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2"/>
  <workbookPr codeName="ThisWorkbook"/>
  <mc:AlternateContent xmlns:mc="http://schemas.openxmlformats.org/markup-compatibility/2006">
    <mc:Choice Requires="x15">
      <x15ac:absPath xmlns:x15ac="http://schemas.microsoft.com/office/spreadsheetml/2010/11/ac" url="/Users/darren/Documents/Blackwater models/"/>
    </mc:Choice>
  </mc:AlternateContent>
  <xr:revisionPtr revIDLastSave="0" documentId="13_ncr:1_{FFD16722-D1D5-8A4E-9BCE-0E300D0CEAD1}" xr6:coauthVersionLast="36" xr6:coauthVersionMax="36" xr10:uidLastSave="{00000000-0000-0000-0000-000000000000}"/>
  <bookViews>
    <workbookView xWindow="41160" yWindow="3440" windowWidth="35640" windowHeight="16060" activeTab="1" xr2:uid="{00000000-000D-0000-FFFF-FFFF00000000}"/>
  </bookViews>
  <sheets>
    <sheet name="Instructions" sheetId="15" r:id="rId1"/>
    <sheet name="Disclaimer" sheetId="11" r:id="rId2"/>
    <sheet name="Hypoxia risk assessment" sheetId="6" r:id="rId3"/>
    <sheet name="Litter calculation" sheetId="7" r:id="rId4"/>
    <sheet name="References" sheetId="14" r:id="rId5"/>
    <sheet name="Worksheet" sheetId="2" r:id="rId6"/>
  </sheets>
  <calcPr calcId="181029"/>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R3" i="2" l="1"/>
  <c r="D12" i="2"/>
  <c r="D11" i="2"/>
  <c r="D10" i="2"/>
  <c r="CL4" i="2"/>
  <c r="CM4" i="2" s="1"/>
  <c r="CL5" i="2"/>
  <c r="CL6" i="2"/>
  <c r="CL7" i="2"/>
  <c r="CL8" i="2"/>
  <c r="CL9" i="2"/>
  <c r="CL10" i="2"/>
  <c r="CL11" i="2"/>
  <c r="CL12" i="2"/>
  <c r="CL13" i="2"/>
  <c r="CL14" i="2"/>
  <c r="CL15" i="2"/>
  <c r="CL16" i="2"/>
  <c r="CL17" i="2"/>
  <c r="CL18" i="2"/>
  <c r="CL19" i="2"/>
  <c r="CL20" i="2"/>
  <c r="CL21" i="2"/>
  <c r="CL22" i="2"/>
  <c r="CL23" i="2"/>
  <c r="CL24" i="2"/>
  <c r="CL25" i="2"/>
  <c r="CL26" i="2"/>
  <c r="CL27" i="2"/>
  <c r="CL28" i="2"/>
  <c r="CL29" i="2"/>
  <c r="CL30" i="2"/>
  <c r="CL31" i="2"/>
  <c r="CL32" i="2"/>
  <c r="CL33" i="2"/>
  <c r="CL34" i="2"/>
  <c r="CL35" i="2"/>
  <c r="CL36" i="2"/>
  <c r="CL37" i="2"/>
  <c r="CL38" i="2"/>
  <c r="CL39" i="2"/>
  <c r="CL40" i="2"/>
  <c r="CL41" i="2"/>
  <c r="CL42" i="2"/>
  <c r="CL43" i="2"/>
  <c r="CL44" i="2"/>
  <c r="CL45" i="2"/>
  <c r="CL46" i="2"/>
  <c r="CL47" i="2"/>
  <c r="CL48" i="2"/>
  <c r="CL49" i="2"/>
  <c r="CL50" i="2"/>
  <c r="CL51" i="2"/>
  <c r="CL52" i="2"/>
  <c r="CL53" i="2"/>
  <c r="CL54" i="2"/>
  <c r="CL55" i="2"/>
  <c r="CL56" i="2"/>
  <c r="CL57" i="2"/>
  <c r="CL58" i="2"/>
  <c r="CL59" i="2"/>
  <c r="CL60" i="2"/>
  <c r="CL61" i="2"/>
  <c r="CL62" i="2"/>
  <c r="CL63" i="2"/>
  <c r="CL64" i="2"/>
  <c r="CL65" i="2"/>
  <c r="CL66" i="2"/>
  <c r="CL67" i="2"/>
  <c r="CL68" i="2"/>
  <c r="CL69" i="2"/>
  <c r="CL70" i="2"/>
  <c r="CL71" i="2"/>
  <c r="CL72" i="2"/>
  <c r="CL73" i="2"/>
  <c r="CL74" i="2"/>
  <c r="CL75" i="2"/>
  <c r="CL76" i="2"/>
  <c r="CL77" i="2"/>
  <c r="CL78" i="2"/>
  <c r="CL79" i="2"/>
  <c r="CL80" i="2"/>
  <c r="CL81" i="2"/>
  <c r="CL82" i="2"/>
  <c r="CL83" i="2"/>
  <c r="CL84" i="2"/>
  <c r="CL85" i="2"/>
  <c r="CL86" i="2"/>
  <c r="CL87" i="2"/>
  <c r="CL88" i="2"/>
  <c r="CL89" i="2"/>
  <c r="CL90" i="2"/>
  <c r="CL91" i="2"/>
  <c r="CL92" i="2"/>
  <c r="CL93" i="2"/>
  <c r="CL94" i="2"/>
  <c r="CL95" i="2"/>
  <c r="CL96" i="2"/>
  <c r="CL97" i="2"/>
  <c r="CL98" i="2"/>
  <c r="CL99" i="2"/>
  <c r="CL100" i="2"/>
  <c r="CL101" i="2"/>
  <c r="CL102" i="2"/>
  <c r="CL103" i="2"/>
  <c r="CL104" i="2"/>
  <c r="CL105" i="2"/>
  <c r="CL106" i="2"/>
  <c r="CL107" i="2"/>
  <c r="CL108" i="2"/>
  <c r="CL109" i="2"/>
  <c r="CL110" i="2"/>
  <c r="CL111" i="2"/>
  <c r="CL112" i="2"/>
  <c r="CL113" i="2"/>
  <c r="CL114" i="2"/>
  <c r="CL115" i="2"/>
  <c r="CL116" i="2"/>
  <c r="CL117" i="2"/>
  <c r="CL118" i="2"/>
  <c r="CL119" i="2"/>
  <c r="CL120" i="2"/>
  <c r="CL121" i="2"/>
  <c r="CL122" i="2"/>
  <c r="CL123" i="2"/>
  <c r="CL124" i="2"/>
  <c r="CL125" i="2"/>
  <c r="CL126" i="2"/>
  <c r="CL127" i="2"/>
  <c r="CL128" i="2"/>
  <c r="CL129" i="2"/>
  <c r="CL130" i="2"/>
  <c r="CL131" i="2"/>
  <c r="CL132" i="2"/>
  <c r="CL133" i="2"/>
  <c r="CL134" i="2"/>
  <c r="CL135" i="2"/>
  <c r="CL136" i="2"/>
  <c r="CL137" i="2"/>
  <c r="CL138" i="2"/>
  <c r="CL139" i="2"/>
  <c r="CL140" i="2"/>
  <c r="CL141" i="2"/>
  <c r="CL142" i="2"/>
  <c r="CL143" i="2"/>
  <c r="CL144" i="2"/>
  <c r="CL145" i="2"/>
  <c r="CL146" i="2"/>
  <c r="CL147" i="2"/>
  <c r="CL148" i="2"/>
  <c r="CL149" i="2"/>
  <c r="CL150" i="2"/>
  <c r="CL151" i="2"/>
  <c r="CL152" i="2"/>
  <c r="CL153" i="2"/>
  <c r="CL154" i="2"/>
  <c r="CL155" i="2"/>
  <c r="CL156" i="2"/>
  <c r="CL157" i="2"/>
  <c r="CL158" i="2"/>
  <c r="CL159" i="2"/>
  <c r="CL160" i="2"/>
  <c r="CL161" i="2"/>
  <c r="CL162" i="2"/>
  <c r="CL163" i="2"/>
  <c r="CL164" i="2"/>
  <c r="CL165" i="2"/>
  <c r="CL166" i="2"/>
  <c r="CL167" i="2"/>
  <c r="CL168" i="2"/>
  <c r="CL169" i="2"/>
  <c r="CL170" i="2"/>
  <c r="CL171" i="2"/>
  <c r="CL172" i="2"/>
  <c r="CL173" i="2"/>
  <c r="CL174" i="2"/>
  <c r="CL175" i="2"/>
  <c r="CL176" i="2"/>
  <c r="CL177" i="2"/>
  <c r="CL178" i="2"/>
  <c r="CL179" i="2"/>
  <c r="CL180" i="2"/>
  <c r="CL181" i="2"/>
  <c r="CL182" i="2"/>
  <c r="CL183" i="2"/>
  <c r="CL184" i="2"/>
  <c r="CL185" i="2"/>
  <c r="CL186" i="2"/>
  <c r="CL187" i="2"/>
  <c r="CL188" i="2"/>
  <c r="CL189" i="2"/>
  <c r="CL190" i="2"/>
  <c r="CL191" i="2"/>
  <c r="CL192" i="2"/>
  <c r="CL193" i="2"/>
  <c r="CL194" i="2"/>
  <c r="CL195" i="2"/>
  <c r="CL196" i="2"/>
  <c r="CL197" i="2"/>
  <c r="CL198" i="2"/>
  <c r="CL199" i="2"/>
  <c r="CL200" i="2"/>
  <c r="CL201" i="2"/>
  <c r="CL202" i="2"/>
  <c r="CL203" i="2"/>
  <c r="CL204" i="2"/>
  <c r="CL205" i="2"/>
  <c r="CL206" i="2"/>
  <c r="CL207" i="2"/>
  <c r="CL208" i="2"/>
  <c r="CL209" i="2"/>
  <c r="CL210" i="2"/>
  <c r="CL211" i="2"/>
  <c r="CL212" i="2"/>
  <c r="CL213" i="2"/>
  <c r="CL214" i="2"/>
  <c r="CL215" i="2"/>
  <c r="CL216" i="2"/>
  <c r="CL217" i="2"/>
  <c r="CL218" i="2"/>
  <c r="CL219" i="2"/>
  <c r="CL220" i="2"/>
  <c r="CL221" i="2"/>
  <c r="CL222" i="2"/>
  <c r="CL223" i="2"/>
  <c r="CL224" i="2"/>
  <c r="CL225" i="2"/>
  <c r="CL226" i="2"/>
  <c r="CL227" i="2"/>
  <c r="CL228" i="2"/>
  <c r="CL229" i="2"/>
  <c r="CL230" i="2"/>
  <c r="CL231" i="2"/>
  <c r="CL232" i="2"/>
  <c r="CL233" i="2"/>
  <c r="CL234" i="2"/>
  <c r="CL235" i="2"/>
  <c r="CL236" i="2"/>
  <c r="CL237" i="2"/>
  <c r="CL238" i="2"/>
  <c r="CL239" i="2"/>
  <c r="CL240" i="2"/>
  <c r="CL241" i="2"/>
  <c r="CL242" i="2"/>
  <c r="CL243" i="2"/>
  <c r="CL244" i="2"/>
  <c r="CL245" i="2"/>
  <c r="CL246" i="2"/>
  <c r="CL247" i="2"/>
  <c r="CL248" i="2"/>
  <c r="CL249" i="2"/>
  <c r="CL250" i="2"/>
  <c r="CL251" i="2"/>
  <c r="CL252" i="2"/>
  <c r="CL253" i="2"/>
  <c r="CL254" i="2"/>
  <c r="CL255" i="2"/>
  <c r="CL256" i="2"/>
  <c r="CL257" i="2"/>
  <c r="CL258" i="2"/>
  <c r="CL259" i="2"/>
  <c r="CL260" i="2"/>
  <c r="CL261" i="2"/>
  <c r="CL262" i="2"/>
  <c r="CL263" i="2"/>
  <c r="CL264" i="2"/>
  <c r="CL265" i="2"/>
  <c r="CL266" i="2"/>
  <c r="CL267" i="2"/>
  <c r="CL268" i="2"/>
  <c r="CL269" i="2"/>
  <c r="CL270" i="2"/>
  <c r="CL271" i="2"/>
  <c r="CL272" i="2"/>
  <c r="CL273" i="2"/>
  <c r="CL274" i="2"/>
  <c r="CL275" i="2"/>
  <c r="CM275" i="2" s="1"/>
  <c r="CQ275" i="2" s="1"/>
  <c r="CL276" i="2"/>
  <c r="CM276" i="2"/>
  <c r="CS276" i="2" s="1"/>
  <c r="CL277" i="2"/>
  <c r="CM277" i="2" s="1"/>
  <c r="CW277" i="2" s="1"/>
  <c r="CL278" i="2"/>
  <c r="CM278" i="2" s="1"/>
  <c r="CL279" i="2"/>
  <c r="CM279" i="2" s="1"/>
  <c r="CL280" i="2"/>
  <c r="CM280" i="2" s="1"/>
  <c r="CL281" i="2"/>
  <c r="CM281" i="2"/>
  <c r="CL282" i="2"/>
  <c r="CM282" i="2" s="1"/>
  <c r="CL283" i="2"/>
  <c r="CM283" i="2" s="1"/>
  <c r="CL284" i="2"/>
  <c r="CM284" i="2" s="1"/>
  <c r="CL285" i="2"/>
  <c r="CM285" i="2"/>
  <c r="CL286" i="2"/>
  <c r="CM286" i="2" s="1"/>
  <c r="CL287" i="2"/>
  <c r="CM287" i="2"/>
  <c r="CL288" i="2"/>
  <c r="CM288" i="2" s="1"/>
  <c r="CL289" i="2"/>
  <c r="CM289" i="2" s="1"/>
  <c r="CN289" i="2" s="1"/>
  <c r="CL290" i="2"/>
  <c r="CM290" i="2" s="1"/>
  <c r="CL291" i="2"/>
  <c r="CM291" i="2"/>
  <c r="CL292" i="2"/>
  <c r="CM292" i="2" s="1"/>
  <c r="CL293" i="2"/>
  <c r="CM293" i="2"/>
  <c r="CL294" i="2"/>
  <c r="CM294" i="2" s="1"/>
  <c r="CR294" i="2" s="1"/>
  <c r="CL295" i="2"/>
  <c r="CM295" i="2" s="1"/>
  <c r="CL296" i="2"/>
  <c r="CM296" i="2" s="1"/>
  <c r="CS296" i="2" s="1"/>
  <c r="CL297" i="2"/>
  <c r="CM297" i="2"/>
  <c r="CL298" i="2"/>
  <c r="CM298" i="2" s="1"/>
  <c r="CL299" i="2"/>
  <c r="CM299" i="2"/>
  <c r="CL300" i="2"/>
  <c r="CM300" i="2" s="1"/>
  <c r="CL301" i="2"/>
  <c r="CM301" i="2"/>
  <c r="CN301" i="2" s="1"/>
  <c r="CL302" i="2"/>
  <c r="CM302" i="2" s="1"/>
  <c r="CL303" i="2"/>
  <c r="CM303" i="2" s="1"/>
  <c r="CL304" i="2"/>
  <c r="CM304" i="2" s="1"/>
  <c r="CL305" i="2"/>
  <c r="CM305" i="2" s="1"/>
  <c r="CL306" i="2"/>
  <c r="CM306" i="2"/>
  <c r="CL307" i="2"/>
  <c r="CM307" i="2" s="1"/>
  <c r="CL308" i="2"/>
  <c r="CM308" i="2"/>
  <c r="CL309" i="2"/>
  <c r="CM309" i="2" s="1"/>
  <c r="CO309" i="2" s="1"/>
  <c r="CL310" i="2"/>
  <c r="CM310" i="2" s="1"/>
  <c r="CL311" i="2"/>
  <c r="CM311" i="2"/>
  <c r="CU311" i="2"/>
  <c r="CL312" i="2"/>
  <c r="CM312" i="2" s="1"/>
  <c r="CS312" i="2" s="1"/>
  <c r="CL313" i="2"/>
  <c r="CM313" i="2" s="1"/>
  <c r="CL314" i="2"/>
  <c r="CM314" i="2"/>
  <c r="CR314" i="2" s="1"/>
  <c r="CL315" i="2"/>
  <c r="CM315" i="2" s="1"/>
  <c r="CL316" i="2"/>
  <c r="CM316" i="2"/>
  <c r="CT316" i="2" s="1"/>
  <c r="CL317" i="2"/>
  <c r="CM317" i="2"/>
  <c r="CL318" i="2"/>
  <c r="CM318" i="2" s="1"/>
  <c r="CQ318" i="2" s="1"/>
  <c r="CL319" i="2"/>
  <c r="CM319" i="2"/>
  <c r="CL320" i="2"/>
  <c r="CM320" i="2" s="1"/>
  <c r="CL321" i="2"/>
  <c r="CM321" i="2" s="1"/>
  <c r="CR321" i="2" s="1"/>
  <c r="CL322" i="2"/>
  <c r="CM322" i="2" s="1"/>
  <c r="CL323" i="2"/>
  <c r="CM323" i="2"/>
  <c r="CU323" i="2" s="1"/>
  <c r="CL324" i="2"/>
  <c r="CM324" i="2" s="1"/>
  <c r="CL325" i="2"/>
  <c r="CM325" i="2" s="1"/>
  <c r="CR325" i="2" s="1"/>
  <c r="CL326" i="2"/>
  <c r="CM326" i="2" s="1"/>
  <c r="CL327" i="2"/>
  <c r="CM327" i="2" s="1"/>
  <c r="CT327" i="2" s="1"/>
  <c r="CL328" i="2"/>
  <c r="CM328" i="2" s="1"/>
  <c r="CL329" i="2"/>
  <c r="CM329" i="2" s="1"/>
  <c r="CL330" i="2"/>
  <c r="CM330" i="2" s="1"/>
  <c r="CL331" i="2"/>
  <c r="CM331" i="2"/>
  <c r="CL332" i="2"/>
  <c r="CM332" i="2" s="1"/>
  <c r="CR332" i="2" s="1"/>
  <c r="CL333" i="2"/>
  <c r="CM333" i="2" s="1"/>
  <c r="CL334" i="2"/>
  <c r="CM334" i="2"/>
  <c r="CP334" i="2" s="1"/>
  <c r="CL335" i="2"/>
  <c r="CM335" i="2" s="1"/>
  <c r="CL336" i="2"/>
  <c r="CM336" i="2"/>
  <c r="CL337" i="2"/>
  <c r="CM337" i="2" s="1"/>
  <c r="CL338" i="2"/>
  <c r="CM338" i="2" s="1"/>
  <c r="CX338" i="2" s="1"/>
  <c r="CL339" i="2"/>
  <c r="CM339" i="2" s="1"/>
  <c r="CL340" i="2"/>
  <c r="CM340" i="2" s="1"/>
  <c r="CL341" i="2"/>
  <c r="CM341" i="2"/>
  <c r="CL342" i="2"/>
  <c r="CM342" i="2" s="1"/>
  <c r="CL343" i="2"/>
  <c r="CM343" i="2" s="1"/>
  <c r="CP343" i="2" s="1"/>
  <c r="CL344" i="2"/>
  <c r="CM344" i="2" s="1"/>
  <c r="CL345" i="2"/>
  <c r="CM345" i="2" s="1"/>
  <c r="CL346" i="2"/>
  <c r="CM346" i="2"/>
  <c r="CU346" i="2" s="1"/>
  <c r="CL347" i="2"/>
  <c r="CM347" i="2" s="1"/>
  <c r="CT347" i="2" s="1"/>
  <c r="CL348" i="2"/>
  <c r="CM348" i="2" s="1"/>
  <c r="CL349" i="2"/>
  <c r="CM349" i="2" s="1"/>
  <c r="CL350" i="2"/>
  <c r="CM350" i="2" s="1"/>
  <c r="CL351" i="2"/>
  <c r="CM351" i="2"/>
  <c r="CL352" i="2"/>
  <c r="CM352" i="2" s="1"/>
  <c r="CW352" i="2" s="1"/>
  <c r="CL353" i="2"/>
  <c r="CM353" i="2" s="1"/>
  <c r="CL354" i="2"/>
  <c r="CM354" i="2" s="1"/>
  <c r="CL355" i="2"/>
  <c r="CM355" i="2" s="1"/>
  <c r="CL356" i="2"/>
  <c r="CM356" i="2" s="1"/>
  <c r="CL357" i="2"/>
  <c r="CM357" i="2" s="1"/>
  <c r="CL358" i="2"/>
  <c r="CM358" i="2" s="1"/>
  <c r="CX358" i="2" s="1"/>
  <c r="CL359" i="2"/>
  <c r="CM359" i="2" s="1"/>
  <c r="CL360" i="2"/>
  <c r="CM360" i="2" s="1"/>
  <c r="CL361" i="2"/>
  <c r="CM361" i="2" s="1"/>
  <c r="CL362" i="2"/>
  <c r="CM362" i="2" s="1"/>
  <c r="CQ362" i="2" s="1"/>
  <c r="CL363" i="2"/>
  <c r="CM363" i="2" s="1"/>
  <c r="CL364" i="2"/>
  <c r="CM364" i="2" s="1"/>
  <c r="CL365" i="2"/>
  <c r="CM365" i="2" s="1"/>
  <c r="CL366" i="2"/>
  <c r="CM366" i="2" s="1"/>
  <c r="CL367" i="2"/>
  <c r="CM367" i="2" s="1"/>
  <c r="CL368" i="2"/>
  <c r="CM368" i="2" s="1"/>
  <c r="CR368" i="2" s="1"/>
  <c r="CL369" i="2"/>
  <c r="CM369" i="2" s="1"/>
  <c r="CL370" i="2"/>
  <c r="CM370" i="2" s="1"/>
  <c r="CL371" i="2"/>
  <c r="CM371" i="2" s="1"/>
  <c r="CL372" i="2"/>
  <c r="CM372" i="2" s="1"/>
  <c r="CX372" i="2" s="1"/>
  <c r="CL373" i="2"/>
  <c r="CM373" i="2" s="1"/>
  <c r="CL374" i="2"/>
  <c r="CM374" i="2" s="1"/>
  <c r="CL375" i="2"/>
  <c r="CM375" i="2" s="1"/>
  <c r="CL376" i="2"/>
  <c r="CM376" i="2" s="1"/>
  <c r="CX376" i="2" s="1"/>
  <c r="CL377" i="2"/>
  <c r="CM377" i="2" s="1"/>
  <c r="CL378" i="2"/>
  <c r="CM378" i="2" s="1"/>
  <c r="CL379" i="2"/>
  <c r="CM379" i="2" s="1"/>
  <c r="CQ379" i="2" s="1"/>
  <c r="CL380" i="2"/>
  <c r="CM380" i="2" s="1"/>
  <c r="CX380" i="2" s="1"/>
  <c r="CL381" i="2"/>
  <c r="CM381" i="2" s="1"/>
  <c r="CR381" i="2" s="1"/>
  <c r="CL382" i="2"/>
  <c r="CM382" i="2" s="1"/>
  <c r="CP382" i="2" s="1"/>
  <c r="CL383" i="2"/>
  <c r="CM383" i="2" s="1"/>
  <c r="CL384" i="2"/>
  <c r="CM384" i="2" s="1"/>
  <c r="CL385" i="2"/>
  <c r="CM385" i="2" s="1"/>
  <c r="CL386" i="2"/>
  <c r="CM386" i="2" s="1"/>
  <c r="CP386" i="2"/>
  <c r="CL387" i="2"/>
  <c r="CM387" i="2" s="1"/>
  <c r="CL388" i="2"/>
  <c r="CM388" i="2"/>
  <c r="CW388" i="2" s="1"/>
  <c r="CL389" i="2"/>
  <c r="CM389" i="2" s="1"/>
  <c r="CP389" i="2" s="1"/>
  <c r="CL390" i="2"/>
  <c r="CM390" i="2"/>
  <c r="CO390" i="2" s="1"/>
  <c r="CL391" i="2"/>
  <c r="CM391" i="2" s="1"/>
  <c r="CN391" i="2" s="1"/>
  <c r="CL392" i="2"/>
  <c r="CM392" i="2" s="1"/>
  <c r="CL393" i="2"/>
  <c r="CM393" i="2" s="1"/>
  <c r="CN393" i="2" s="1"/>
  <c r="CL394" i="2"/>
  <c r="CM394" i="2" s="1"/>
  <c r="CL395" i="2"/>
  <c r="CM395" i="2" s="1"/>
  <c r="CL396" i="2"/>
  <c r="CM396" i="2" s="1"/>
  <c r="CL397" i="2"/>
  <c r="CM397" i="2" s="1"/>
  <c r="CT397" i="2" s="1"/>
  <c r="CL398" i="2"/>
  <c r="CM398" i="2"/>
  <c r="CL399" i="2"/>
  <c r="CM399" i="2" s="1"/>
  <c r="CU399" i="2" s="1"/>
  <c r="CL400" i="2"/>
  <c r="CM400" i="2"/>
  <c r="CL401" i="2"/>
  <c r="CM401" i="2" s="1"/>
  <c r="CU401" i="2" s="1"/>
  <c r="CL402" i="2"/>
  <c r="CM402" i="2"/>
  <c r="CS402" i="2" s="1"/>
  <c r="CL403" i="2"/>
  <c r="CM403" i="2" s="1"/>
  <c r="CL404" i="2"/>
  <c r="CM404" i="2" s="1"/>
  <c r="CL405" i="2"/>
  <c r="CM405" i="2" s="1"/>
  <c r="CL406" i="2"/>
  <c r="CM406" i="2" s="1"/>
  <c r="CT406" i="2" s="1"/>
  <c r="CL407" i="2"/>
  <c r="CM407" i="2" s="1"/>
  <c r="CW407" i="2" s="1"/>
  <c r="CL408" i="2"/>
  <c r="CM408" i="2" s="1"/>
  <c r="CT408" i="2" s="1"/>
  <c r="CL409" i="2"/>
  <c r="CL410" i="2"/>
  <c r="CM410" i="2" s="1"/>
  <c r="CL411" i="2"/>
  <c r="CM411" i="2" s="1"/>
  <c r="CS411" i="2" s="1"/>
  <c r="CL412" i="2"/>
  <c r="CM412" i="2" s="1"/>
  <c r="CN412" i="2" s="1"/>
  <c r="CL413" i="2"/>
  <c r="CM413" i="2" s="1"/>
  <c r="CL414" i="2"/>
  <c r="CM414" i="2" s="1"/>
  <c r="CL415" i="2"/>
  <c r="CM415" i="2" s="1"/>
  <c r="CN415" i="2" s="1"/>
  <c r="CL416" i="2"/>
  <c r="CM416" i="2"/>
  <c r="CU416" i="2" s="1"/>
  <c r="CL417" i="2"/>
  <c r="CM417" i="2" s="1"/>
  <c r="CY417" i="2" s="1"/>
  <c r="CL418" i="2"/>
  <c r="CM418" i="2" s="1"/>
  <c r="CR418" i="2" s="1"/>
  <c r="CL419" i="2"/>
  <c r="CM419" i="2" s="1"/>
  <c r="CO419" i="2" s="1"/>
  <c r="CL420" i="2"/>
  <c r="CM420" i="2" s="1"/>
  <c r="CL421" i="2"/>
  <c r="CM421" i="2" s="1"/>
  <c r="CO421" i="2" s="1"/>
  <c r="CL422" i="2"/>
  <c r="CM422" i="2" s="1"/>
  <c r="CW422" i="2"/>
  <c r="CL423" i="2"/>
  <c r="CM423" i="2" s="1"/>
  <c r="CL424" i="2"/>
  <c r="CM424" i="2"/>
  <c r="CL425" i="2"/>
  <c r="CM425" i="2" s="1"/>
  <c r="CL426" i="2"/>
  <c r="CM426" i="2"/>
  <c r="CR426" i="2" s="1"/>
  <c r="CL427" i="2"/>
  <c r="CM427" i="2" s="1"/>
  <c r="CV427" i="2" s="1"/>
  <c r="CL428" i="2"/>
  <c r="CM428" i="2"/>
  <c r="CU428" i="2" s="1"/>
  <c r="CL429" i="2"/>
  <c r="CM429" i="2" s="1"/>
  <c r="CL430" i="2"/>
  <c r="CM430" i="2" s="1"/>
  <c r="CT430" i="2" s="1"/>
  <c r="CL431" i="2"/>
  <c r="CM431" i="2" s="1"/>
  <c r="CL432" i="2"/>
  <c r="CM432" i="2"/>
  <c r="CN432" i="2" s="1"/>
  <c r="CL433" i="2"/>
  <c r="CM433" i="2" s="1"/>
  <c r="CY433" i="2" s="1"/>
  <c r="CL434" i="2"/>
  <c r="CM434" i="2"/>
  <c r="CV434" i="2"/>
  <c r="CL435" i="2"/>
  <c r="CM435" i="2" s="1"/>
  <c r="CU435" i="2" s="1"/>
  <c r="CL436" i="2"/>
  <c r="CM436" i="2"/>
  <c r="CL437" i="2"/>
  <c r="CM437" i="2" s="1"/>
  <c r="CL438" i="2"/>
  <c r="CM438" i="2"/>
  <c r="CS438" i="2" s="1"/>
  <c r="CL439" i="2"/>
  <c r="CM439" i="2" s="1"/>
  <c r="CL440" i="2"/>
  <c r="CM440" i="2" s="1"/>
  <c r="CL441" i="2"/>
  <c r="CM441" i="2" s="1"/>
  <c r="CL442" i="2"/>
  <c r="CM442" i="2" s="1"/>
  <c r="CL443" i="2"/>
  <c r="CM443" i="2"/>
  <c r="CL444" i="2"/>
  <c r="CM444" i="2" s="1"/>
  <c r="CU444" i="2" s="1"/>
  <c r="CL445" i="2"/>
  <c r="CM445" i="2"/>
  <c r="CX445" i="2" s="1"/>
  <c r="CL446" i="2"/>
  <c r="CM446" i="2" s="1"/>
  <c r="CO446" i="2" s="1"/>
  <c r="CL447" i="2"/>
  <c r="CM447" i="2"/>
  <c r="CR447" i="2"/>
  <c r="CL448" i="2"/>
  <c r="CM448" i="2" s="1"/>
  <c r="CL449" i="2"/>
  <c r="CM449" i="2" s="1"/>
  <c r="CL450" i="2"/>
  <c r="CM450" i="2" s="1"/>
  <c r="CL451" i="2"/>
  <c r="CM451" i="2" s="1"/>
  <c r="CL452" i="2"/>
  <c r="CM452" i="2" s="1"/>
  <c r="CL453" i="2"/>
  <c r="CM453" i="2" s="1"/>
  <c r="CL454" i="2"/>
  <c r="CM454" i="2" s="1"/>
  <c r="CL455" i="2"/>
  <c r="CM455" i="2"/>
  <c r="CR455" i="2" s="1"/>
  <c r="CL456" i="2"/>
  <c r="CM456" i="2"/>
  <c r="CL457" i="2"/>
  <c r="CM457" i="2" s="1"/>
  <c r="CP457" i="2" s="1"/>
  <c r="CL458" i="2"/>
  <c r="CM458" i="2" s="1"/>
  <c r="CL459" i="2"/>
  <c r="CM459" i="2" s="1"/>
  <c r="CL460" i="2"/>
  <c r="CM460" i="2" s="1"/>
  <c r="CR460" i="2" s="1"/>
  <c r="CL461" i="2"/>
  <c r="CM461" i="2"/>
  <c r="CX461" i="2"/>
  <c r="CL462" i="2"/>
  <c r="CM462" i="2" s="1"/>
  <c r="CL463" i="2"/>
  <c r="CM463" i="2" s="1"/>
  <c r="CR463" i="2" s="1"/>
  <c r="CL464" i="2"/>
  <c r="CM464" i="2" s="1"/>
  <c r="CR464" i="2" s="1"/>
  <c r="CL465" i="2"/>
  <c r="CM465" i="2" s="1"/>
  <c r="CX465" i="2" s="1"/>
  <c r="CL466" i="2"/>
  <c r="CM466" i="2" s="1"/>
  <c r="CT466" i="2" s="1"/>
  <c r="CL467" i="2"/>
  <c r="CL468" i="2"/>
  <c r="CM468" i="2"/>
  <c r="CL469" i="2"/>
  <c r="CM469" i="2"/>
  <c r="CP469" i="2" s="1"/>
  <c r="CL470" i="2"/>
  <c r="CM470" i="2" s="1"/>
  <c r="CL471" i="2"/>
  <c r="CM471" i="2" s="1"/>
  <c r="CR471" i="2" s="1"/>
  <c r="CL472" i="2"/>
  <c r="CL473" i="2"/>
  <c r="CM473" i="2"/>
  <c r="CP473" i="2" s="1"/>
  <c r="CL474" i="2"/>
  <c r="CM474" i="2"/>
  <c r="CT474" i="2" s="1"/>
  <c r="CL475" i="2"/>
  <c r="CM475" i="2" s="1"/>
  <c r="CL476" i="2"/>
  <c r="CM476" i="2" s="1"/>
  <c r="CL477" i="2"/>
  <c r="CM477" i="2" s="1"/>
  <c r="CL478" i="2"/>
  <c r="CM478" i="2"/>
  <c r="CT478" i="2" s="1"/>
  <c r="CL479" i="2"/>
  <c r="CM479" i="2"/>
  <c r="CR479" i="2" s="1"/>
  <c r="CL480" i="2"/>
  <c r="CM480" i="2" s="1"/>
  <c r="CR480" i="2" s="1"/>
  <c r="CL481" i="2"/>
  <c r="CM481" i="2" s="1"/>
  <c r="CU481" i="2" s="1"/>
  <c r="CL482" i="2"/>
  <c r="CM482" i="2" s="1"/>
  <c r="CO482" i="2" s="1"/>
  <c r="CL483" i="2"/>
  <c r="CL484" i="2"/>
  <c r="CM484" i="2"/>
  <c r="CL485" i="2"/>
  <c r="CM485" i="2" s="1"/>
  <c r="CL486" i="2"/>
  <c r="CM486" i="2" s="1"/>
  <c r="CL487" i="2"/>
  <c r="CM487" i="2" s="1"/>
  <c r="CR487" i="2" s="1"/>
  <c r="CL488" i="2"/>
  <c r="CM488" i="2" s="1"/>
  <c r="CL489" i="2"/>
  <c r="CM489" i="2"/>
  <c r="CP489" i="2" s="1"/>
  <c r="CL490" i="2"/>
  <c r="CM490" i="2" s="1"/>
  <c r="CL491" i="2"/>
  <c r="CM491" i="2" s="1"/>
  <c r="CL492" i="2"/>
  <c r="CM492" i="2" s="1"/>
  <c r="CU492" i="2" s="1"/>
  <c r="CL493" i="2"/>
  <c r="CM493" i="2" s="1"/>
  <c r="CX493" i="2" s="1"/>
  <c r="CL494" i="2"/>
  <c r="CM494" i="2" s="1"/>
  <c r="CX494" i="2" s="1"/>
  <c r="CL495" i="2"/>
  <c r="CM495" i="2" s="1"/>
  <c r="CL496" i="2"/>
  <c r="CM496" i="2" s="1"/>
  <c r="CR496" i="2" s="1"/>
  <c r="CL497" i="2"/>
  <c r="CM497" i="2" s="1"/>
  <c r="CU497" i="2" s="1"/>
  <c r="CL498" i="2"/>
  <c r="CM498" i="2" s="1"/>
  <c r="CL499" i="2"/>
  <c r="CM499" i="2" s="1"/>
  <c r="CL500" i="2"/>
  <c r="CM500" i="2"/>
  <c r="CL501" i="2"/>
  <c r="CM501" i="2" s="1"/>
  <c r="CL502" i="2"/>
  <c r="CM502" i="2" s="1"/>
  <c r="CL503" i="2"/>
  <c r="CM503" i="2" s="1"/>
  <c r="CL504" i="2"/>
  <c r="CM504" i="2"/>
  <c r="CV504" i="2" s="1"/>
  <c r="CL505" i="2"/>
  <c r="CM505" i="2" s="1"/>
  <c r="CL506" i="2"/>
  <c r="CM506" i="2" s="1"/>
  <c r="CL507" i="2"/>
  <c r="CM507" i="2" s="1"/>
  <c r="CL508" i="2"/>
  <c r="CM508" i="2" s="1"/>
  <c r="CL509" i="2"/>
  <c r="CM509" i="2" s="1"/>
  <c r="CL510" i="2"/>
  <c r="CM510" i="2" s="1"/>
  <c r="CL511" i="2"/>
  <c r="CM511" i="2" s="1"/>
  <c r="CL512" i="2"/>
  <c r="CM512" i="2" s="1"/>
  <c r="CV512" i="2" s="1"/>
  <c r="CL513" i="2"/>
  <c r="CM513" i="2" s="1"/>
  <c r="CL514" i="2"/>
  <c r="CM514" i="2" s="1"/>
  <c r="CL515" i="2"/>
  <c r="CM515" i="2" s="1"/>
  <c r="CL516" i="2"/>
  <c r="CM516" i="2" s="1"/>
  <c r="CL517" i="2"/>
  <c r="CM517" i="2" s="1"/>
  <c r="CL518" i="2"/>
  <c r="CM518" i="2" s="1"/>
  <c r="CL519" i="2"/>
  <c r="CM519" i="2" s="1"/>
  <c r="CL520" i="2"/>
  <c r="CM520" i="2" s="1"/>
  <c r="CL521" i="2"/>
  <c r="CM521" i="2" s="1"/>
  <c r="CL522" i="2"/>
  <c r="CM522" i="2" s="1"/>
  <c r="CL523" i="2"/>
  <c r="CM523" i="2" s="1"/>
  <c r="CL524" i="2"/>
  <c r="CM524" i="2" s="1"/>
  <c r="CL525" i="2"/>
  <c r="CM525" i="2" s="1"/>
  <c r="CL526" i="2"/>
  <c r="CM526" i="2" s="1"/>
  <c r="CL527" i="2"/>
  <c r="CM527" i="2" s="1"/>
  <c r="CL528" i="2"/>
  <c r="CM528" i="2" s="1"/>
  <c r="CV528" i="2" s="1"/>
  <c r="CL529" i="2"/>
  <c r="CM529" i="2" s="1"/>
  <c r="CL530" i="2"/>
  <c r="CM530" i="2" s="1"/>
  <c r="CL531" i="2"/>
  <c r="CM531" i="2" s="1"/>
  <c r="CL532" i="2"/>
  <c r="CM532" i="2" s="1"/>
  <c r="CL533" i="2"/>
  <c r="CM533" i="2" s="1"/>
  <c r="CL534" i="2"/>
  <c r="CM534" i="2" s="1"/>
  <c r="CL535" i="2"/>
  <c r="CM535" i="2" s="1"/>
  <c r="CL536" i="2"/>
  <c r="CM536" i="2" s="1"/>
  <c r="CL537" i="2"/>
  <c r="CM537" i="2" s="1"/>
  <c r="CL538" i="2"/>
  <c r="CM538" i="2" s="1"/>
  <c r="CL539" i="2"/>
  <c r="CM539" i="2" s="1"/>
  <c r="CL540" i="2"/>
  <c r="CM540" i="2" s="1"/>
  <c r="CL541" i="2"/>
  <c r="CM541" i="2" s="1"/>
  <c r="CL542" i="2"/>
  <c r="CM542" i="2" s="1"/>
  <c r="CL543" i="2"/>
  <c r="CM543" i="2" s="1"/>
  <c r="CL544" i="2"/>
  <c r="CM544" i="2" s="1"/>
  <c r="CL545" i="2"/>
  <c r="CM545" i="2" s="1"/>
  <c r="CY545" i="2" s="1"/>
  <c r="CL546" i="2"/>
  <c r="CM546" i="2" s="1"/>
  <c r="CL547" i="2"/>
  <c r="CM547" i="2" s="1"/>
  <c r="CL548" i="2"/>
  <c r="CM548" i="2" s="1"/>
  <c r="CL549" i="2"/>
  <c r="CM549" i="2" s="1"/>
  <c r="CL550" i="2"/>
  <c r="CM550" i="2" s="1"/>
  <c r="CL551" i="2"/>
  <c r="CM551" i="2" s="1"/>
  <c r="CS551" i="2" s="1"/>
  <c r="CL552" i="2"/>
  <c r="CM552" i="2" s="1"/>
  <c r="CL553" i="2"/>
  <c r="CM553" i="2" s="1"/>
  <c r="CY553" i="2" s="1"/>
  <c r="CL554" i="2"/>
  <c r="CM554" i="2" s="1"/>
  <c r="CL555" i="2"/>
  <c r="CM555" i="2" s="1"/>
  <c r="CL556" i="2"/>
  <c r="CM556" i="2" s="1"/>
  <c r="CL557" i="2"/>
  <c r="CM557" i="2" s="1"/>
  <c r="CY557" i="2" s="1"/>
  <c r="CL558" i="2"/>
  <c r="CM558" i="2" s="1"/>
  <c r="CL559" i="2"/>
  <c r="CM559" i="2" s="1"/>
  <c r="CL560" i="2"/>
  <c r="CM560" i="2" s="1"/>
  <c r="CL561" i="2"/>
  <c r="CM561" i="2" s="1"/>
  <c r="CL562" i="2"/>
  <c r="CM562" i="2" s="1"/>
  <c r="CL563" i="2"/>
  <c r="CM563" i="2" s="1"/>
  <c r="CL564" i="2"/>
  <c r="CM564" i="2" s="1"/>
  <c r="CL565" i="2"/>
  <c r="CM565" i="2" s="1"/>
  <c r="CL566" i="2"/>
  <c r="CM566" i="2" s="1"/>
  <c r="CL567" i="2"/>
  <c r="CM567" i="2" s="1"/>
  <c r="CS567" i="2"/>
  <c r="CL568" i="2"/>
  <c r="CM568" i="2"/>
  <c r="CL569" i="2"/>
  <c r="CM569" i="2"/>
  <c r="CX569" i="2" s="1"/>
  <c r="CL570" i="2"/>
  <c r="CM570" i="2" s="1"/>
  <c r="CL571" i="2"/>
  <c r="CM571" i="2" s="1"/>
  <c r="CL572" i="2"/>
  <c r="CM572" i="2" s="1"/>
  <c r="CL573" i="2"/>
  <c r="CM573" i="2" s="1"/>
  <c r="CL574" i="2"/>
  <c r="CM574" i="2" s="1"/>
  <c r="CL575" i="2"/>
  <c r="CM575" i="2" s="1"/>
  <c r="CL576" i="2"/>
  <c r="CM576" i="2" s="1"/>
  <c r="CL577" i="2"/>
  <c r="CM577" i="2" s="1"/>
  <c r="CL578" i="2"/>
  <c r="CM578" i="2" s="1"/>
  <c r="CL579" i="2"/>
  <c r="CM579" i="2" s="1"/>
  <c r="CL580" i="2"/>
  <c r="CM580" i="2" s="1"/>
  <c r="CL581" i="2"/>
  <c r="CM581" i="2" s="1"/>
  <c r="CL582" i="2"/>
  <c r="CM582" i="2" s="1"/>
  <c r="CL583" i="2"/>
  <c r="CM583" i="2" s="1"/>
  <c r="CL584" i="2"/>
  <c r="CM584" i="2" s="1"/>
  <c r="CL585" i="2"/>
  <c r="CM585" i="2" s="1"/>
  <c r="CL586" i="2"/>
  <c r="CM586" i="2" s="1"/>
  <c r="CL587" i="2"/>
  <c r="CM587" i="2" s="1"/>
  <c r="CS587" i="2" s="1"/>
  <c r="CL588" i="2"/>
  <c r="CM588" i="2"/>
  <c r="CL589" i="2"/>
  <c r="CM589" i="2"/>
  <c r="CL590" i="2"/>
  <c r="CM590" i="2"/>
  <c r="CL591" i="2"/>
  <c r="CM591" i="2"/>
  <c r="CL592" i="2"/>
  <c r="CM592" i="2"/>
  <c r="CL593" i="2"/>
  <c r="CM593" i="2"/>
  <c r="CL594" i="2"/>
  <c r="CM594" i="2"/>
  <c r="CL595" i="2"/>
  <c r="CM595" i="2"/>
  <c r="CL596" i="2"/>
  <c r="CM596" i="2"/>
  <c r="CL597" i="2"/>
  <c r="CM597" i="2"/>
  <c r="CQ597" i="2" s="1"/>
  <c r="CL598" i="2"/>
  <c r="CM598" i="2" s="1"/>
  <c r="CL599" i="2"/>
  <c r="CM599" i="2" s="1"/>
  <c r="CS599" i="2" s="1"/>
  <c r="CL600" i="2"/>
  <c r="CM600" i="2" s="1"/>
  <c r="CL601" i="2"/>
  <c r="CM601" i="2" s="1"/>
  <c r="CX601" i="2" s="1"/>
  <c r="CL602" i="2"/>
  <c r="CM602" i="2" s="1"/>
  <c r="CL603" i="2"/>
  <c r="CM603" i="2" s="1"/>
  <c r="CL604" i="2"/>
  <c r="CM604" i="2" s="1"/>
  <c r="CW604" i="2" s="1"/>
  <c r="CL605" i="2"/>
  <c r="CM605" i="2" s="1"/>
  <c r="CL606" i="2"/>
  <c r="CM606" i="2" s="1"/>
  <c r="CY606" i="2" s="1"/>
  <c r="CL607" i="2"/>
  <c r="CM607" i="2" s="1"/>
  <c r="CW607" i="2" s="1"/>
  <c r="CL608" i="2"/>
  <c r="CM608" i="2" s="1"/>
  <c r="CW608" i="2" s="1"/>
  <c r="CL609" i="2"/>
  <c r="CM609" i="2" s="1"/>
  <c r="CR609" i="2" s="1"/>
  <c r="CL610" i="2"/>
  <c r="CM610" i="2" s="1"/>
  <c r="CO610" i="2" s="1"/>
  <c r="CL611" i="2"/>
  <c r="CM611" i="2" s="1"/>
  <c r="CS611" i="2" s="1"/>
  <c r="CL612" i="2"/>
  <c r="CM612" i="2" s="1"/>
  <c r="CW612" i="2" s="1"/>
  <c r="CL613" i="2"/>
  <c r="CM613" i="2" s="1"/>
  <c r="CL614" i="2"/>
  <c r="CM614" i="2" s="1"/>
  <c r="CT614" i="2" s="1"/>
  <c r="CL615" i="2"/>
  <c r="CM615" i="2" s="1"/>
  <c r="CL616" i="2"/>
  <c r="CM616" i="2" s="1"/>
  <c r="CW616" i="2" s="1"/>
  <c r="CL617" i="2"/>
  <c r="CM617" i="2" s="1"/>
  <c r="CL618" i="2"/>
  <c r="CM618" i="2" s="1"/>
  <c r="CO618" i="2"/>
  <c r="CL619" i="2"/>
  <c r="CM619" i="2"/>
  <c r="CL620" i="2"/>
  <c r="CM620" i="2"/>
  <c r="CW620" i="2" s="1"/>
  <c r="CL621" i="2"/>
  <c r="CM621" i="2" s="1"/>
  <c r="CR621" i="2"/>
  <c r="CL622" i="2"/>
  <c r="CM622" i="2"/>
  <c r="CL623" i="2"/>
  <c r="CM623" i="2"/>
  <c r="CL624" i="2"/>
  <c r="CM624" i="2"/>
  <c r="CW624" i="2" s="1"/>
  <c r="CL625" i="2"/>
  <c r="CM625" i="2" s="1"/>
  <c r="CR625" i="2"/>
  <c r="CL626" i="2"/>
  <c r="CL627" i="2"/>
  <c r="CM627" i="2" s="1"/>
  <c r="CL628" i="2"/>
  <c r="CM628" i="2" s="1"/>
  <c r="CW628" i="2"/>
  <c r="CL629" i="2"/>
  <c r="CM629" i="2"/>
  <c r="CL630" i="2"/>
  <c r="CM630" i="2" s="1"/>
  <c r="CL631" i="2"/>
  <c r="CM631" i="2" s="1"/>
  <c r="CT631" i="2" s="1"/>
  <c r="CL632" i="2"/>
  <c r="CM632" i="2"/>
  <c r="CW632" i="2" s="1"/>
  <c r="CL633" i="2"/>
  <c r="CM633" i="2" s="1"/>
  <c r="CX633" i="2" s="1"/>
  <c r="CL634" i="2"/>
  <c r="CM634" i="2" s="1"/>
  <c r="CL635" i="2"/>
  <c r="CM635" i="2" s="1"/>
  <c r="CL636" i="2"/>
  <c r="CM636" i="2" s="1"/>
  <c r="CW636" i="2" s="1"/>
  <c r="CL637" i="2"/>
  <c r="CM637" i="2" s="1"/>
  <c r="CL638" i="2"/>
  <c r="CM638" i="2" s="1"/>
  <c r="CO638" i="2"/>
  <c r="CL639" i="2"/>
  <c r="CM639" i="2"/>
  <c r="CP639" i="2" s="1"/>
  <c r="CL640" i="2"/>
  <c r="CM640" i="2" s="1"/>
  <c r="CW640" i="2"/>
  <c r="CL641" i="2"/>
  <c r="CM641" i="2"/>
  <c r="CR641" i="2" s="1"/>
  <c r="CL642" i="2"/>
  <c r="CM642" i="2" s="1"/>
  <c r="CO642" i="2"/>
  <c r="CL643" i="2"/>
  <c r="CM643" i="2"/>
  <c r="CL644" i="2"/>
  <c r="CM644" i="2"/>
  <c r="CW644" i="2" s="1"/>
  <c r="CL645" i="2"/>
  <c r="CM645" i="2" s="1"/>
  <c r="CR645" i="2"/>
  <c r="CL646" i="2"/>
  <c r="CM646" i="2"/>
  <c r="CL647" i="2"/>
  <c r="CM647" i="2"/>
  <c r="CX647" i="2" s="1"/>
  <c r="CL648" i="2"/>
  <c r="CM648" i="2" s="1"/>
  <c r="CW648" i="2" s="1"/>
  <c r="CL649" i="2"/>
  <c r="CM649" i="2" s="1"/>
  <c r="CX649" i="2" s="1"/>
  <c r="CL650" i="2"/>
  <c r="CM650" i="2" s="1"/>
  <c r="CL651" i="2"/>
  <c r="CM651" i="2" s="1"/>
  <c r="CW651" i="2" s="1"/>
  <c r="CL652" i="2"/>
  <c r="CM652" i="2" s="1"/>
  <c r="CW652" i="2" s="1"/>
  <c r="CL653" i="2"/>
  <c r="CM653" i="2"/>
  <c r="CL654" i="2"/>
  <c r="CM654" i="2"/>
  <c r="CO654" i="2" s="1"/>
  <c r="CL655" i="2"/>
  <c r="CM655" i="2" s="1"/>
  <c r="CP655" i="2"/>
  <c r="CL656" i="2"/>
  <c r="CM656" i="2"/>
  <c r="CW656" i="2" s="1"/>
  <c r="CL657" i="2"/>
  <c r="CM657" i="2" s="1"/>
  <c r="CR657" i="2" s="1"/>
  <c r="CL658" i="2"/>
  <c r="CM658" i="2" s="1"/>
  <c r="CO658" i="2" s="1"/>
  <c r="CL659" i="2"/>
  <c r="CM659" i="2" s="1"/>
  <c r="CS659" i="2" s="1"/>
  <c r="CL660" i="2"/>
  <c r="CM660" i="2" s="1"/>
  <c r="CU660" i="2" s="1"/>
  <c r="CL661" i="2"/>
  <c r="CM661" i="2" s="1"/>
  <c r="CL662" i="2"/>
  <c r="CM662" i="2" s="1"/>
  <c r="CO662" i="2"/>
  <c r="CL663" i="2"/>
  <c r="CM663" i="2"/>
  <c r="CL664" i="2"/>
  <c r="CM664" i="2"/>
  <c r="CL665" i="2"/>
  <c r="CM665" i="2"/>
  <c r="CX665" i="2" s="1"/>
  <c r="CL666" i="2"/>
  <c r="CM666" i="2" s="1"/>
  <c r="CL667" i="2"/>
  <c r="CM667" i="2" s="1"/>
  <c r="CS667" i="2" s="1"/>
  <c r="CL668" i="2"/>
  <c r="CM668" i="2" s="1"/>
  <c r="CU668" i="2" s="1"/>
  <c r="CL669" i="2"/>
  <c r="CM669" i="2" s="1"/>
  <c r="CL670" i="2"/>
  <c r="CM670" i="2" s="1"/>
  <c r="CL671" i="2"/>
  <c r="CM671" i="2" s="1"/>
  <c r="CL672" i="2"/>
  <c r="CM672" i="2" s="1"/>
  <c r="CL673" i="2"/>
  <c r="CM673" i="2" s="1"/>
  <c r="CL674" i="2"/>
  <c r="CM674" i="2" s="1"/>
  <c r="CX674" i="2" s="1"/>
  <c r="CL675" i="2"/>
  <c r="CM675" i="2" s="1"/>
  <c r="CS675" i="2" s="1"/>
  <c r="CL676" i="2"/>
  <c r="CM676" i="2" s="1"/>
  <c r="CU676" i="2" s="1"/>
  <c r="CL677" i="2"/>
  <c r="CM677" i="2"/>
  <c r="CP677" i="2" s="1"/>
  <c r="CL678" i="2"/>
  <c r="CM678" i="2" s="1"/>
  <c r="CP678" i="2"/>
  <c r="CL679" i="2"/>
  <c r="CM679" i="2"/>
  <c r="CL680" i="2"/>
  <c r="CM680" i="2"/>
  <c r="CL681" i="2"/>
  <c r="CM681" i="2"/>
  <c r="CX681" i="2" s="1"/>
  <c r="CL682" i="2"/>
  <c r="CM682" i="2" s="1"/>
  <c r="CL683" i="2"/>
  <c r="CM683" i="2" s="1"/>
  <c r="CS683" i="2" s="1"/>
  <c r="CL684" i="2"/>
  <c r="CM684" i="2"/>
  <c r="CU684" i="2" s="1"/>
  <c r="CL685" i="2"/>
  <c r="CM685" i="2" s="1"/>
  <c r="CX685" i="2" s="1"/>
  <c r="CL686" i="2"/>
  <c r="CM686" i="2" s="1"/>
  <c r="CL687" i="2"/>
  <c r="CM687" i="2" s="1"/>
  <c r="CL688" i="2"/>
  <c r="CM688" i="2" s="1"/>
  <c r="CL689" i="2"/>
  <c r="CM689" i="2" s="1"/>
  <c r="CP689" i="2" s="1"/>
  <c r="CL690" i="2"/>
  <c r="CM690" i="2" s="1"/>
  <c r="CL691" i="2"/>
  <c r="CM691" i="2" s="1"/>
  <c r="CS691" i="2"/>
  <c r="CL692" i="2"/>
  <c r="CM692" i="2"/>
  <c r="CU692" i="2" s="1"/>
  <c r="CL693" i="2"/>
  <c r="CM693" i="2" s="1"/>
  <c r="CL694" i="2"/>
  <c r="CM694" i="2" s="1"/>
  <c r="CL695" i="2"/>
  <c r="CM695" i="2" s="1"/>
  <c r="CL696" i="2"/>
  <c r="CM696" i="2" s="1"/>
  <c r="CL697" i="2"/>
  <c r="CM697" i="2" s="1"/>
  <c r="CX697" i="2" s="1"/>
  <c r="CL698" i="2"/>
  <c r="CM698" i="2" s="1"/>
  <c r="CT698" i="2" s="1"/>
  <c r="CL699" i="2"/>
  <c r="CM699" i="2" s="1"/>
  <c r="CS699" i="2" s="1"/>
  <c r="CL700" i="2"/>
  <c r="CM700" i="2" s="1"/>
  <c r="CU700" i="2" s="1"/>
  <c r="CL701" i="2"/>
  <c r="CL702" i="2"/>
  <c r="CM702" i="2"/>
  <c r="CL703" i="2"/>
  <c r="CM703" i="2"/>
  <c r="CL704" i="2"/>
  <c r="CM704" i="2"/>
  <c r="CL705" i="2"/>
  <c r="CM705" i="2"/>
  <c r="CL706" i="2"/>
  <c r="CM706" i="2"/>
  <c r="CL707" i="2"/>
  <c r="CM707" i="2"/>
  <c r="CS707" i="2" s="1"/>
  <c r="CL708" i="2"/>
  <c r="CM708" i="2" s="1"/>
  <c r="CU708" i="2"/>
  <c r="CL709" i="2"/>
  <c r="CM709" i="2"/>
  <c r="CX709" i="2" s="1"/>
  <c r="CL710" i="2"/>
  <c r="CM710" i="2" s="1"/>
  <c r="CL711" i="2"/>
  <c r="CM711" i="2" s="1"/>
  <c r="CL712" i="2"/>
  <c r="CM712" i="2" s="1"/>
  <c r="CL713" i="2"/>
  <c r="CM713" i="2" s="1"/>
  <c r="CP713" i="2" s="1"/>
  <c r="CL714" i="2"/>
  <c r="CM714" i="2" s="1"/>
  <c r="CO714" i="2" s="1"/>
  <c r="CL715" i="2"/>
  <c r="CM715" i="2" s="1"/>
  <c r="CS715" i="2" s="1"/>
  <c r="CL716" i="2"/>
  <c r="CM716" i="2"/>
  <c r="CU716" i="2" s="1"/>
  <c r="CL717" i="2"/>
  <c r="CM717" i="2" s="1"/>
  <c r="CP717" i="2" s="1"/>
  <c r="CL718" i="2"/>
  <c r="CM718" i="2" s="1"/>
  <c r="CL719" i="2"/>
  <c r="CM719" i="2" s="1"/>
  <c r="CL720" i="2"/>
  <c r="CM720" i="2" s="1"/>
  <c r="CL721" i="2"/>
  <c r="CM721" i="2" s="1"/>
  <c r="CX721" i="2" s="1"/>
  <c r="CL722" i="2"/>
  <c r="CM722" i="2" s="1"/>
  <c r="CL723" i="2"/>
  <c r="CM723" i="2" s="1"/>
  <c r="CS723" i="2" s="1"/>
  <c r="CL724" i="2"/>
  <c r="CM724" i="2" s="1"/>
  <c r="CU724" i="2" s="1"/>
  <c r="CL725" i="2"/>
  <c r="CM725" i="2" s="1"/>
  <c r="CP725" i="2" s="1"/>
  <c r="CL726" i="2"/>
  <c r="CM726" i="2" s="1"/>
  <c r="CL727" i="2"/>
  <c r="CM727" i="2"/>
  <c r="CL728" i="2"/>
  <c r="CM728" i="2" s="1"/>
  <c r="CL729" i="2"/>
  <c r="CM729" i="2"/>
  <c r="CX729" i="2" s="1"/>
  <c r="CL730" i="2"/>
  <c r="CM730" i="2" s="1"/>
  <c r="CL731" i="2"/>
  <c r="CM731" i="2" s="1"/>
  <c r="CS731" i="2" s="1"/>
  <c r="CL732" i="2"/>
  <c r="CM732" i="2" s="1"/>
  <c r="CU732" i="2" s="1"/>
  <c r="CL733" i="2"/>
  <c r="CM733" i="2" s="1"/>
  <c r="CL734" i="2"/>
  <c r="CM734" i="2"/>
  <c r="CT734" i="2" s="1"/>
  <c r="CL735" i="2"/>
  <c r="CM735" i="2" s="1"/>
  <c r="CL736" i="2"/>
  <c r="CM736" i="2" s="1"/>
  <c r="CL737" i="2"/>
  <c r="CM737" i="2" s="1"/>
  <c r="CL738" i="2"/>
  <c r="CM738" i="2" s="1"/>
  <c r="CL739" i="2"/>
  <c r="CM739" i="2" s="1"/>
  <c r="CS739" i="2" s="1"/>
  <c r="CL740" i="2"/>
  <c r="CM740" i="2" s="1"/>
  <c r="CU740" i="2" s="1"/>
  <c r="CL741" i="2"/>
  <c r="CM741" i="2" s="1"/>
  <c r="CX741" i="2" s="1"/>
  <c r="CL742" i="2"/>
  <c r="CM742" i="2" s="1"/>
  <c r="CL743" i="2"/>
  <c r="CM743" i="2"/>
  <c r="CL744" i="2"/>
  <c r="CM744" i="2" s="1"/>
  <c r="CL745" i="2"/>
  <c r="CM745" i="2"/>
  <c r="CL746" i="2"/>
  <c r="CM746" i="2" s="1"/>
  <c r="CL747" i="2"/>
  <c r="CM747" i="2"/>
  <c r="CS747" i="2" s="1"/>
  <c r="CL748" i="2"/>
  <c r="CM748" i="2" s="1"/>
  <c r="CU748" i="2" s="1"/>
  <c r="CL749" i="2"/>
  <c r="CM749" i="2"/>
  <c r="CX749" i="2" s="1"/>
  <c r="CL750" i="2"/>
  <c r="CM750" i="2" s="1"/>
  <c r="CL751" i="2"/>
  <c r="CM751" i="2" s="1"/>
  <c r="CL752" i="2"/>
  <c r="CM752" i="2" s="1"/>
  <c r="CL753" i="2"/>
  <c r="CM753" i="2" s="1"/>
  <c r="CL754" i="2"/>
  <c r="CM754" i="2" s="1"/>
  <c r="CL755" i="2"/>
  <c r="CM755" i="2" s="1"/>
  <c r="CS755" i="2" s="1"/>
  <c r="CL756" i="2"/>
  <c r="CM756" i="2"/>
  <c r="CU756" i="2" s="1"/>
  <c r="CL757" i="2"/>
  <c r="CM757" i="2" s="1"/>
  <c r="CX757" i="2" s="1"/>
  <c r="CL758" i="2"/>
  <c r="CM758" i="2"/>
  <c r="CL759" i="2"/>
  <c r="CM759" i="2" s="1"/>
  <c r="CL760" i="2"/>
  <c r="CM760" i="2"/>
  <c r="CL761" i="2"/>
  <c r="CM761" i="2" s="1"/>
  <c r="CX761" i="2" s="1"/>
  <c r="CL762" i="2"/>
  <c r="CM762" i="2" s="1"/>
  <c r="CL763" i="2"/>
  <c r="CM763" i="2" s="1"/>
  <c r="CS763" i="2" s="1"/>
  <c r="CL764" i="2"/>
  <c r="CM764" i="2" s="1"/>
  <c r="CU764" i="2" s="1"/>
  <c r="CL765" i="2"/>
  <c r="CM765" i="2" s="1"/>
  <c r="CL766" i="2"/>
  <c r="CM766" i="2" s="1"/>
  <c r="CL767" i="2"/>
  <c r="CM767" i="2" s="1"/>
  <c r="CL768" i="2"/>
  <c r="CM768" i="2" s="1"/>
  <c r="CL769" i="2"/>
  <c r="CM769" i="2" s="1"/>
  <c r="CL770" i="2"/>
  <c r="CM770" i="2" s="1"/>
  <c r="CX770" i="2"/>
  <c r="CL771" i="2"/>
  <c r="CM771" i="2" s="1"/>
  <c r="CS771" i="2" s="1"/>
  <c r="CL772" i="2"/>
  <c r="CM772" i="2" s="1"/>
  <c r="CU772" i="2" s="1"/>
  <c r="CL773" i="2"/>
  <c r="CM773" i="2" s="1"/>
  <c r="CX773" i="2" s="1"/>
  <c r="CL774" i="2"/>
  <c r="CM774" i="2" s="1"/>
  <c r="CX774" i="2" s="1"/>
  <c r="CL775" i="2"/>
  <c r="CM775" i="2"/>
  <c r="CL776" i="2"/>
  <c r="CM776" i="2" s="1"/>
  <c r="CL777" i="2"/>
  <c r="CM777" i="2"/>
  <c r="CX777" i="2" s="1"/>
  <c r="CL778" i="2"/>
  <c r="CM778" i="2" s="1"/>
  <c r="CX778" i="2" s="1"/>
  <c r="CL779" i="2"/>
  <c r="CM779" i="2"/>
  <c r="CS779" i="2" s="1"/>
  <c r="CL780" i="2"/>
  <c r="CM780" i="2" s="1"/>
  <c r="CU780" i="2" s="1"/>
  <c r="CL781" i="2"/>
  <c r="CM781" i="2" s="1"/>
  <c r="CL782" i="2"/>
  <c r="CM782" i="2"/>
  <c r="CL783" i="2"/>
  <c r="CM783" i="2" s="1"/>
  <c r="CL784" i="2"/>
  <c r="CM784" i="2"/>
  <c r="CL785" i="2"/>
  <c r="CM785" i="2" s="1"/>
  <c r="CP785" i="2" s="1"/>
  <c r="CL786" i="2"/>
  <c r="CM786" i="2" s="1"/>
  <c r="CL787" i="2"/>
  <c r="CM787" i="2" s="1"/>
  <c r="CS787" i="2" s="1"/>
  <c r="CL788" i="2"/>
  <c r="CM788" i="2" s="1"/>
  <c r="CU788" i="2" s="1"/>
  <c r="CL789" i="2"/>
  <c r="CM789" i="2" s="1"/>
  <c r="CL790" i="2"/>
  <c r="CM790" i="2" s="1"/>
  <c r="CO790" i="2" s="1"/>
  <c r="CL791" i="2"/>
  <c r="CM791" i="2"/>
  <c r="CL792" i="2"/>
  <c r="CM792" i="2" s="1"/>
  <c r="CL793" i="2"/>
  <c r="CM793" i="2"/>
  <c r="CX793" i="2" s="1"/>
  <c r="CL794" i="2"/>
  <c r="CM794" i="2" s="1"/>
  <c r="CL795" i="2"/>
  <c r="CM795" i="2" s="1"/>
  <c r="CS795" i="2" s="1"/>
  <c r="CL796" i="2"/>
  <c r="CM796" i="2"/>
  <c r="CU796" i="2" s="1"/>
  <c r="CL797" i="2"/>
  <c r="CM797" i="2" s="1"/>
  <c r="CL798" i="2"/>
  <c r="CM798" i="2" s="1"/>
  <c r="CW798" i="2" s="1"/>
  <c r="CL799" i="2"/>
  <c r="CM799" i="2"/>
  <c r="CR799" i="2" s="1"/>
  <c r="CL800" i="2"/>
  <c r="CM800" i="2" s="1"/>
  <c r="CV800" i="2" s="1"/>
  <c r="CL801" i="2"/>
  <c r="CM801" i="2"/>
  <c r="CQ801" i="2" s="1"/>
  <c r="CL802" i="2"/>
  <c r="CL803" i="2"/>
  <c r="CM803" i="2" s="1"/>
  <c r="CL804" i="2"/>
  <c r="CM804" i="2"/>
  <c r="CU804" i="2" s="1"/>
  <c r="CL805" i="2"/>
  <c r="CM805" i="2" s="1"/>
  <c r="CQ805" i="2" s="1"/>
  <c r="CL806" i="2"/>
  <c r="CM806" i="2"/>
  <c r="CQ806" i="2" s="1"/>
  <c r="CL807" i="2"/>
  <c r="CM807" i="2" s="1"/>
  <c r="CR807" i="2" s="1"/>
  <c r="CL808" i="2"/>
  <c r="CM808" i="2"/>
  <c r="CQ808" i="2" s="1"/>
  <c r="CL809" i="2"/>
  <c r="CM809" i="2" s="1"/>
  <c r="CL810" i="2"/>
  <c r="CM810" i="2" s="1"/>
  <c r="CW810" i="2" s="1"/>
  <c r="CL811" i="2"/>
  <c r="CM811" i="2"/>
  <c r="CL812" i="2"/>
  <c r="CM812" i="2" s="1"/>
  <c r="CU812" i="2" s="1"/>
  <c r="CL813" i="2"/>
  <c r="CM813" i="2" s="1"/>
  <c r="CV813" i="2"/>
  <c r="CL814" i="2"/>
  <c r="CM814" i="2" s="1"/>
  <c r="CL815" i="2"/>
  <c r="CM815" i="2"/>
  <c r="CL816" i="2"/>
  <c r="CM816" i="2" s="1"/>
  <c r="CL817" i="2"/>
  <c r="CM817" i="2"/>
  <c r="CL818" i="2"/>
  <c r="CM818" i="2" s="1"/>
  <c r="CW818" i="2" s="1"/>
  <c r="CL819" i="2"/>
  <c r="CM819" i="2" s="1"/>
  <c r="CR819" i="2" s="1"/>
  <c r="CL820" i="2"/>
  <c r="CM820" i="2"/>
  <c r="CL821" i="2"/>
  <c r="CM821" i="2" s="1"/>
  <c r="CQ821" i="2" s="1"/>
  <c r="CL822" i="2"/>
  <c r="CM822" i="2"/>
  <c r="CQ822" i="2" s="1"/>
  <c r="CL823" i="2"/>
  <c r="CM823" i="2" s="1"/>
  <c r="CR823" i="2" s="1"/>
  <c r="CL824" i="2"/>
  <c r="CM824" i="2" s="1"/>
  <c r="CL825" i="2"/>
  <c r="CM825" i="2"/>
  <c r="CV825" i="2" s="1"/>
  <c r="CL826" i="2"/>
  <c r="CM826" i="2" s="1"/>
  <c r="CL827" i="2"/>
  <c r="CM827" i="2" s="1"/>
  <c r="CW827" i="2"/>
  <c r="CL828" i="2"/>
  <c r="CM828" i="2" s="1"/>
  <c r="CV828" i="2" s="1"/>
  <c r="CL829" i="2"/>
  <c r="CM829" i="2" s="1"/>
  <c r="CL830" i="2"/>
  <c r="CM830" i="2" s="1"/>
  <c r="CL831" i="2"/>
  <c r="CM831" i="2" s="1"/>
  <c r="CL832" i="2"/>
  <c r="CM832" i="2" s="1"/>
  <c r="CU832" i="2" s="1"/>
  <c r="CL833" i="2"/>
  <c r="CM833" i="2"/>
  <c r="CV833" i="2" s="1"/>
  <c r="CL834" i="2"/>
  <c r="CM834" i="2" s="1"/>
  <c r="CQ834" i="2" s="1"/>
  <c r="CL835" i="2"/>
  <c r="CM835" i="2"/>
  <c r="CL836" i="2"/>
  <c r="CM836" i="2" s="1"/>
  <c r="CS836" i="2" s="1"/>
  <c r="CL837" i="2"/>
  <c r="CM837" i="2" s="1"/>
  <c r="CN837" i="2" s="1"/>
  <c r="CL838" i="2"/>
  <c r="CM838" i="2"/>
  <c r="CU838" i="2" s="1"/>
  <c r="CL839" i="2"/>
  <c r="CM839" i="2" s="1"/>
  <c r="CP839" i="2" s="1"/>
  <c r="CL840" i="2"/>
  <c r="CM840" i="2"/>
  <c r="CW840" i="2" s="1"/>
  <c r="CL841" i="2"/>
  <c r="CM841" i="2" s="1"/>
  <c r="CR841" i="2" s="1"/>
  <c r="CL842" i="2"/>
  <c r="CM842" i="2"/>
  <c r="CL843" i="2"/>
  <c r="CM843" i="2" s="1"/>
  <c r="CT843" i="2" s="1"/>
  <c r="CL844" i="2"/>
  <c r="CM844" i="2" s="1"/>
  <c r="CO844" i="2" s="1"/>
  <c r="CL845" i="2"/>
  <c r="CM845" i="2"/>
  <c r="CR845" i="2" s="1"/>
  <c r="CL846" i="2"/>
  <c r="CM846" i="2" s="1"/>
  <c r="CQ846" i="2" s="1"/>
  <c r="CL847" i="2"/>
  <c r="CM847" i="2"/>
  <c r="CT847" i="2" s="1"/>
  <c r="CL848" i="2"/>
  <c r="CL849" i="2"/>
  <c r="CM849" i="2"/>
  <c r="CL850" i="2"/>
  <c r="CM850" i="2" s="1"/>
  <c r="CQ850" i="2" s="1"/>
  <c r="CL851" i="2"/>
  <c r="CM851" i="2" s="1"/>
  <c r="CL852" i="2"/>
  <c r="CM852" i="2" s="1"/>
  <c r="CL853" i="2"/>
  <c r="CM853" i="2" s="1"/>
  <c r="CL854" i="2"/>
  <c r="CM854" i="2" s="1"/>
  <c r="CL855" i="2"/>
  <c r="CM855" i="2" s="1"/>
  <c r="CO855" i="2" s="1"/>
  <c r="CL856" i="2"/>
  <c r="CM856" i="2" s="1"/>
  <c r="CO856" i="2" s="1"/>
  <c r="CL857" i="2"/>
  <c r="CM857" i="2" s="1"/>
  <c r="CL858" i="2"/>
  <c r="CM858" i="2" s="1"/>
  <c r="CL859" i="2"/>
  <c r="CM859" i="2" s="1"/>
  <c r="CW859" i="2" s="1"/>
  <c r="CL860" i="2"/>
  <c r="CM860" i="2" s="1"/>
  <c r="CO860" i="2" s="1"/>
  <c r="CL861" i="2"/>
  <c r="CM861" i="2" s="1"/>
  <c r="CL862" i="2"/>
  <c r="CM862" i="2" s="1"/>
  <c r="CP862" i="2" s="1"/>
  <c r="CL863" i="2"/>
  <c r="CM863" i="2" s="1"/>
  <c r="CT863" i="2" s="1"/>
  <c r="CL864" i="2"/>
  <c r="CM864" i="2" s="1"/>
  <c r="CO864" i="2" s="1"/>
  <c r="CL865" i="2"/>
  <c r="CM865" i="2" s="1"/>
  <c r="CL866" i="2"/>
  <c r="CM866" i="2"/>
  <c r="CL867" i="2"/>
  <c r="CM867" i="2" s="1"/>
  <c r="CW867" i="2" s="1"/>
  <c r="CL868" i="2"/>
  <c r="CM868" i="2" s="1"/>
  <c r="CL869" i="2"/>
  <c r="CM869" i="2" s="1"/>
  <c r="CU869" i="2" s="1"/>
  <c r="CL870" i="2"/>
  <c r="CM870" i="2" s="1"/>
  <c r="CL871" i="2"/>
  <c r="CM871" i="2"/>
  <c r="CO871" i="2" s="1"/>
  <c r="CL872" i="2"/>
  <c r="CM872" i="2" s="1"/>
  <c r="CL873" i="2"/>
  <c r="CM873" i="2" s="1"/>
  <c r="CL874" i="2"/>
  <c r="CM874" i="2" s="1"/>
  <c r="CP874" i="2" s="1"/>
  <c r="CL875" i="2"/>
  <c r="CM875" i="2"/>
  <c r="CL876" i="2"/>
  <c r="CM876" i="2" s="1"/>
  <c r="CO876" i="2" s="1"/>
  <c r="CL877" i="2"/>
  <c r="CL878" i="2"/>
  <c r="CM878" i="2" s="1"/>
  <c r="CL879" i="2"/>
  <c r="CM879" i="2"/>
  <c r="CO879" i="2" s="1"/>
  <c r="CL880" i="2"/>
  <c r="CM880" i="2" s="1"/>
  <c r="CL881" i="2"/>
  <c r="CM881" i="2" s="1"/>
  <c r="CL882" i="2"/>
  <c r="CM882" i="2"/>
  <c r="CP882" i="2" s="1"/>
  <c r="CL883" i="2"/>
  <c r="CM883" i="2" s="1"/>
  <c r="CL884" i="2"/>
  <c r="CM884" i="2" s="1"/>
  <c r="CO884" i="2"/>
  <c r="CL885" i="2"/>
  <c r="CM885" i="2" s="1"/>
  <c r="CL886" i="2"/>
  <c r="CM886" i="2"/>
  <c r="CL887" i="2"/>
  <c r="CM887" i="2" s="1"/>
  <c r="CL888" i="2"/>
  <c r="CM888" i="2"/>
  <c r="CO888" i="2" s="1"/>
  <c r="CL889" i="2"/>
  <c r="CM889" i="2" s="1"/>
  <c r="CL890" i="2"/>
  <c r="CM890" i="2" s="1"/>
  <c r="CL891" i="2"/>
  <c r="CM891" i="2" s="1"/>
  <c r="CL892" i="2"/>
  <c r="CM892" i="2" s="1"/>
  <c r="CO892" i="2" s="1"/>
  <c r="CL893" i="2"/>
  <c r="CM893" i="2" s="1"/>
  <c r="CL894" i="2"/>
  <c r="CM894" i="2"/>
  <c r="CL895" i="2"/>
  <c r="CM895" i="2" s="1"/>
  <c r="CS895" i="2" s="1"/>
  <c r="CL896" i="2"/>
  <c r="CM896" i="2" s="1"/>
  <c r="CO896" i="2"/>
  <c r="CL897" i="2"/>
  <c r="CM897" i="2" s="1"/>
  <c r="CL898" i="2"/>
  <c r="CM898" i="2"/>
  <c r="CX898" i="2" s="1"/>
  <c r="CL899" i="2"/>
  <c r="CM899" i="2" s="1"/>
  <c r="CL900" i="2"/>
  <c r="CM900" i="2" s="1"/>
  <c r="CO900" i="2" s="1"/>
  <c r="CL901" i="2"/>
  <c r="CM901" i="2"/>
  <c r="CL902" i="2"/>
  <c r="CM902" i="2" s="1"/>
  <c r="CL903" i="2"/>
  <c r="CM903" i="2"/>
  <c r="CO903" i="2" s="1"/>
  <c r="CL904" i="2"/>
  <c r="CM904" i="2" s="1"/>
  <c r="CO904" i="2" s="1"/>
  <c r="CL905" i="2"/>
  <c r="CM905" i="2" s="1"/>
  <c r="CL906" i="2"/>
  <c r="CM906" i="2"/>
  <c r="CP906" i="2" s="1"/>
  <c r="CL907" i="2"/>
  <c r="CM907" i="2" s="1"/>
  <c r="CL908" i="2"/>
  <c r="CM908" i="2" s="1"/>
  <c r="CO908" i="2" s="1"/>
  <c r="CL909" i="2"/>
  <c r="CM909" i="2"/>
  <c r="CL910" i="2"/>
  <c r="CM910" i="2" s="1"/>
  <c r="CL911" i="2"/>
  <c r="CM911" i="2"/>
  <c r="CL912" i="2"/>
  <c r="CM912" i="2" s="1"/>
  <c r="CO912" i="2" s="1"/>
  <c r="CL913" i="2"/>
  <c r="CM913" i="2" s="1"/>
  <c r="CL914" i="2"/>
  <c r="CM914" i="2" s="1"/>
  <c r="CP914" i="2" s="1"/>
  <c r="CL915" i="2"/>
  <c r="CM915" i="2" s="1"/>
  <c r="CO915" i="2" s="1"/>
  <c r="CL916" i="2"/>
  <c r="CM916" i="2" s="1"/>
  <c r="CO916" i="2" s="1"/>
  <c r="CL917" i="2"/>
  <c r="CM917" i="2" s="1"/>
  <c r="CL918" i="2"/>
  <c r="CL919" i="2"/>
  <c r="CM919" i="2" s="1"/>
  <c r="CL920" i="2"/>
  <c r="CL921" i="2"/>
  <c r="CM921" i="2" s="1"/>
  <c r="CL922" i="2"/>
  <c r="CL923" i="2"/>
  <c r="CM923" i="2" s="1"/>
  <c r="CL924" i="2"/>
  <c r="CM924" i="2" s="1"/>
  <c r="CL925" i="2"/>
  <c r="CM925" i="2" s="1"/>
  <c r="CL926" i="2"/>
  <c r="CM926" i="2"/>
  <c r="CS926" i="2" s="1"/>
  <c r="CL927" i="2"/>
  <c r="CM927" i="2" s="1"/>
  <c r="CL928" i="2"/>
  <c r="CM928" i="2" s="1"/>
  <c r="CL929" i="2"/>
  <c r="CM929" i="2" s="1"/>
  <c r="CX929" i="2" s="1"/>
  <c r="CL930" i="2"/>
  <c r="CM930" i="2" s="1"/>
  <c r="CL931" i="2"/>
  <c r="CM931" i="2"/>
  <c r="CQ931" i="2" s="1"/>
  <c r="CL932" i="2"/>
  <c r="CM932" i="2" s="1"/>
  <c r="CT932" i="2" s="1"/>
  <c r="CL933" i="2"/>
  <c r="CM933" i="2"/>
  <c r="CO933" i="2" s="1"/>
  <c r="CL934" i="2"/>
  <c r="CM934" i="2" s="1"/>
  <c r="CL935" i="2"/>
  <c r="CM935" i="2" s="1"/>
  <c r="CL936" i="2"/>
  <c r="CM936" i="2" s="1"/>
  <c r="CN936" i="2" s="1"/>
  <c r="CL937" i="2"/>
  <c r="CM937" i="2"/>
  <c r="CL938" i="2"/>
  <c r="CM938" i="2" s="1"/>
  <c r="CL939" i="2"/>
  <c r="CM939" i="2"/>
  <c r="CS939" i="2" s="1"/>
  <c r="CL940" i="2"/>
  <c r="CM940" i="2" s="1"/>
  <c r="CL941" i="2"/>
  <c r="CM941" i="2" s="1"/>
  <c r="CL942" i="2"/>
  <c r="CM942" i="2" s="1"/>
  <c r="CX942" i="2"/>
  <c r="CL943" i="2"/>
  <c r="CM943" i="2" s="1"/>
  <c r="CL944" i="2"/>
  <c r="CM944" i="2"/>
  <c r="CN944" i="2" s="1"/>
  <c r="CL945" i="2"/>
  <c r="CM945" i="2" s="1"/>
  <c r="CN945" i="2" s="1"/>
  <c r="CL946" i="2"/>
  <c r="CM946" i="2"/>
  <c r="CT946" i="2" s="1"/>
  <c r="CL947" i="2"/>
  <c r="CM947" i="2" s="1"/>
  <c r="CL948" i="2"/>
  <c r="CM948" i="2" s="1"/>
  <c r="CL949" i="2"/>
  <c r="CM949" i="2"/>
  <c r="CL950" i="2"/>
  <c r="CM950" i="2" s="1"/>
  <c r="CY950" i="2" s="1"/>
  <c r="CL951" i="2"/>
  <c r="CM951" i="2" s="1"/>
  <c r="CL952" i="2"/>
  <c r="CM952" i="2" s="1"/>
  <c r="CL953" i="2"/>
  <c r="CM953" i="2" s="1"/>
  <c r="CL954" i="2"/>
  <c r="CM954" i="2" s="1"/>
  <c r="CY954" i="2" s="1"/>
  <c r="CL955" i="2"/>
  <c r="CM955" i="2"/>
  <c r="CL956" i="2"/>
  <c r="CM956" i="2" s="1"/>
  <c r="CN956" i="2" s="1"/>
  <c r="CL957" i="2"/>
  <c r="CM957" i="2" s="1"/>
  <c r="CL958" i="2"/>
  <c r="CM958" i="2" s="1"/>
  <c r="CQ958" i="2" s="1"/>
  <c r="CL959" i="2"/>
  <c r="CM959" i="2" s="1"/>
  <c r="CL960" i="2"/>
  <c r="CM960" i="2"/>
  <c r="CO960" i="2" s="1"/>
  <c r="CL961" i="2"/>
  <c r="CM961" i="2" s="1"/>
  <c r="CL962" i="2"/>
  <c r="CM962" i="2" s="1"/>
  <c r="CQ962" i="2" s="1"/>
  <c r="CL963" i="2"/>
  <c r="CM963" i="2"/>
  <c r="CO963" i="2" s="1"/>
  <c r="CL964" i="2"/>
  <c r="CM964" i="2" s="1"/>
  <c r="CL965" i="2"/>
  <c r="CM965" i="2" s="1"/>
  <c r="CY965" i="2" s="1"/>
  <c r="CL966" i="2"/>
  <c r="CM966" i="2"/>
  <c r="CL967" i="2"/>
  <c r="CM967" i="2"/>
  <c r="CU967" i="2" s="1"/>
  <c r="CL968" i="2"/>
  <c r="CM968" i="2" s="1"/>
  <c r="CL969" i="2"/>
  <c r="CM969" i="2" s="1"/>
  <c r="CL970" i="2"/>
  <c r="CM970" i="2" s="1"/>
  <c r="CP970" i="2" s="1"/>
  <c r="CL971" i="2"/>
  <c r="CM971" i="2" s="1"/>
  <c r="CP971" i="2" s="1"/>
  <c r="CL972" i="2"/>
  <c r="CM972" i="2" s="1"/>
  <c r="CP972" i="2" s="1"/>
  <c r="CL973" i="2"/>
  <c r="CM973" i="2"/>
  <c r="CL974" i="2"/>
  <c r="CM974" i="2"/>
  <c r="CQ974" i="2" s="1"/>
  <c r="CL975" i="2"/>
  <c r="CM975" i="2" s="1"/>
  <c r="CQ975" i="2" s="1"/>
  <c r="CL976" i="2"/>
  <c r="CM976" i="2"/>
  <c r="CV976" i="2" s="1"/>
  <c r="CL977" i="2"/>
  <c r="CM977" i="2" s="1"/>
  <c r="CL978" i="2"/>
  <c r="CM978" i="2" s="1"/>
  <c r="CQ978" i="2" s="1"/>
  <c r="CL979" i="2"/>
  <c r="CM979" i="2"/>
  <c r="CO979" i="2" s="1"/>
  <c r="CL980" i="2"/>
  <c r="CM980" i="2" s="1"/>
  <c r="CU980" i="2" s="1"/>
  <c r="CL981" i="2"/>
  <c r="CM981" i="2" s="1"/>
  <c r="CL982" i="2"/>
  <c r="CM982" i="2" s="1"/>
  <c r="CL983" i="2"/>
  <c r="CM983" i="2" s="1"/>
  <c r="CW983" i="2" s="1"/>
  <c r="CL984" i="2"/>
  <c r="CM984" i="2" s="1"/>
  <c r="CL985" i="2"/>
  <c r="CM985" i="2" s="1"/>
  <c r="CL986" i="2"/>
  <c r="CM986" i="2" s="1"/>
  <c r="CQ986" i="2" s="1"/>
  <c r="CL987" i="2"/>
  <c r="CM987" i="2" s="1"/>
  <c r="CR987" i="2" s="1"/>
  <c r="CL988" i="2"/>
  <c r="CM988" i="2" s="1"/>
  <c r="CL989" i="2"/>
  <c r="CM989" i="2" s="1"/>
  <c r="CL990" i="2"/>
  <c r="CM990" i="2" s="1"/>
  <c r="CL991" i="2"/>
  <c r="CM991" i="2" s="1"/>
  <c r="CW991" i="2" s="1"/>
  <c r="CL992" i="2"/>
  <c r="CM992" i="2" s="1"/>
  <c r="CV992" i="2" s="1"/>
  <c r="CL993" i="2"/>
  <c r="CM993" i="2" s="1"/>
  <c r="CN993" i="2" s="1"/>
  <c r="CL994" i="2"/>
  <c r="CM994" i="2" s="1"/>
  <c r="CL995" i="2"/>
  <c r="CM995" i="2"/>
  <c r="CS995" i="2" s="1"/>
  <c r="CL996" i="2"/>
  <c r="CM996" i="2" s="1"/>
  <c r="CV996" i="2" s="1"/>
  <c r="CL997" i="2"/>
  <c r="CM997" i="2"/>
  <c r="CN997" i="2" s="1"/>
  <c r="CL998" i="2"/>
  <c r="CM998" i="2" s="1"/>
  <c r="CQ998" i="2" s="1"/>
  <c r="CL999" i="2"/>
  <c r="CM999" i="2"/>
  <c r="CS999" i="2" s="1"/>
  <c r="CL1000" i="2"/>
  <c r="CM1000" i="2" s="1"/>
  <c r="CV1000" i="2" s="1"/>
  <c r="CL1001" i="2"/>
  <c r="CM1001" i="2"/>
  <c r="CN1001" i="2" s="1"/>
  <c r="CL1002" i="2"/>
  <c r="CM1002" i="2" s="1"/>
  <c r="CL1003" i="2"/>
  <c r="CM1003" i="2" s="1"/>
  <c r="CS1003" i="2" s="1"/>
  <c r="CL1004" i="2"/>
  <c r="CM1004" i="2"/>
  <c r="CL1005" i="2"/>
  <c r="CM1005" i="2" s="1"/>
  <c r="CL1006" i="2"/>
  <c r="CM1006" i="2"/>
  <c r="CY1006" i="2" s="1"/>
  <c r="CL1007" i="2"/>
  <c r="CM1007" i="2" s="1"/>
  <c r="CL1008" i="2"/>
  <c r="CM1008" i="2" s="1"/>
  <c r="CL1009" i="2"/>
  <c r="CM1009" i="2" s="1"/>
  <c r="CN1009" i="2" s="1"/>
  <c r="CL1010" i="2"/>
  <c r="CM1010" i="2" s="1"/>
  <c r="CL1011" i="2"/>
  <c r="CM1011" i="2" s="1"/>
  <c r="CS1011" i="2" s="1"/>
  <c r="CL1012" i="2"/>
  <c r="CM1012" i="2" s="1"/>
  <c r="CV1012" i="2" s="1"/>
  <c r="CL1013" i="2"/>
  <c r="CM1013" i="2" s="1"/>
  <c r="CN1013" i="2" s="1"/>
  <c r="CL1014" i="2"/>
  <c r="CM1014" i="2" s="1"/>
  <c r="CL1015" i="2"/>
  <c r="CM1015" i="2" s="1"/>
  <c r="CS1015" i="2" s="1"/>
  <c r="CL1016" i="2"/>
  <c r="CM1016" i="2"/>
  <c r="CV1016" i="2" s="1"/>
  <c r="CL1017" i="2"/>
  <c r="CM1017" i="2" s="1"/>
  <c r="CN1017" i="2" s="1"/>
  <c r="CL1018" i="2"/>
  <c r="CM1018" i="2"/>
  <c r="CR1018" i="2" s="1"/>
  <c r="CL1019" i="2"/>
  <c r="CM1019" i="2" s="1"/>
  <c r="CL1020" i="2"/>
  <c r="CM1020" i="2" s="1"/>
  <c r="CP1020" i="2" s="1"/>
  <c r="CL1021" i="2"/>
  <c r="CM1021" i="2"/>
  <c r="CL1022" i="2"/>
  <c r="CM1022" i="2" s="1"/>
  <c r="CL1023" i="2"/>
  <c r="CM1023" i="2"/>
  <c r="CX1023" i="2" s="1"/>
  <c r="CL1024" i="2"/>
  <c r="CM1024" i="2" s="1"/>
  <c r="CL1025" i="2"/>
  <c r="CM1025" i="2" s="1"/>
  <c r="CW1025" i="2" s="1"/>
  <c r="CL1026" i="2"/>
  <c r="CM1026" i="2" s="1"/>
  <c r="CL1027" i="2"/>
  <c r="CM1027" i="2" s="1"/>
  <c r="CY1027" i="2" s="1"/>
  <c r="CL1028" i="2"/>
  <c r="CM1028" i="2" s="1"/>
  <c r="CN1028" i="2" s="1"/>
  <c r="CL1029" i="2"/>
  <c r="CM1029" i="2" s="1"/>
  <c r="CW1029" i="2" s="1"/>
  <c r="CL1030" i="2"/>
  <c r="CM1030" i="2" s="1"/>
  <c r="CL1031" i="2"/>
  <c r="CM1031" i="2"/>
  <c r="CO1031" i="2" s="1"/>
  <c r="CL1032" i="2"/>
  <c r="CM1032" i="2" s="1"/>
  <c r="CL1033" i="2"/>
  <c r="CM1033" i="2" s="1"/>
  <c r="CL1034" i="2"/>
  <c r="CM1034" i="2" s="1"/>
  <c r="CR1034" i="2" s="1"/>
  <c r="CL1035" i="2"/>
  <c r="CM1035" i="2"/>
  <c r="CL1036" i="2"/>
  <c r="CM1036" i="2" s="1"/>
  <c r="CR1036" i="2" s="1"/>
  <c r="CL1037" i="2"/>
  <c r="CM1037" i="2"/>
  <c r="CR1037" i="2" s="1"/>
  <c r="CL1038" i="2"/>
  <c r="CM1038" i="2" s="1"/>
  <c r="CT1038" i="2" s="1"/>
  <c r="CL1039" i="2"/>
  <c r="CM1039" i="2" s="1"/>
  <c r="CX1039" i="2" s="1"/>
  <c r="CL1040" i="2"/>
  <c r="CM1040" i="2" s="1"/>
  <c r="CL1041" i="2"/>
  <c r="CM1041" i="2" s="1"/>
  <c r="CL1042" i="2"/>
  <c r="CM1042" i="2" s="1"/>
  <c r="CR1042" i="2" s="1"/>
  <c r="CL1043" i="2"/>
  <c r="CM1043" i="2"/>
  <c r="CO1043" i="2" s="1"/>
  <c r="CL1044" i="2"/>
  <c r="CM1044" i="2" s="1"/>
  <c r="CN1044" i="2" s="1"/>
  <c r="CL1045" i="2"/>
  <c r="CM1045" i="2"/>
  <c r="CV1045" i="2" s="1"/>
  <c r="CL1046" i="2"/>
  <c r="CM1046" i="2" s="1"/>
  <c r="CQ1046" i="2" s="1"/>
  <c r="CL1047" i="2"/>
  <c r="CM1047" i="2"/>
  <c r="CW1047" i="2" s="1"/>
  <c r="CL1048" i="2"/>
  <c r="CM1048" i="2" s="1"/>
  <c r="CN1048" i="2" s="1"/>
  <c r="CL1049" i="2"/>
  <c r="CM1049" i="2"/>
  <c r="CL1050" i="2"/>
  <c r="CM1050" i="2" s="1"/>
  <c r="CY1050" i="2" s="1"/>
  <c r="CL1051" i="2"/>
  <c r="CM1051" i="2" s="1"/>
  <c r="CT1051" i="2"/>
  <c r="CL1052" i="2"/>
  <c r="CM1052" i="2" s="1"/>
  <c r="CS1052" i="2" s="1"/>
  <c r="CL1053" i="2"/>
  <c r="CM1053" i="2"/>
  <c r="CR1053" i="2" s="1"/>
  <c r="CL1054" i="2"/>
  <c r="CM1054" i="2" s="1"/>
  <c r="CT1054" i="2" s="1"/>
  <c r="CL1055" i="2"/>
  <c r="CM1055" i="2"/>
  <c r="CO1055" i="2" s="1"/>
  <c r="CL1056" i="2"/>
  <c r="CM1056" i="2" s="1"/>
  <c r="CL1057" i="2"/>
  <c r="CM1057" i="2" s="1"/>
  <c r="CL1058" i="2"/>
  <c r="CM1058" i="2" s="1"/>
  <c r="CL1059" i="2"/>
  <c r="CM1059" i="2" s="1"/>
  <c r="CO1059" i="2" s="1"/>
  <c r="CL1060" i="2"/>
  <c r="CM1060" i="2" s="1"/>
  <c r="CS1060" i="2" s="1"/>
  <c r="CL1061" i="2"/>
  <c r="CM1061" i="2" s="1"/>
  <c r="CN1061" i="2" s="1"/>
  <c r="CL1062" i="2"/>
  <c r="CM1062" i="2" s="1"/>
  <c r="CQ1062" i="2" s="1"/>
  <c r="CL1063" i="2"/>
  <c r="CM1063" i="2"/>
  <c r="CN1063" i="2" s="1"/>
  <c r="CL1064" i="2"/>
  <c r="CM1064" i="2" s="1"/>
  <c r="CL1065" i="2"/>
  <c r="CM1065" i="2"/>
  <c r="CL1066" i="2"/>
  <c r="CM1066" i="2" s="1"/>
  <c r="CY1066" i="2" s="1"/>
  <c r="CL1067" i="2"/>
  <c r="CM1067" i="2"/>
  <c r="CL1068" i="2"/>
  <c r="CM1068" i="2" s="1"/>
  <c r="CL1069" i="2"/>
  <c r="CM1069" i="2"/>
  <c r="CV1069" i="2" s="1"/>
  <c r="CL1070" i="2"/>
  <c r="CM1070" i="2" s="1"/>
  <c r="CQ1070" i="2" s="1"/>
  <c r="CL1071" i="2"/>
  <c r="CM1071" i="2"/>
  <c r="CL1072" i="2"/>
  <c r="CM1072" i="2" s="1"/>
  <c r="CS1072" i="2" s="1"/>
  <c r="CL1073" i="2"/>
  <c r="CM1073" i="2" s="1"/>
  <c r="CL1074" i="2"/>
  <c r="CM1074" i="2" s="1"/>
  <c r="CY1074" i="2"/>
  <c r="CL1075" i="2"/>
  <c r="CM1075" i="2" s="1"/>
  <c r="CO1075" i="2" s="1"/>
  <c r="CL1076" i="2"/>
  <c r="CM1076" i="2" s="1"/>
  <c r="CL1077" i="2"/>
  <c r="CM1077" i="2" s="1"/>
  <c r="CO1077" i="2" s="1"/>
  <c r="CL1078" i="2"/>
  <c r="CM1078" i="2" s="1"/>
  <c r="CT1078" i="2" s="1"/>
  <c r="CL1079" i="2"/>
  <c r="CM1079" i="2"/>
  <c r="CL1080" i="2"/>
  <c r="CM1080" i="2" s="1"/>
  <c r="CO1080" i="2" s="1"/>
  <c r="CL1081" i="2"/>
  <c r="CM1081" i="2" s="1"/>
  <c r="CN1081" i="2" s="1"/>
  <c r="CL1082" i="2"/>
  <c r="CM1082" i="2"/>
  <c r="CL1083" i="2"/>
  <c r="CM1083" i="2" s="1"/>
  <c r="CL1084" i="2"/>
  <c r="CM1084" i="2"/>
  <c r="CL1085" i="2"/>
  <c r="CM1085" i="2" s="1"/>
  <c r="CL1086" i="2"/>
  <c r="CM1086" i="2" s="1"/>
  <c r="CT1086" i="2" s="1"/>
  <c r="CL1087" i="2"/>
  <c r="CM1087" i="2"/>
  <c r="CL1088" i="2"/>
  <c r="CM1088" i="2" s="1"/>
  <c r="CL1089" i="2"/>
  <c r="CM1089" i="2"/>
  <c r="CN1089" i="2" s="1"/>
  <c r="CL1090" i="2"/>
  <c r="CM1090" i="2" s="1"/>
  <c r="CL1091" i="2"/>
  <c r="CM1091" i="2" s="1"/>
  <c r="CL1092" i="2"/>
  <c r="CM1092" i="2" s="1"/>
  <c r="CL1093" i="2"/>
  <c r="CM1093" i="2" s="1"/>
  <c r="CL1094" i="2"/>
  <c r="CM1094" i="2" s="1"/>
  <c r="CL1095" i="2"/>
  <c r="CM1095" i="2" s="1"/>
  <c r="CX1095" i="2" s="1"/>
  <c r="CL1096" i="2"/>
  <c r="CM1096" i="2"/>
  <c r="CL1097" i="2"/>
  <c r="CM1097" i="2" s="1"/>
  <c r="CW1097" i="2" s="1"/>
  <c r="CL1098" i="2"/>
  <c r="CM1098" i="2" s="1"/>
  <c r="CL1099" i="2"/>
  <c r="CM1099" i="2" s="1"/>
  <c r="CL1100" i="2"/>
  <c r="CM1100" i="2" s="1"/>
  <c r="CU1100" i="2" s="1"/>
  <c r="CL1101" i="2"/>
  <c r="CM1101" i="2" s="1"/>
  <c r="CT1101" i="2" s="1"/>
  <c r="CL1102" i="2"/>
  <c r="CM1102" i="2" s="1"/>
  <c r="CL1103" i="2"/>
  <c r="CM1103" i="2" s="1"/>
  <c r="CL1104" i="2"/>
  <c r="CM1104" i="2"/>
  <c r="CT1104" i="2" s="1"/>
  <c r="CL1105" i="2"/>
  <c r="CM1105" i="2" s="1"/>
  <c r="CT1105" i="2" s="1"/>
  <c r="CL1106" i="2"/>
  <c r="CM1106" i="2" s="1"/>
  <c r="CW1106" i="2" s="1"/>
  <c r="CL1107" i="2"/>
  <c r="CM1107" i="2" s="1"/>
  <c r="CL1108" i="2"/>
  <c r="CM1108" i="2" s="1"/>
  <c r="CL1109" i="2"/>
  <c r="CM1109" i="2" s="1"/>
  <c r="CL1110" i="2"/>
  <c r="CM1110" i="2"/>
  <c r="CL1111" i="2"/>
  <c r="CM1111" i="2" s="1"/>
  <c r="CY1111" i="2" s="1"/>
  <c r="CL1112" i="2"/>
  <c r="CM1112" i="2" s="1"/>
  <c r="CL1113" i="2"/>
  <c r="CM1113" i="2" s="1"/>
  <c r="CW1113" i="2" s="1"/>
  <c r="CL1114" i="2"/>
  <c r="CM1114" i="2" s="1"/>
  <c r="CW1114" i="2" s="1"/>
  <c r="CL1115" i="2"/>
  <c r="CM1115" i="2" s="1"/>
  <c r="CL1116" i="2"/>
  <c r="CM1116" i="2" s="1"/>
  <c r="CL1117" i="2"/>
  <c r="CM1117" i="2" s="1"/>
  <c r="CL1118" i="2"/>
  <c r="CM1118" i="2"/>
  <c r="CL1119" i="2"/>
  <c r="CM1119" i="2" s="1"/>
  <c r="CL1120" i="2"/>
  <c r="CM1120" i="2"/>
  <c r="CT1120" i="2" s="1"/>
  <c r="CL1121" i="2"/>
  <c r="CM1121" i="2" s="1"/>
  <c r="CL1122" i="2"/>
  <c r="CM1122" i="2" s="1"/>
  <c r="CL1123" i="2"/>
  <c r="CM1123" i="2" s="1"/>
  <c r="CL1124" i="2"/>
  <c r="CM1124" i="2" s="1"/>
  <c r="CL1125" i="2"/>
  <c r="CM1125" i="2" s="1"/>
  <c r="CL1126" i="2"/>
  <c r="CM1126" i="2" s="1"/>
  <c r="CL1127" i="2"/>
  <c r="CM1127" i="2"/>
  <c r="CQ1127" i="2" s="1"/>
  <c r="CL1128" i="2"/>
  <c r="CM1128" i="2" s="1"/>
  <c r="CL1129" i="2"/>
  <c r="CM1129" i="2" s="1"/>
  <c r="CL1130" i="2"/>
  <c r="CM1130" i="2"/>
  <c r="CL1131" i="2"/>
  <c r="CM1131" i="2" s="1"/>
  <c r="CL1132" i="2"/>
  <c r="CM1132" i="2"/>
  <c r="CT1132" i="2" s="1"/>
  <c r="CL1133" i="2"/>
  <c r="CM1133" i="2" s="1"/>
  <c r="CL1134" i="2"/>
  <c r="CM1134" i="2" s="1"/>
  <c r="CL1135" i="2"/>
  <c r="CM1135" i="2" s="1"/>
  <c r="CL1136" i="2"/>
  <c r="CM1136" i="2" s="1"/>
  <c r="CT1136" i="2" s="1"/>
  <c r="CL1137" i="2"/>
  <c r="CM1137" i="2" s="1"/>
  <c r="CL1138" i="2"/>
  <c r="CM1138" i="2" s="1"/>
  <c r="CW1138" i="2"/>
  <c r="CL1139" i="2"/>
  <c r="CM1139" i="2" s="1"/>
  <c r="CQ1139" i="2" s="1"/>
  <c r="CL1140" i="2"/>
  <c r="CM1140" i="2" s="1"/>
  <c r="CL1141" i="2"/>
  <c r="CM1141" i="2" s="1"/>
  <c r="CO1141" i="2" s="1"/>
  <c r="CL1142" i="2"/>
  <c r="CM1142" i="2" s="1"/>
  <c r="CW1142" i="2" s="1"/>
  <c r="CL1143" i="2"/>
  <c r="CM1143" i="2" s="1"/>
  <c r="CQ1143" i="2" s="1"/>
  <c r="CL1144" i="2"/>
  <c r="CM1144" i="2"/>
  <c r="CL1145" i="2"/>
  <c r="CM1145" i="2" s="1"/>
  <c r="CP1145" i="2" s="1"/>
  <c r="CL1146" i="2"/>
  <c r="CM1146" i="2" s="1"/>
  <c r="CL1147" i="2"/>
  <c r="CM1147" i="2" s="1"/>
  <c r="CL1148" i="2"/>
  <c r="CM1148" i="2" s="1"/>
  <c r="CT1148" i="2" s="1"/>
  <c r="CL1149" i="2"/>
  <c r="CM1149" i="2" s="1"/>
  <c r="CL1150" i="2"/>
  <c r="CM1150" i="2" s="1"/>
  <c r="CS1150" i="2" s="1"/>
  <c r="CL1151" i="2"/>
  <c r="CM1151" i="2" s="1"/>
  <c r="CL1152" i="2"/>
  <c r="CM1152" i="2" s="1"/>
  <c r="CL1153" i="2"/>
  <c r="CM1153" i="2" s="1"/>
  <c r="CL1154" i="2"/>
  <c r="CM1154" i="2"/>
  <c r="CP1154" i="2" s="1"/>
  <c r="CL1155" i="2"/>
  <c r="CM1155" i="2" s="1"/>
  <c r="CN1155" i="2" s="1"/>
  <c r="CL1156" i="2"/>
  <c r="CL1157" i="2"/>
  <c r="CM1157" i="2" s="1"/>
  <c r="CL1158" i="2"/>
  <c r="CM1158" i="2" s="1"/>
  <c r="CL1159" i="2"/>
  <c r="CM1159" i="2" s="1"/>
  <c r="CW1159" i="2" s="1"/>
  <c r="CL1160" i="2"/>
  <c r="CM1160" i="2" s="1"/>
  <c r="CX1160" i="2" s="1"/>
  <c r="CL1161" i="2"/>
  <c r="CM1161" i="2" s="1"/>
  <c r="CT1161" i="2"/>
  <c r="CL1162" i="2"/>
  <c r="CM1162" i="2" s="1"/>
  <c r="CR1162" i="2" s="1"/>
  <c r="CL1163" i="2"/>
  <c r="CM1163" i="2" s="1"/>
  <c r="CL1164" i="2"/>
  <c r="CM1164" i="2" s="1"/>
  <c r="CL1165" i="2"/>
  <c r="CM1165" i="2" s="1"/>
  <c r="CX1165" i="2" s="1"/>
  <c r="CL1166" i="2"/>
  <c r="CM1166" i="2"/>
  <c r="CV1166" i="2" s="1"/>
  <c r="CL1167" i="2"/>
  <c r="CM1167" i="2" s="1"/>
  <c r="CN1167" i="2" s="1"/>
  <c r="CL1168" i="2"/>
  <c r="CM1168" i="2" s="1"/>
  <c r="CT1168" i="2" s="1"/>
  <c r="CL1169" i="2"/>
  <c r="CM1169" i="2" s="1"/>
  <c r="CS1169" i="2" s="1"/>
  <c r="CL1170" i="2"/>
  <c r="CM1170" i="2" s="1"/>
  <c r="CL1171" i="2"/>
  <c r="CM1171" i="2"/>
  <c r="CN1171" i="2" s="1"/>
  <c r="CL1172" i="2"/>
  <c r="CM1172" i="2" s="1"/>
  <c r="CL1173" i="2"/>
  <c r="CM1173" i="2" s="1"/>
  <c r="CL1174" i="2"/>
  <c r="CM1174" i="2"/>
  <c r="CX1174" i="2" s="1"/>
  <c r="CL1175" i="2"/>
  <c r="CM1175" i="2" s="1"/>
  <c r="CL1176" i="2"/>
  <c r="CM1176" i="2" s="1"/>
  <c r="CL1177" i="2"/>
  <c r="CM1177" i="2" s="1"/>
  <c r="CS1177" i="2" s="1"/>
  <c r="CL1178" i="2"/>
  <c r="CM1178" i="2"/>
  <c r="CL1179" i="2"/>
  <c r="CM1179" i="2" s="1"/>
  <c r="CW1179" i="2" s="1"/>
  <c r="CL1180" i="2"/>
  <c r="CM1180" i="2" s="1"/>
  <c r="CL1181" i="2"/>
  <c r="CL1182" i="2"/>
  <c r="CM1182" i="2" s="1"/>
  <c r="CL1183" i="2"/>
  <c r="CL1184" i="2"/>
  <c r="CM1184" i="2" s="1"/>
  <c r="CL1185" i="2"/>
  <c r="CM1185" i="2" s="1"/>
  <c r="CL1186" i="2"/>
  <c r="CM1186" i="2"/>
  <c r="CL1187" i="2"/>
  <c r="CM1187" i="2" s="1"/>
  <c r="CN1187" i="2" s="1"/>
  <c r="CL1188" i="2"/>
  <c r="CM1188" i="2" s="1"/>
  <c r="CL1189" i="2"/>
  <c r="CM1189" i="2" s="1"/>
  <c r="CX1189" i="2" s="1"/>
  <c r="CL1190" i="2"/>
  <c r="CM1190" i="2"/>
  <c r="CL1191" i="2"/>
  <c r="CM1191" i="2" s="1"/>
  <c r="CW1191" i="2" s="1"/>
  <c r="CL1192" i="2"/>
  <c r="CM1192" i="2" s="1"/>
  <c r="CT1192" i="2"/>
  <c r="CL1193" i="2"/>
  <c r="CM1193" i="2" s="1"/>
  <c r="CL1194" i="2"/>
  <c r="CM1194" i="2"/>
  <c r="CL1195" i="2"/>
  <c r="CM1195" i="2" s="1"/>
  <c r="CP1195" i="2" s="1"/>
  <c r="CL1196" i="2"/>
  <c r="CM1196" i="2" s="1"/>
  <c r="CL1197" i="2"/>
  <c r="CM1197" i="2" s="1"/>
  <c r="CL1198" i="2"/>
  <c r="CM1198" i="2" s="1"/>
  <c r="CL1199" i="2"/>
  <c r="CM1199" i="2" s="1"/>
  <c r="CL1200" i="2"/>
  <c r="CM1200" i="2" s="1"/>
  <c r="CX1200" i="2" s="1"/>
  <c r="CL1201" i="2"/>
  <c r="CL1202" i="2"/>
  <c r="CM1202" i="2" s="1"/>
  <c r="CR1202" i="2" s="1"/>
  <c r="CL1203" i="2"/>
  <c r="CM1203" i="2" s="1"/>
  <c r="CL1204" i="2"/>
  <c r="CM1204" i="2"/>
  <c r="CX1204" i="2" s="1"/>
  <c r="CL1205" i="2"/>
  <c r="CM1205" i="2" s="1"/>
  <c r="CL1206" i="2"/>
  <c r="CM1206" i="2" s="1"/>
  <c r="CU1206" i="2" s="1"/>
  <c r="CL1207" i="2"/>
  <c r="CM1207" i="2" s="1"/>
  <c r="CL1208" i="2"/>
  <c r="CM1208" i="2" s="1"/>
  <c r="CL1209" i="2"/>
  <c r="CM1209" i="2" s="1"/>
  <c r="CR1209" i="2" s="1"/>
  <c r="CL1210" i="2"/>
  <c r="CM1210" i="2" s="1"/>
  <c r="CL1211" i="2"/>
  <c r="CM1211" i="2" s="1"/>
  <c r="CP1211" i="2" s="1"/>
  <c r="CL1212" i="2"/>
  <c r="CM1212" i="2" s="1"/>
  <c r="CS1212" i="2" s="1"/>
  <c r="CL1213" i="2"/>
  <c r="CM1213" i="2" s="1"/>
  <c r="CL1214" i="2"/>
  <c r="CM1214" i="2" s="1"/>
  <c r="CL1215" i="2"/>
  <c r="CM1215" i="2" s="1"/>
  <c r="CL1216" i="2"/>
  <c r="CM1216" i="2" s="1"/>
  <c r="CL1217" i="2"/>
  <c r="CM1217" i="2" s="1"/>
  <c r="CR1217" i="2" s="1"/>
  <c r="CL1218" i="2"/>
  <c r="CM1218" i="2" s="1"/>
  <c r="CR1218" i="2" s="1"/>
  <c r="CL1219" i="2"/>
  <c r="CM1219" i="2"/>
  <c r="CU1219" i="2" s="1"/>
  <c r="CL1220" i="2"/>
  <c r="CM1220" i="2" s="1"/>
  <c r="CL1221" i="2"/>
  <c r="CM1221" i="2" s="1"/>
  <c r="CL1222" i="2"/>
  <c r="CM1222" i="2" s="1"/>
  <c r="CL1223" i="2"/>
  <c r="CM1223" i="2" s="1"/>
  <c r="CX1223" i="2" s="1"/>
  <c r="CL1224" i="2"/>
  <c r="CM1224" i="2" s="1"/>
  <c r="CL1225" i="2"/>
  <c r="CM1225" i="2"/>
  <c r="CR1225" i="2" s="1"/>
  <c r="CL1226" i="2"/>
  <c r="CM1226" i="2" s="1"/>
  <c r="CR1226" i="2"/>
  <c r="CL1227" i="2"/>
  <c r="CM1227" i="2"/>
  <c r="CP1227" i="2" s="1"/>
  <c r="CL1228" i="2"/>
  <c r="CM1228" i="2" s="1"/>
  <c r="CP1228" i="2" s="1"/>
  <c r="CL1229" i="2"/>
  <c r="CM1229" i="2" s="1"/>
  <c r="CL1230" i="2"/>
  <c r="CM1230" i="2" s="1"/>
  <c r="CL1231" i="2"/>
  <c r="CM1231" i="2" s="1"/>
  <c r="CL1232" i="2"/>
  <c r="CM1232" i="2" s="1"/>
  <c r="CL1233" i="2"/>
  <c r="CM1233" i="2" s="1"/>
  <c r="CL1234" i="2"/>
  <c r="CM1234" i="2" s="1"/>
  <c r="CR1234" i="2" s="1"/>
  <c r="CL1235" i="2"/>
  <c r="CM1235" i="2" s="1"/>
  <c r="CL1236" i="2"/>
  <c r="CM1236" i="2"/>
  <c r="CL1237" i="2"/>
  <c r="CM1237" i="2" s="1"/>
  <c r="CS1237" i="2" s="1"/>
  <c r="CL1238" i="2"/>
  <c r="CM1238" i="2" s="1"/>
  <c r="CU1238" i="2" s="1"/>
  <c r="CL1239" i="2"/>
  <c r="CM1239" i="2" s="1"/>
  <c r="CX1239" i="2" s="1"/>
  <c r="CL1240" i="2"/>
  <c r="CM1240" i="2" s="1"/>
  <c r="CL1241" i="2"/>
  <c r="CM1241" i="2" s="1"/>
  <c r="CR1241" i="2" s="1"/>
  <c r="CL1242" i="2"/>
  <c r="CM1242" i="2" s="1"/>
  <c r="CL1243" i="2"/>
  <c r="CM1243" i="2"/>
  <c r="CP1243" i="2" s="1"/>
  <c r="CL1244" i="2"/>
  <c r="CM1244" i="2" s="1"/>
  <c r="CS1244" i="2" s="1"/>
  <c r="CL1245" i="2"/>
  <c r="CM1245" i="2" s="1"/>
  <c r="CL1246" i="2"/>
  <c r="CM1246" i="2" s="1"/>
  <c r="CL1247" i="2"/>
  <c r="CM1247" i="2" s="1"/>
  <c r="CL1248" i="2"/>
  <c r="CM1248" i="2" s="1"/>
  <c r="CX1248" i="2" s="1"/>
  <c r="CL1249" i="2"/>
  <c r="CM1249" i="2"/>
  <c r="CL1250" i="2"/>
  <c r="CM1250" i="2" s="1"/>
  <c r="CL1251" i="2"/>
  <c r="CM1251" i="2" s="1"/>
  <c r="CU1251" i="2"/>
  <c r="CL1252" i="2"/>
  <c r="CL1253" i="2"/>
  <c r="CM1253" i="2" s="1"/>
  <c r="CL1254" i="2"/>
  <c r="CM1254" i="2" s="1"/>
  <c r="CU1254" i="2" s="1"/>
  <c r="CL1255" i="2"/>
  <c r="CM1255" i="2" s="1"/>
  <c r="CX1255" i="2" s="1"/>
  <c r="CL1256" i="2"/>
  <c r="CM1256" i="2" s="1"/>
  <c r="CL1257" i="2"/>
  <c r="CM1257" i="2" s="1"/>
  <c r="CR1257" i="2" s="1"/>
  <c r="CL1258" i="2"/>
  <c r="CM1258" i="2" s="1"/>
  <c r="CL1259" i="2"/>
  <c r="CM1259" i="2"/>
  <c r="CP1259" i="2" s="1"/>
  <c r="CL1260" i="2"/>
  <c r="CM1260" i="2" s="1"/>
  <c r="CL1261" i="2"/>
  <c r="CM1261" i="2" s="1"/>
  <c r="CL1262" i="2"/>
  <c r="CM1262" i="2" s="1"/>
  <c r="CL1263" i="2"/>
  <c r="CM1263" i="2" s="1"/>
  <c r="CL1264" i="2"/>
  <c r="CM1264" i="2" s="1"/>
  <c r="CL1265" i="2"/>
  <c r="CM1265" i="2" s="1"/>
  <c r="CL1266" i="2"/>
  <c r="CM1266" i="2" s="1"/>
  <c r="CL1267" i="2"/>
  <c r="CM1267" i="2"/>
  <c r="CL1268" i="2"/>
  <c r="CM1268" i="2"/>
  <c r="CL1269" i="2"/>
  <c r="CM1269" i="2"/>
  <c r="CT1269" i="2" s="1"/>
  <c r="CL1270" i="2"/>
  <c r="CM1270" i="2" s="1"/>
  <c r="CL1271" i="2"/>
  <c r="CM1271" i="2" s="1"/>
  <c r="CL1272" i="2"/>
  <c r="CM1272" i="2" s="1"/>
  <c r="CL1273" i="2"/>
  <c r="CL1274" i="2"/>
  <c r="CM1274" i="2"/>
  <c r="CL1275" i="2"/>
  <c r="CM1275" i="2"/>
  <c r="CY1275" i="2" s="1"/>
  <c r="CL1276" i="2"/>
  <c r="CM1276" i="2" s="1"/>
  <c r="CL1277" i="2"/>
  <c r="CM1277" i="2" s="1"/>
  <c r="CL1278" i="2"/>
  <c r="CM1278" i="2"/>
  <c r="CV1278" i="2" s="1"/>
  <c r="CL1279" i="2"/>
  <c r="CM1279" i="2" s="1"/>
  <c r="CP1279" i="2"/>
  <c r="CL1280" i="2"/>
  <c r="CM1280" i="2"/>
  <c r="CY1280" i="2" s="1"/>
  <c r="CL1281" i="2"/>
  <c r="CM1281" i="2" s="1"/>
  <c r="CO1281" i="2" s="1"/>
  <c r="CL1282" i="2"/>
  <c r="CM1282" i="2"/>
  <c r="CL1283" i="2"/>
  <c r="CM1283" i="2" s="1"/>
  <c r="CL1284" i="2"/>
  <c r="CM1284" i="2"/>
  <c r="CU1284" i="2" s="1"/>
  <c r="CL1285" i="2"/>
  <c r="CM1285" i="2" s="1"/>
  <c r="CR1285" i="2" s="1"/>
  <c r="CL1286" i="2"/>
  <c r="CM1286" i="2" s="1"/>
  <c r="CL1287" i="2"/>
  <c r="CM1287" i="2"/>
  <c r="CL1288" i="2"/>
  <c r="CM1288" i="2" s="1"/>
  <c r="CP1288" i="2" s="1"/>
  <c r="CL1289" i="2"/>
  <c r="CM1289" i="2" s="1"/>
  <c r="CT1289" i="2" s="1"/>
  <c r="CL1290" i="2"/>
  <c r="CM1290" i="2" s="1"/>
  <c r="CL1291" i="2"/>
  <c r="CM1291" i="2" s="1"/>
  <c r="CT1291" i="2"/>
  <c r="CL1292" i="2"/>
  <c r="CM1292" i="2" s="1"/>
  <c r="CL1293" i="2"/>
  <c r="CM1293" i="2"/>
  <c r="CL1294" i="2"/>
  <c r="CM1294" i="2" s="1"/>
  <c r="CV1294" i="2" s="1"/>
  <c r="CL1295" i="2"/>
  <c r="CM1295" i="2" s="1"/>
  <c r="CP1295" i="2" s="1"/>
  <c r="CL1296" i="2"/>
  <c r="CM1296" i="2"/>
  <c r="CO1296" i="2" s="1"/>
  <c r="CL1297" i="2"/>
  <c r="CM1297" i="2" s="1"/>
  <c r="CL1298" i="2"/>
  <c r="CM1298" i="2"/>
  <c r="CU1298" i="2" s="1"/>
  <c r="CL1299" i="2"/>
  <c r="CM1299" i="2" s="1"/>
  <c r="CL1300" i="2"/>
  <c r="CM1300" i="2"/>
  <c r="CL1301" i="2"/>
  <c r="CM1301" i="2"/>
  <c r="CL1302" i="2"/>
  <c r="CM1302" i="2"/>
  <c r="CL1303" i="2"/>
  <c r="CM1303" i="2"/>
  <c r="CL1304" i="2"/>
  <c r="CM1304" i="2"/>
  <c r="CP1304" i="2" s="1"/>
  <c r="CL1305" i="2"/>
  <c r="CM1305" i="2" s="1"/>
  <c r="CL1306" i="2"/>
  <c r="CM1306" i="2" s="1"/>
  <c r="CL1307" i="2"/>
  <c r="CM1307" i="2" s="1"/>
  <c r="CL1308" i="2"/>
  <c r="CM1308" i="2" s="1"/>
  <c r="CL1309" i="2"/>
  <c r="CM1309" i="2" s="1"/>
  <c r="CV1309" i="2"/>
  <c r="CL1310" i="2"/>
  <c r="CM1310" i="2"/>
  <c r="CL1311" i="2"/>
  <c r="CM1311" i="2"/>
  <c r="CL1312" i="2"/>
  <c r="CM1312" i="2"/>
  <c r="CL1313" i="2"/>
  <c r="CM1313" i="2"/>
  <c r="CL1314" i="2"/>
  <c r="CM1314" i="2"/>
  <c r="CO1314" i="2" s="1"/>
  <c r="CL1315" i="2"/>
  <c r="CM1315" i="2" s="1"/>
  <c r="CL1316" i="2"/>
  <c r="CM1316" i="2" s="1"/>
  <c r="CL1317" i="2"/>
  <c r="CM1317" i="2" s="1"/>
  <c r="CL1318" i="2"/>
  <c r="CM1318" i="2" s="1"/>
  <c r="CL1319" i="2"/>
  <c r="CM1319" i="2" s="1"/>
  <c r="CL1320" i="2"/>
  <c r="CM1320" i="2" s="1"/>
  <c r="CL1321" i="2"/>
  <c r="CM1321" i="2" s="1"/>
  <c r="CL1322" i="2"/>
  <c r="CM1322" i="2" s="1"/>
  <c r="CL1323" i="2"/>
  <c r="CM1323" i="2" s="1"/>
  <c r="CQ1323" i="2" s="1"/>
  <c r="CL1324" i="2"/>
  <c r="CM1324" i="2" s="1"/>
  <c r="CL1325" i="2"/>
  <c r="CM1325" i="2"/>
  <c r="CL1326" i="2"/>
  <c r="CM1326" i="2" s="1"/>
  <c r="CL1327" i="2"/>
  <c r="CM1327" i="2"/>
  <c r="CQ1327" i="2" s="1"/>
  <c r="CL1328" i="2"/>
  <c r="CM1328" i="2" s="1"/>
  <c r="CL1329" i="2"/>
  <c r="CM1329" i="2" s="1"/>
  <c r="CL1330" i="2"/>
  <c r="CM1330" i="2" s="1"/>
  <c r="CO1330" i="2" s="1"/>
  <c r="CL1331" i="2"/>
  <c r="CM1331" i="2"/>
  <c r="CL1332" i="2"/>
  <c r="CM1332" i="2"/>
  <c r="CL1333" i="2"/>
  <c r="CM1333" i="2"/>
  <c r="CL1334" i="2"/>
  <c r="CM1334" i="2"/>
  <c r="CO1334" i="2" s="1"/>
  <c r="CL1335" i="2"/>
  <c r="CM1335" i="2" s="1"/>
  <c r="CL1336" i="2"/>
  <c r="CM1336" i="2" s="1"/>
  <c r="CL1337" i="2"/>
  <c r="CM1337" i="2" s="1"/>
  <c r="CL1338" i="2"/>
  <c r="CM1338" i="2" s="1"/>
  <c r="CO1338" i="2" s="1"/>
  <c r="CL1339" i="2"/>
  <c r="CM1339" i="2"/>
  <c r="CL1340" i="2"/>
  <c r="CM1340" i="2"/>
  <c r="CL1341" i="2"/>
  <c r="CM1341" i="2"/>
  <c r="CL1342" i="2"/>
  <c r="CM1342" i="2"/>
  <c r="CL1343" i="2"/>
  <c r="CM1343" i="2"/>
  <c r="CQ1343" i="2" s="1"/>
  <c r="CL1344" i="2"/>
  <c r="CM1344" i="2" s="1"/>
  <c r="CL1345" i="2"/>
  <c r="CM1345" i="2" s="1"/>
  <c r="CL1346" i="2"/>
  <c r="CM1346" i="2" s="1"/>
  <c r="CL1347" i="2"/>
  <c r="CM1347" i="2" s="1"/>
  <c r="CQ1347" i="2" s="1"/>
  <c r="CL1348" i="2"/>
  <c r="CM1348" i="2" s="1"/>
  <c r="CL1349" i="2"/>
  <c r="CM1349" i="2" s="1"/>
  <c r="CL1350" i="2"/>
  <c r="CM1350" i="2" s="1"/>
  <c r="CL1351" i="2"/>
  <c r="CM1351" i="2" s="1"/>
  <c r="CL1352" i="2"/>
  <c r="CM1352" i="2" s="1"/>
  <c r="CL1353" i="2"/>
  <c r="CM1353" i="2" s="1"/>
  <c r="CL1354" i="2"/>
  <c r="CL1355" i="2"/>
  <c r="CM1355" i="2" s="1"/>
  <c r="CL1356" i="2"/>
  <c r="CM1356" i="2" s="1"/>
  <c r="CL1357" i="2"/>
  <c r="CM1357" i="2" s="1"/>
  <c r="CL1358" i="2"/>
  <c r="CM1358" i="2" s="1"/>
  <c r="CL1359" i="2"/>
  <c r="CM1359" i="2" s="1"/>
  <c r="CL1360" i="2"/>
  <c r="CM1360" i="2" s="1"/>
  <c r="CL1361" i="2"/>
  <c r="CM1361" i="2" s="1"/>
  <c r="CL1362" i="2"/>
  <c r="CM1362" i="2" s="1"/>
  <c r="CO1362" i="2" s="1"/>
  <c r="CL1363" i="2"/>
  <c r="CM1363" i="2"/>
  <c r="CQ1363" i="2" s="1"/>
  <c r="CL1364" i="2"/>
  <c r="CM1364" i="2" s="1"/>
  <c r="CL1365" i="2"/>
  <c r="CM1365" i="2" s="1"/>
  <c r="CL1366" i="2"/>
  <c r="CM1366" i="2" s="1"/>
  <c r="CL1367" i="2"/>
  <c r="CM1367" i="2" s="1"/>
  <c r="CQ1367" i="2" s="1"/>
  <c r="CL1368" i="2"/>
  <c r="CM1368" i="2" s="1"/>
  <c r="CL1369" i="2"/>
  <c r="CM1369" i="2" s="1"/>
  <c r="CL1370" i="2"/>
  <c r="CM1370" i="2" s="1"/>
  <c r="CL1371" i="2"/>
  <c r="CM1371" i="2" s="1"/>
  <c r="CL1372" i="2"/>
  <c r="CM1372" i="2" s="1"/>
  <c r="CL1373" i="2"/>
  <c r="CM1373" i="2"/>
  <c r="CL1374" i="2"/>
  <c r="CM1374" i="2" s="1"/>
  <c r="CO1374" i="2"/>
  <c r="CL1375" i="2"/>
  <c r="CM1375" i="2"/>
  <c r="CL1376" i="2"/>
  <c r="CM1376" i="2"/>
  <c r="CL1377" i="2"/>
  <c r="CM1377" i="2"/>
  <c r="CL1378" i="2"/>
  <c r="CM1378" i="2"/>
  <c r="CL1379" i="2"/>
  <c r="CM1379" i="2"/>
  <c r="CL1380" i="2"/>
  <c r="CM1380" i="2"/>
  <c r="CL1381" i="2"/>
  <c r="CM1381" i="2"/>
  <c r="CL1382" i="2"/>
  <c r="CM1382" i="2"/>
  <c r="CL1383" i="2"/>
  <c r="CM1383" i="2" s="1"/>
  <c r="CL1384" i="2"/>
  <c r="CM1384" i="2" s="1"/>
  <c r="CL1385" i="2"/>
  <c r="CM1385" i="2" s="1"/>
  <c r="CL1386" i="2"/>
  <c r="CM1386" i="2" s="1"/>
  <c r="CL1387" i="2"/>
  <c r="CM1387" i="2" s="1"/>
  <c r="CQ1387" i="2"/>
  <c r="CL1388" i="2"/>
  <c r="CM1388" i="2"/>
  <c r="CL1389" i="2"/>
  <c r="CM1389" i="2"/>
  <c r="CS1389" i="2" s="1"/>
  <c r="CL1390" i="2"/>
  <c r="CM1390" i="2" s="1"/>
  <c r="CO1390" i="2"/>
  <c r="CL1391" i="2"/>
  <c r="CM1391" i="2"/>
  <c r="CL1392" i="2"/>
  <c r="CM1392" i="2"/>
  <c r="CL1393" i="2"/>
  <c r="CM1393" i="2"/>
  <c r="CS1393" i="2" s="1"/>
  <c r="CL1394" i="2"/>
  <c r="CM1394" i="2" s="1"/>
  <c r="CL1395" i="2"/>
  <c r="CM1395" i="2" s="1"/>
  <c r="CL1396" i="2"/>
  <c r="CM1396" i="2" s="1"/>
  <c r="CL1397" i="2"/>
  <c r="CM1397" i="2" s="1"/>
  <c r="CL1398" i="2"/>
  <c r="CM1398" i="2" s="1"/>
  <c r="CO1398" i="2" s="1"/>
  <c r="CL1399" i="2"/>
  <c r="CM1399" i="2" s="1"/>
  <c r="CL1400" i="2"/>
  <c r="CM1400" i="2" s="1"/>
  <c r="CL1401" i="2"/>
  <c r="CM1401" i="2" s="1"/>
  <c r="CS1401" i="2" s="1"/>
  <c r="CL1402" i="2"/>
  <c r="CM1402" i="2" s="1"/>
  <c r="CO1402" i="2" s="1"/>
  <c r="CL1403" i="2"/>
  <c r="CM1403" i="2"/>
  <c r="CL1404" i="2"/>
  <c r="CM1404" i="2" s="1"/>
  <c r="CT1404" i="2"/>
  <c r="CL1405" i="2"/>
  <c r="CM1405" i="2"/>
  <c r="CL1406" i="2"/>
  <c r="CM1406" i="2"/>
  <c r="CO1406" i="2" s="1"/>
  <c r="CL1407" i="2"/>
  <c r="CM1407" i="2" s="1"/>
  <c r="CL1408" i="2"/>
  <c r="CM1408" i="2" s="1"/>
  <c r="CL1409" i="2"/>
  <c r="CM1409" i="2" s="1"/>
  <c r="CL1410" i="2"/>
  <c r="CM1410" i="2" s="1"/>
  <c r="CO1410" i="2" s="1"/>
  <c r="CL1411" i="2"/>
  <c r="CM1411" i="2"/>
  <c r="CL1412" i="2"/>
  <c r="CM1412" i="2"/>
  <c r="CL1413" i="2"/>
  <c r="CM1413" i="2"/>
  <c r="CL1414" i="2"/>
  <c r="CM1414" i="2"/>
  <c r="CS1414" i="2" s="1"/>
  <c r="CL1415" i="2"/>
  <c r="CM1415" i="2" s="1"/>
  <c r="CQ1415" i="2" s="1"/>
  <c r="CL1416" i="2"/>
  <c r="CM1416" i="2" s="1"/>
  <c r="CX1416" i="2" s="1"/>
  <c r="CL1417" i="2"/>
  <c r="CM1417" i="2" s="1"/>
  <c r="CL1418" i="2"/>
  <c r="CM1418" i="2" s="1"/>
  <c r="CO1418" i="2" s="1"/>
  <c r="CL1419" i="2"/>
  <c r="CM1419" i="2" s="1"/>
  <c r="CQ1419" i="2" s="1"/>
  <c r="CL1420" i="2"/>
  <c r="CM1420" i="2" s="1"/>
  <c r="CL1421" i="2"/>
  <c r="CM1421" i="2" s="1"/>
  <c r="CL1422" i="2"/>
  <c r="CM1422" i="2" s="1"/>
  <c r="CL1423" i="2"/>
  <c r="CM1423" i="2"/>
  <c r="CQ1423" i="2" s="1"/>
  <c r="CL1424" i="2"/>
  <c r="CM1424" i="2" s="1"/>
  <c r="CL1425" i="2"/>
  <c r="CM1425" i="2" s="1"/>
  <c r="CS1425" i="2" s="1"/>
  <c r="CL1426" i="2"/>
  <c r="CM1426" i="2" s="1"/>
  <c r="CO1426" i="2" s="1"/>
  <c r="CL1427" i="2"/>
  <c r="CM1427" i="2" s="1"/>
  <c r="CQ1427" i="2" s="1"/>
  <c r="CL1428" i="2"/>
  <c r="CM1428" i="2"/>
  <c r="CL1429" i="2"/>
  <c r="CM1429" i="2" s="1"/>
  <c r="CS1429" i="2" s="1"/>
  <c r="CL1430" i="2"/>
  <c r="CM1430" i="2" s="1"/>
  <c r="CS1430" i="2" s="1"/>
  <c r="CL1431" i="2"/>
  <c r="CM1431" i="2"/>
  <c r="CL1432" i="2"/>
  <c r="CM1432" i="2" s="1"/>
  <c r="CL1433" i="2"/>
  <c r="CM1433" i="2" s="1"/>
  <c r="CL1434" i="2"/>
  <c r="CM1434" i="2" s="1"/>
  <c r="CO1434" i="2"/>
  <c r="CL1435" i="2"/>
  <c r="CM1435" i="2" s="1"/>
  <c r="CL1436" i="2"/>
  <c r="CM1436" i="2" s="1"/>
  <c r="CL1437" i="2"/>
  <c r="CM1437" i="2"/>
  <c r="CP1437" i="2" s="1"/>
  <c r="CL1438" i="2"/>
  <c r="CM1438" i="2" s="1"/>
  <c r="CO1438" i="2" s="1"/>
  <c r="CL1439" i="2"/>
  <c r="CM1439" i="2"/>
  <c r="CL1440" i="2"/>
  <c r="CM1440" i="2" s="1"/>
  <c r="CL1441" i="2"/>
  <c r="CM1441" i="2"/>
  <c r="CP1441" i="2" s="1"/>
  <c r="CL1442" i="2"/>
  <c r="CM1442" i="2" s="1"/>
  <c r="CO1442" i="2" s="1"/>
  <c r="CL1443" i="2"/>
  <c r="CM1443" i="2" s="1"/>
  <c r="CL1444" i="2"/>
  <c r="CM1444" i="2"/>
  <c r="CL1445" i="2"/>
  <c r="CM1445" i="2" s="1"/>
  <c r="CL1446" i="2"/>
  <c r="CM1446" i="2" s="1"/>
  <c r="CL1447" i="2"/>
  <c r="CM1447" i="2" s="1"/>
  <c r="CL1448" i="2"/>
  <c r="CM1448" i="2" s="1"/>
  <c r="CL1449" i="2"/>
  <c r="CM1449" i="2" s="1"/>
  <c r="CL1450" i="2"/>
  <c r="CM1450" i="2" s="1"/>
  <c r="CO1450" i="2" s="1"/>
  <c r="CL1451" i="2"/>
  <c r="CM1451" i="2" s="1"/>
  <c r="CY1451" i="2" s="1"/>
  <c r="CL1452" i="2"/>
  <c r="CM1452" i="2"/>
  <c r="CL1453" i="2"/>
  <c r="CM1453" i="2" s="1"/>
  <c r="CU1453" i="2" s="1"/>
  <c r="CL1454" i="2"/>
  <c r="CM1454" i="2"/>
  <c r="CL1455" i="2"/>
  <c r="CM1455" i="2" s="1"/>
  <c r="CL1456" i="2"/>
  <c r="CM1456" i="2"/>
  <c r="CL1457" i="2"/>
  <c r="CM1457" i="2" s="1"/>
  <c r="CY1457" i="2" s="1"/>
  <c r="CL1458" i="2"/>
  <c r="CM1458" i="2"/>
  <c r="CO1458" i="2" s="1"/>
  <c r="CL1459" i="2"/>
  <c r="CM1459" i="2" s="1"/>
  <c r="CL1460" i="2"/>
  <c r="CM1460" i="2" s="1"/>
  <c r="CL1461" i="2"/>
  <c r="CM1461" i="2" s="1"/>
  <c r="CL1462" i="2"/>
  <c r="CM1462" i="2" s="1"/>
  <c r="CO1462" i="2" s="1"/>
  <c r="CL1463" i="2"/>
  <c r="CM1463" i="2" s="1"/>
  <c r="CL3" i="2"/>
  <c r="CM3" i="2" s="1"/>
  <c r="CU3" i="2" s="1"/>
  <c r="I31" i="7"/>
  <c r="G34" i="7"/>
  <c r="CM409" i="2"/>
  <c r="CP409" i="2" s="1"/>
  <c r="CM467" i="2"/>
  <c r="CR467" i="2"/>
  <c r="CM483" i="2"/>
  <c r="CM626" i="2"/>
  <c r="CM802" i="2"/>
  <c r="CM848" i="2"/>
  <c r="CS848" i="2" s="1"/>
  <c r="CM1156" i="2"/>
  <c r="CX1156" i="2" s="1"/>
  <c r="CM1181" i="2"/>
  <c r="CM1183" i="2"/>
  <c r="CM1252" i="2"/>
  <c r="CX1252" i="2" s="1"/>
  <c r="CM1273" i="2"/>
  <c r="CN1273" i="2" s="1"/>
  <c r="CM1354" i="2"/>
  <c r="CW929" i="2"/>
  <c r="CM1201" i="2"/>
  <c r="CM472" i="2"/>
  <c r="CR472" i="2" s="1"/>
  <c r="CM701" i="2"/>
  <c r="CM877" i="2"/>
  <c r="CO301" i="2"/>
  <c r="CP434" i="2"/>
  <c r="CX379" i="2"/>
  <c r="CP565" i="2"/>
  <c r="CQ565" i="2"/>
  <c r="CX565" i="2"/>
  <c r="CS929" i="2"/>
  <c r="CT929" i="2"/>
  <c r="CX593" i="2"/>
  <c r="CY593" i="2"/>
  <c r="CP577" i="2"/>
  <c r="CX577" i="2"/>
  <c r="CU397" i="2"/>
  <c r="CP929" i="2"/>
  <c r="CP753" i="2"/>
  <c r="CX753" i="2"/>
  <c r="CY577" i="2"/>
  <c r="CO929" i="2"/>
  <c r="CO1256" i="2"/>
  <c r="CT948" i="2"/>
  <c r="CR948" i="2"/>
  <c r="CT328" i="2"/>
  <c r="CO328" i="2"/>
  <c r="CQ292" i="2"/>
  <c r="CS292" i="2"/>
  <c r="CY328" i="2"/>
  <c r="CO1268" i="2"/>
  <c r="CT1268" i="2"/>
  <c r="CR1052" i="2"/>
  <c r="CT320" i="2"/>
  <c r="CX320" i="2"/>
  <c r="CW301" i="2"/>
  <c r="CT325" i="2"/>
  <c r="CY1070" i="2"/>
  <c r="CT710" i="2"/>
  <c r="CX710" i="2"/>
  <c r="CY432" i="2"/>
  <c r="CU328" i="2"/>
  <c r="CS301" i="2"/>
  <c r="CS1141" i="2"/>
  <c r="CS1106" i="2"/>
  <c r="CW1072" i="2"/>
  <c r="CV956" i="2"/>
  <c r="CT925" i="2"/>
  <c r="CX925" i="2"/>
  <c r="CV801" i="2"/>
  <c r="CT770" i="2"/>
  <c r="CX717" i="2"/>
  <c r="CS482" i="2"/>
  <c r="CU432" i="2"/>
  <c r="CP328" i="2"/>
  <c r="CR301" i="2"/>
  <c r="CV294" i="2"/>
  <c r="CP1141" i="2"/>
  <c r="CY1045" i="2"/>
  <c r="CN591" i="2"/>
  <c r="CV591" i="2"/>
  <c r="CQ923" i="2"/>
  <c r="CY923" i="2"/>
  <c r="CO887" i="2"/>
  <c r="CT887" i="2"/>
  <c r="CW887" i="2"/>
  <c r="CN575" i="2"/>
  <c r="CV575" i="2"/>
  <c r="CN543" i="2"/>
  <c r="CV543" i="2"/>
  <c r="CN403" i="2"/>
  <c r="CY403" i="2"/>
  <c r="CN395" i="2"/>
  <c r="CU395" i="2"/>
  <c r="CO383" i="2"/>
  <c r="CT383" i="2"/>
  <c r="CV383" i="2"/>
  <c r="CX331" i="2"/>
  <c r="CP331" i="2"/>
  <c r="CP643" i="2"/>
  <c r="CW643" i="2"/>
  <c r="CP545" i="2"/>
  <c r="CX545" i="2"/>
  <c r="CQ545" i="2"/>
  <c r="CO774" i="2"/>
  <c r="CS774" i="2"/>
  <c r="CT774" i="2"/>
  <c r="CO762" i="2"/>
  <c r="CT762" i="2"/>
  <c r="CX762" i="2"/>
  <c r="CP762" i="2"/>
  <c r="CT726" i="2"/>
  <c r="CX726" i="2"/>
  <c r="CT702" i="2"/>
  <c r="CX702" i="2"/>
  <c r="CO682" i="2"/>
  <c r="CP682" i="2"/>
  <c r="CY626" i="2"/>
  <c r="CO626" i="2"/>
  <c r="CO486" i="2"/>
  <c r="CX486" i="2"/>
  <c r="CT486" i="2"/>
  <c r="CX450" i="2"/>
  <c r="CP450" i="2"/>
  <c r="CT4" i="2"/>
  <c r="CS4" i="2"/>
  <c r="CO907" i="2"/>
  <c r="CT907" i="2"/>
  <c r="CQ830" i="2"/>
  <c r="CW830" i="2"/>
  <c r="CS762" i="2"/>
  <c r="CX614" i="2"/>
  <c r="CP611" i="2"/>
  <c r="CN611" i="2"/>
  <c r="CT611" i="2"/>
  <c r="CR611" i="2"/>
  <c r="CX611" i="2"/>
  <c r="CO611" i="2"/>
  <c r="CW611" i="2"/>
  <c r="CO607" i="2"/>
  <c r="CP581" i="2"/>
  <c r="CX581" i="2"/>
  <c r="CY581" i="2"/>
  <c r="CP549" i="2"/>
  <c r="CQ549" i="2"/>
  <c r="CX549" i="2"/>
  <c r="CU1307" i="2"/>
  <c r="CT1307" i="2"/>
  <c r="CQ927" i="2"/>
  <c r="CR927" i="2"/>
  <c r="CP915" i="2"/>
  <c r="CW915" i="2"/>
  <c r="CP911" i="2"/>
  <c r="CW911" i="2"/>
  <c r="CO911" i="2"/>
  <c r="CX899" i="2"/>
  <c r="CS879" i="2"/>
  <c r="CP879" i="2"/>
  <c r="CT879" i="2"/>
  <c r="CW879" i="2"/>
  <c r="CT875" i="2"/>
  <c r="CO875" i="2"/>
  <c r="CO647" i="2"/>
  <c r="CS647" i="2"/>
  <c r="CP631" i="2"/>
  <c r="CV631" i="2"/>
  <c r="CR631" i="2"/>
  <c r="CW631" i="2"/>
  <c r="CN631" i="2"/>
  <c r="CS631" i="2"/>
  <c r="CX631" i="2"/>
  <c r="CN615" i="2"/>
  <c r="CW615" i="2"/>
  <c r="CR615" i="2"/>
  <c r="CO615" i="2"/>
  <c r="CX615" i="2"/>
  <c r="CS387" i="2"/>
  <c r="CX387" i="2"/>
  <c r="CN387" i="2"/>
  <c r="CW799" i="2"/>
  <c r="CO758" i="2"/>
  <c r="CS758" i="2"/>
  <c r="CT758" i="2"/>
  <c r="CS615" i="2"/>
  <c r="CN1182" i="2"/>
  <c r="CO1182" i="2"/>
  <c r="CV1182" i="2"/>
  <c r="CP1182" i="2"/>
  <c r="CW1182" i="2"/>
  <c r="CT1182" i="2"/>
  <c r="CR1182" i="2"/>
  <c r="CX902" i="2"/>
  <c r="CP902" i="2"/>
  <c r="CQ814" i="2"/>
  <c r="CW814" i="2"/>
  <c r="CX766" i="2"/>
  <c r="CT766" i="2"/>
  <c r="CO742" i="2"/>
  <c r="CX742" i="2"/>
  <c r="CT742" i="2"/>
  <c r="CS883" i="2"/>
  <c r="CW883" i="2"/>
  <c r="CX879" i="2"/>
  <c r="CT738" i="2"/>
  <c r="CX738" i="2"/>
  <c r="CP694" i="2"/>
  <c r="CX694" i="2"/>
  <c r="CO631" i="2"/>
  <c r="CO1273" i="2"/>
  <c r="CW1273" i="2"/>
  <c r="CP1273" i="2"/>
  <c r="CV1273" i="2"/>
  <c r="CT315" i="2"/>
  <c r="CU315" i="2"/>
  <c r="CV399" i="2"/>
  <c r="CW360" i="2"/>
  <c r="CX360" i="2"/>
  <c r="CY1026" i="2"/>
  <c r="CN1026" i="2"/>
  <c r="CR1026" i="2"/>
  <c r="CQ1302" i="2"/>
  <c r="CR1302" i="2"/>
  <c r="CR1186" i="2"/>
  <c r="CT1186" i="2"/>
  <c r="CN1114" i="2"/>
  <c r="CS1114" i="2"/>
  <c r="CN434" i="2"/>
  <c r="CR434" i="2"/>
  <c r="CT434" i="2"/>
  <c r="CN418" i="2"/>
  <c r="CW418" i="2"/>
  <c r="CQ577" i="2"/>
  <c r="CX482" i="2"/>
  <c r="CX446" i="2"/>
  <c r="CO434" i="2"/>
  <c r="CV419" i="2"/>
  <c r="CX391" i="2"/>
  <c r="CT323" i="2"/>
  <c r="CO316" i="2"/>
  <c r="CX316" i="2"/>
  <c r="CO1292" i="2"/>
  <c r="CY1292" i="2"/>
  <c r="CS1205" i="2"/>
  <c r="CR1205" i="2"/>
  <c r="CT1117" i="2"/>
  <c r="CT1070" i="2"/>
  <c r="CY1049" i="2"/>
  <c r="CQ1049" i="2"/>
  <c r="CR1049" i="2"/>
  <c r="CO921" i="2"/>
  <c r="CT921" i="2"/>
  <c r="CW921" i="2"/>
  <c r="CO431" i="2"/>
  <c r="CV431" i="2"/>
  <c r="CR1056" i="2"/>
  <c r="CO1056" i="2"/>
  <c r="CV1056" i="2"/>
  <c r="CT1040" i="2"/>
  <c r="CS1040" i="2"/>
  <c r="CN1040" i="2"/>
  <c r="CP1203" i="2"/>
  <c r="CX1203" i="2"/>
  <c r="CQ1115" i="2"/>
  <c r="CY1115" i="2"/>
  <c r="CO1071" i="2"/>
  <c r="CT1071" i="2"/>
  <c r="CW1071" i="2"/>
  <c r="CN327" i="2"/>
  <c r="CP327" i="2"/>
  <c r="CT429" i="2"/>
  <c r="CU429" i="2"/>
  <c r="CN930" i="2"/>
  <c r="CW930" i="2"/>
  <c r="CT482" i="2"/>
  <c r="CW434" i="2"/>
  <c r="CU431" i="2"/>
  <c r="CT418" i="2"/>
  <c r="CY379" i="2"/>
  <c r="CU327" i="2"/>
  <c r="CX1404" i="2"/>
  <c r="CP1149" i="2"/>
  <c r="CS1101" i="2"/>
  <c r="CW1056" i="2"/>
  <c r="CR946" i="2"/>
  <c r="CT939" i="2"/>
  <c r="CY421" i="2"/>
  <c r="CX1441" i="2"/>
  <c r="CN1072" i="2"/>
  <c r="CO1072" i="2"/>
  <c r="CR1072" i="2"/>
  <c r="CV973" i="2"/>
  <c r="CO973" i="2"/>
  <c r="CQ973" i="2"/>
  <c r="CX1137" i="2"/>
  <c r="CQ1057" i="2"/>
  <c r="CU1057" i="2"/>
  <c r="CX1256" i="2"/>
  <c r="CM918" i="2"/>
  <c r="CO918" i="2"/>
  <c r="CW895" i="2"/>
  <c r="CV623" i="2"/>
  <c r="CW623" i="2"/>
  <c r="CP541" i="2"/>
  <c r="CY541" i="2"/>
  <c r="CO398" i="2"/>
  <c r="CS398" i="2"/>
  <c r="CT398" i="2"/>
  <c r="CN392" i="2"/>
  <c r="CU392" i="2"/>
  <c r="CW392" i="2"/>
  <c r="CR310" i="2"/>
  <c r="CU310" i="2"/>
  <c r="CP1388" i="2"/>
  <c r="CX1388" i="2"/>
  <c r="CR1249" i="2"/>
  <c r="CS1249" i="2"/>
  <c r="CS1079" i="2"/>
  <c r="CT1079" i="2"/>
  <c r="CN969" i="2"/>
  <c r="CS969" i="2"/>
  <c r="CU969" i="2"/>
  <c r="CT895" i="2"/>
  <c r="CT883" i="2"/>
  <c r="CW855" i="2"/>
  <c r="CX790" i="2"/>
  <c r="CX714" i="2"/>
  <c r="CX682" i="2"/>
  <c r="CR647" i="2"/>
  <c r="CO423" i="2"/>
  <c r="CV423" i="2"/>
  <c r="CR415" i="2"/>
  <c r="CY415" i="2"/>
  <c r="CN364" i="2"/>
  <c r="CW364" i="2"/>
  <c r="CX364" i="2"/>
  <c r="CO347" i="2"/>
  <c r="CX347" i="2"/>
  <c r="CO1098" i="2"/>
  <c r="CW1098" i="2"/>
  <c r="CQ3" i="2"/>
  <c r="CR3" i="2"/>
  <c r="CV3" i="2"/>
  <c r="CY3" i="2"/>
  <c r="CP895" i="2"/>
  <c r="CP883" i="2"/>
  <c r="CW875" i="2"/>
  <c r="CT855" i="2"/>
  <c r="CU850" i="2"/>
  <c r="CW834" i="2"/>
  <c r="CW819" i="2"/>
  <c r="CS790" i="2"/>
  <c r="CX785" i="2"/>
  <c r="CP774" i="2"/>
  <c r="CS742" i="2"/>
  <c r="CX734" i="2"/>
  <c r="CS714" i="2"/>
  <c r="CX698" i="2"/>
  <c r="CT682" i="2"/>
  <c r="CX678" i="2"/>
  <c r="CT674" i="2"/>
  <c r="CS662" i="2"/>
  <c r="CV647" i="2"/>
  <c r="CP647" i="2"/>
  <c r="CN643" i="2"/>
  <c r="CR643" i="2"/>
  <c r="CT643" i="2"/>
  <c r="CN559" i="2"/>
  <c r="CV559" i="2"/>
  <c r="CN426" i="2"/>
  <c r="CT426" i="2"/>
  <c r="CW426" i="2"/>
  <c r="CO414" i="2"/>
  <c r="CT414" i="2"/>
  <c r="CV414" i="2"/>
  <c r="CO399" i="2"/>
  <c r="CQ399" i="2"/>
  <c r="CN323" i="2"/>
  <c r="CY323" i="2"/>
  <c r="CP323" i="2"/>
  <c r="CP1409" i="2"/>
  <c r="CX1409" i="2"/>
  <c r="CN1309" i="2"/>
  <c r="CP1309" i="2"/>
  <c r="CW1309" i="2"/>
  <c r="CR1309" i="2"/>
  <c r="CO1309" i="2"/>
  <c r="CT1309" i="2"/>
  <c r="CO1274" i="2"/>
  <c r="CQ1274" i="2"/>
  <c r="CU1274" i="2"/>
  <c r="CV1274" i="2"/>
  <c r="CN1269" i="2"/>
  <c r="CO1269" i="2"/>
  <c r="CW1269" i="2"/>
  <c r="CP1269" i="2"/>
  <c r="CV1269" i="2"/>
  <c r="CN1154" i="2"/>
  <c r="CR1154" i="2"/>
  <c r="CT1154" i="2"/>
  <c r="CW1154" i="2"/>
  <c r="CP1113" i="2"/>
  <c r="CX1113" i="2"/>
  <c r="CS1113" i="2"/>
  <c r="CO1113" i="2"/>
  <c r="CT1113" i="2"/>
  <c r="CP1028" i="2"/>
  <c r="CO1028" i="2"/>
  <c r="CW1028" i="2"/>
  <c r="CR1028" i="2"/>
  <c r="CX1028" i="2"/>
  <c r="CS1028" i="2"/>
  <c r="CT1028" i="2"/>
  <c r="CX561" i="2"/>
  <c r="CQ561" i="2"/>
  <c r="CY561" i="2"/>
  <c r="CQ427" i="2"/>
  <c r="CU427" i="2"/>
  <c r="CO1121" i="2"/>
  <c r="CP1121" i="2"/>
  <c r="CS1121" i="2"/>
  <c r="CT1121" i="2"/>
  <c r="CX1121" i="2"/>
  <c r="CX662" i="2"/>
  <c r="CW647" i="2"/>
  <c r="CN607" i="2"/>
  <c r="CP607" i="2"/>
  <c r="CT607" i="2"/>
  <c r="CP597" i="2"/>
  <c r="CX597" i="2"/>
  <c r="CY597" i="2"/>
  <c r="CP458" i="2"/>
  <c r="CX458" i="2"/>
  <c r="CO402" i="2"/>
  <c r="CW402" i="2"/>
  <c r="CP402" i="2"/>
  <c r="CX402" i="2"/>
  <c r="CS3" i="2"/>
  <c r="CT903" i="2"/>
  <c r="CX895" i="2"/>
  <c r="CO895" i="2"/>
  <c r="CX883" i="2"/>
  <c r="CO883" i="2"/>
  <c r="CX862" i="2"/>
  <c r="CO859" i="2"/>
  <c r="CS856" i="2"/>
  <c r="CP790" i="2"/>
  <c r="CP777" i="2"/>
  <c r="CX758" i="2"/>
  <c r="CP714" i="2"/>
  <c r="CS682" i="2"/>
  <c r="CP662" i="2"/>
  <c r="CT647" i="2"/>
  <c r="CN647" i="2"/>
  <c r="CP623" i="2"/>
  <c r="CV607" i="2"/>
  <c r="CY601" i="2"/>
  <c r="CP561" i="2"/>
  <c r="CO450" i="2"/>
  <c r="CS450" i="2"/>
  <c r="CT450" i="2"/>
  <c r="CN435" i="2"/>
  <c r="CO435" i="2"/>
  <c r="CS435" i="2"/>
  <c r="CO427" i="2"/>
  <c r="CO425" i="2"/>
  <c r="CT425" i="2"/>
  <c r="CU425" i="2"/>
  <c r="CN422" i="2"/>
  <c r="CR422" i="2"/>
  <c r="CT422" i="2"/>
  <c r="CT402" i="2"/>
  <c r="CX398" i="2"/>
  <c r="CO320" i="2"/>
  <c r="CP320" i="2"/>
  <c r="CS320" i="2"/>
  <c r="CO1308" i="2"/>
  <c r="CY1308" i="2"/>
  <c r="CO1276" i="2"/>
  <c r="CU1276" i="2"/>
  <c r="CY1276" i="2"/>
  <c r="CO1153" i="2"/>
  <c r="CW1153" i="2"/>
  <c r="CP1153" i="2"/>
  <c r="CX1153" i="2"/>
  <c r="CS1153" i="2"/>
  <c r="CT1153" i="2"/>
  <c r="CO1145" i="2"/>
  <c r="CS1145" i="2"/>
  <c r="CT1145" i="2"/>
  <c r="CX1145" i="2"/>
  <c r="CN1080" i="2"/>
  <c r="CR1080" i="2"/>
  <c r="CS1080" i="2"/>
  <c r="CW1080" i="2"/>
  <c r="CX1080" i="2"/>
  <c r="CR1045" i="2"/>
  <c r="CN1045" i="2"/>
  <c r="CQ1045" i="2"/>
  <c r="CT1022" i="2"/>
  <c r="CX1022" i="2"/>
  <c r="CO969" i="2"/>
  <c r="CY618" i="2"/>
  <c r="CQ581" i="2"/>
  <c r="CP557" i="2"/>
  <c r="CS486" i="2"/>
  <c r="CX478" i="2"/>
  <c r="CT446" i="2"/>
  <c r="CU421" i="2"/>
  <c r="CS395" i="2"/>
  <c r="CW391" i="2"/>
  <c r="CP346" i="2"/>
  <c r="CX343" i="2"/>
  <c r="CT321" i="2"/>
  <c r="CS316" i="2"/>
  <c r="CS1397" i="2"/>
  <c r="CT1397" i="2"/>
  <c r="CX1397" i="2"/>
  <c r="CX1389" i="2"/>
  <c r="CP1277" i="2"/>
  <c r="CN1275" i="2"/>
  <c r="CU1275" i="2"/>
  <c r="CS1248" i="2"/>
  <c r="CT1248" i="2"/>
  <c r="CR1237" i="2"/>
  <c r="CS1149" i="2"/>
  <c r="CS1146" i="2"/>
  <c r="CW1146" i="2"/>
  <c r="CO1117" i="2"/>
  <c r="CO1105" i="2"/>
  <c r="CO1101" i="2"/>
  <c r="CW1101" i="2"/>
  <c r="CP1101" i="2"/>
  <c r="CX1101" i="2"/>
  <c r="CS1025" i="2"/>
  <c r="CP1010" i="2"/>
  <c r="CX1010" i="2"/>
  <c r="CY1010" i="2"/>
  <c r="CP968" i="2"/>
  <c r="CV968" i="2"/>
  <c r="CW968" i="2"/>
  <c r="CV611" i="2"/>
  <c r="CT1158" i="2"/>
  <c r="CP1133" i="2"/>
  <c r="CX1133" i="2"/>
  <c r="CV1020" i="2"/>
  <c r="CR1020" i="2"/>
  <c r="CW1020" i="2"/>
  <c r="CN960" i="2"/>
  <c r="CS960" i="2"/>
  <c r="CV960" i="2"/>
  <c r="CP921" i="2"/>
  <c r="CX921" i="2"/>
  <c r="CS921" i="2"/>
  <c r="CT1373" i="2"/>
  <c r="CU1294" i="2"/>
  <c r="CP1268" i="2"/>
  <c r="CU1226" i="2"/>
  <c r="CU1203" i="2"/>
  <c r="CX1182" i="2"/>
  <c r="CS1182" i="2"/>
  <c r="CW1166" i="2"/>
  <c r="CW1141" i="2"/>
  <c r="CV1072" i="2"/>
  <c r="CN1056" i="2"/>
  <c r="CS930" i="2"/>
  <c r="CP925" i="2"/>
  <c r="CM922" i="2"/>
  <c r="CR922" i="2"/>
  <c r="CM920" i="2"/>
  <c r="CV920" i="2" s="1"/>
  <c r="CY622" i="2"/>
  <c r="CP891" i="2"/>
  <c r="CX891" i="2"/>
  <c r="CS891" i="2"/>
  <c r="CX886" i="2"/>
  <c r="CP886" i="2"/>
  <c r="CR815" i="2"/>
  <c r="CW815" i="2"/>
  <c r="CO794" i="2"/>
  <c r="CS794" i="2"/>
  <c r="CT794" i="2"/>
  <c r="CO746" i="2"/>
  <c r="CS746" i="2"/>
  <c r="CT746" i="2"/>
  <c r="CO666" i="2"/>
  <c r="CS666" i="2"/>
  <c r="CT666" i="2"/>
  <c r="CR619" i="2"/>
  <c r="CS619" i="2"/>
  <c r="CX619" i="2"/>
  <c r="CN555" i="2"/>
  <c r="CV555" i="2"/>
  <c r="CO462" i="2"/>
  <c r="CS462" i="2"/>
  <c r="CT462" i="2"/>
  <c r="CO454" i="2"/>
  <c r="CT454" i="2"/>
  <c r="CX454" i="2"/>
  <c r="CR356" i="2"/>
  <c r="CW356" i="2"/>
  <c r="CO297" i="2"/>
  <c r="CW297" i="2"/>
  <c r="CP1461" i="2"/>
  <c r="CX1461" i="2"/>
  <c r="CQ1270" i="2"/>
  <c r="CN1270" i="2"/>
  <c r="CU1270" i="2"/>
  <c r="CO1270" i="2"/>
  <c r="CW1270" i="2"/>
  <c r="CR1270" i="2"/>
  <c r="CS1270" i="2"/>
  <c r="CQ1073" i="2"/>
  <c r="CR1073" i="2"/>
  <c r="CY1073" i="2"/>
  <c r="CQ919" i="2"/>
  <c r="CY919" i="2"/>
  <c r="CT915" i="2"/>
  <c r="CT911" i="2"/>
  <c r="CS907" i="2"/>
  <c r="CS903" i="2"/>
  <c r="CP835" i="2"/>
  <c r="CT835" i="2"/>
  <c r="CO800" i="2"/>
  <c r="CQ800" i="2"/>
  <c r="CX661" i="2"/>
  <c r="CP661" i="2"/>
  <c r="CV603" i="2"/>
  <c r="CW603" i="2"/>
  <c r="CY407" i="2"/>
  <c r="CW387" i="2"/>
  <c r="CQ1151" i="2"/>
  <c r="CR1151" i="2"/>
  <c r="CN1076" i="2"/>
  <c r="CR1076" i="2"/>
  <c r="CS1076" i="2"/>
  <c r="CW1076" i="2"/>
  <c r="CX1076" i="2"/>
  <c r="CO1076" i="2"/>
  <c r="CP1036" i="2"/>
  <c r="CV1036" i="2"/>
  <c r="CW1036" i="2"/>
  <c r="CS915" i="2"/>
  <c r="CS911" i="2"/>
  <c r="CX907" i="2"/>
  <c r="CP907" i="2"/>
  <c r="CX903" i="2"/>
  <c r="CP903" i="2"/>
  <c r="CT891" i="2"/>
  <c r="CP875" i="2"/>
  <c r="CX875" i="2"/>
  <c r="CS875" i="2"/>
  <c r="CV853" i="2"/>
  <c r="CN853" i="2"/>
  <c r="CY842" i="2"/>
  <c r="CQ842" i="2"/>
  <c r="CR837" i="2"/>
  <c r="CQ829" i="2"/>
  <c r="CV829" i="2"/>
  <c r="CR808" i="2"/>
  <c r="CW808" i="2"/>
  <c r="CX794" i="2"/>
  <c r="CP757" i="2"/>
  <c r="CX746" i="2"/>
  <c r="CO710" i="2"/>
  <c r="CP710" i="2"/>
  <c r="CS710" i="2"/>
  <c r="CO694" i="2"/>
  <c r="CS694" i="2"/>
  <c r="CT694" i="2"/>
  <c r="CO678" i="2"/>
  <c r="CS678" i="2"/>
  <c r="CT678" i="2"/>
  <c r="CX666" i="2"/>
  <c r="CS650" i="2"/>
  <c r="CT650" i="2"/>
  <c r="CS634" i="2"/>
  <c r="CT634" i="2"/>
  <c r="CN623" i="2"/>
  <c r="CR623" i="2"/>
  <c r="CX623" i="2"/>
  <c r="CS623" i="2"/>
  <c r="CX553" i="2"/>
  <c r="CV536" i="2"/>
  <c r="CW536" i="2"/>
  <c r="CU476" i="2"/>
  <c r="CR476" i="2"/>
  <c r="CX462" i="2"/>
  <c r="CO458" i="2"/>
  <c r="CS458" i="2"/>
  <c r="CT458" i="2"/>
  <c r="CO438" i="2"/>
  <c r="CT438" i="2"/>
  <c r="CX438" i="2"/>
  <c r="CN416" i="2"/>
  <c r="CP416" i="2"/>
  <c r="CT416" i="2"/>
  <c r="CS415" i="2"/>
  <c r="CW415" i="2"/>
  <c r="CN389" i="2"/>
  <c r="CU389" i="2"/>
  <c r="CX389" i="2"/>
  <c r="CN383" i="2"/>
  <c r="CP383" i="2"/>
  <c r="CW383" i="2"/>
  <c r="CR383" i="2"/>
  <c r="CN372" i="2"/>
  <c r="CQ367" i="2"/>
  <c r="CX367" i="2"/>
  <c r="CX356" i="2"/>
  <c r="CQ326" i="2"/>
  <c r="CR326" i="2"/>
  <c r="CT1301" i="2"/>
  <c r="CR1301" i="2"/>
  <c r="CO1298" i="2"/>
  <c r="CQ1298" i="2"/>
  <c r="CV1298" i="2"/>
  <c r="CQ1290" i="2"/>
  <c r="CY1290" i="2"/>
  <c r="CR1262" i="2"/>
  <c r="CR1242" i="2"/>
  <c r="CU1242" i="2"/>
  <c r="CS1224" i="2"/>
  <c r="CR1210" i="2"/>
  <c r="CU1210" i="2"/>
  <c r="CN1162" i="2"/>
  <c r="CO1162" i="2"/>
  <c r="CV1162" i="2"/>
  <c r="CP1162" i="2"/>
  <c r="CW1162" i="2"/>
  <c r="CT1162" i="2"/>
  <c r="CR1122" i="2"/>
  <c r="CU1111" i="2"/>
  <c r="CO1048" i="2"/>
  <c r="CW1048" i="2"/>
  <c r="CR1048" i="2"/>
  <c r="CS1048" i="2"/>
  <c r="CV1048" i="2"/>
  <c r="CR981" i="2"/>
  <c r="CU981" i="2"/>
  <c r="CT978" i="2"/>
  <c r="CY978" i="2"/>
  <c r="CU961" i="2"/>
  <c r="CQ961" i="2"/>
  <c r="CO852" i="2"/>
  <c r="CS852" i="2"/>
  <c r="CO778" i="2"/>
  <c r="CP778" i="2"/>
  <c r="CS778" i="2"/>
  <c r="CN571" i="2"/>
  <c r="CS571" i="2"/>
  <c r="CV571" i="2"/>
  <c r="CT442" i="2"/>
  <c r="CX442" i="2"/>
  <c r="CR407" i="2"/>
  <c r="CS407" i="2"/>
  <c r="CX385" i="2"/>
  <c r="CY385" i="2"/>
  <c r="CT1396" i="2"/>
  <c r="CX1396" i="2"/>
  <c r="CP1396" i="2"/>
  <c r="CW891" i="2"/>
  <c r="CX890" i="2"/>
  <c r="CP890" i="2"/>
  <c r="CO868" i="2"/>
  <c r="CS868" i="2"/>
  <c r="CO863" i="2"/>
  <c r="CP863" i="2"/>
  <c r="CS863" i="2"/>
  <c r="CO804" i="2"/>
  <c r="CV804" i="2"/>
  <c r="CX789" i="2"/>
  <c r="CP789" i="2"/>
  <c r="CX745" i="2"/>
  <c r="CP745" i="2"/>
  <c r="CT670" i="2"/>
  <c r="CX670" i="2"/>
  <c r="CO494" i="2"/>
  <c r="CS494" i="2"/>
  <c r="CT494" i="2"/>
  <c r="CN430" i="2"/>
  <c r="CP430" i="2"/>
  <c r="CR430" i="2"/>
  <c r="CR404" i="2"/>
  <c r="CU404" i="2"/>
  <c r="CO387" i="2"/>
  <c r="CT387" i="2"/>
  <c r="CP387" i="2"/>
  <c r="CV387" i="2"/>
  <c r="CN368" i="2"/>
  <c r="CW368" i="2"/>
  <c r="CX368" i="2"/>
  <c r="CP1420" i="2"/>
  <c r="CX1420" i="2"/>
  <c r="CN1289" i="2"/>
  <c r="CO1289" i="2"/>
  <c r="CW1289" i="2"/>
  <c r="CP1289" i="2"/>
  <c r="CV1289" i="2"/>
  <c r="CT1160" i="2"/>
  <c r="CX915" i="2"/>
  <c r="CX911" i="2"/>
  <c r="CW907" i="2"/>
  <c r="CW903" i="2"/>
  <c r="CO891" i="2"/>
  <c r="CP887" i="2"/>
  <c r="CX887" i="2"/>
  <c r="CS887" i="2"/>
  <c r="CO867" i="2"/>
  <c r="CT867" i="2"/>
  <c r="CX863" i="2"/>
  <c r="CW852" i="2"/>
  <c r="CS844" i="2"/>
  <c r="CO828" i="2"/>
  <c r="CW803" i="2"/>
  <c r="CR803" i="2"/>
  <c r="CW800" i="2"/>
  <c r="CP794" i="2"/>
  <c r="CP781" i="2"/>
  <c r="CX781" i="2"/>
  <c r="CT778" i="2"/>
  <c r="CP746" i="2"/>
  <c r="CO726" i="2"/>
  <c r="CP726" i="2"/>
  <c r="CS726" i="2"/>
  <c r="CT706" i="2"/>
  <c r="CX706" i="2"/>
  <c r="CO698" i="2"/>
  <c r="CP698" i="2"/>
  <c r="CS698" i="2"/>
  <c r="CX693" i="2"/>
  <c r="CP693" i="2"/>
  <c r="CX689" i="2"/>
  <c r="CP681" i="2"/>
  <c r="CP666" i="2"/>
  <c r="CY610" i="2"/>
  <c r="CP593" i="2"/>
  <c r="CQ593" i="2"/>
  <c r="CN587" i="2"/>
  <c r="CV587" i="2"/>
  <c r="CS555" i="2"/>
  <c r="CR495" i="2"/>
  <c r="CS495" i="2"/>
  <c r="CP462" i="2"/>
  <c r="CS454" i="2"/>
  <c r="CP437" i="2"/>
  <c r="CU437" i="2"/>
  <c r="CX437" i="2"/>
  <c r="CW430" i="2"/>
  <c r="CY412" i="2"/>
  <c r="CN407" i="2"/>
  <c r="CO406" i="2"/>
  <c r="CW406" i="2"/>
  <c r="CR387" i="2"/>
  <c r="CO386" i="2"/>
  <c r="CU386" i="2"/>
  <c r="CX386" i="2"/>
  <c r="CQ358" i="2"/>
  <c r="CN356" i="2"/>
  <c r="CR329" i="2"/>
  <c r="CT329" i="2"/>
  <c r="CU298" i="2"/>
  <c r="CQ295" i="2"/>
  <c r="CR295" i="2"/>
  <c r="CO1429" i="2"/>
  <c r="CT1429" i="2"/>
  <c r="CX1429" i="2"/>
  <c r="CX1380" i="2"/>
  <c r="CT1303" i="2"/>
  <c r="CN1303" i="2"/>
  <c r="CY1303" i="2"/>
  <c r="CN1293" i="2"/>
  <c r="CO1293" i="2"/>
  <c r="CV1293" i="2"/>
  <c r="CP1293" i="2"/>
  <c r="CW1293" i="2"/>
  <c r="CR1293" i="2"/>
  <c r="CT1293" i="2"/>
  <c r="CN1281" i="2"/>
  <c r="CP1281" i="2"/>
  <c r="CW1281" i="2"/>
  <c r="CR1281" i="2"/>
  <c r="CT1281" i="2"/>
  <c r="CV1281" i="2"/>
  <c r="CO1278" i="2"/>
  <c r="CQ1278" i="2"/>
  <c r="CU1278" i="2"/>
  <c r="CY1270" i="2"/>
  <c r="CP1267" i="2"/>
  <c r="CU1267" i="2"/>
  <c r="CT1267" i="2"/>
  <c r="CP1264" i="2"/>
  <c r="CX1264" i="2"/>
  <c r="CS1216" i="2"/>
  <c r="CR1174" i="2"/>
  <c r="CS1174" i="2"/>
  <c r="CN1174" i="2"/>
  <c r="CW1174" i="2"/>
  <c r="CP1125" i="2"/>
  <c r="CX1125" i="2"/>
  <c r="CS1125" i="2"/>
  <c r="CT1125" i="2"/>
  <c r="CW1125" i="2"/>
  <c r="CO1125" i="2"/>
  <c r="CQ1103" i="2"/>
  <c r="CY1103" i="2"/>
  <c r="CP1092" i="2"/>
  <c r="CR1092" i="2"/>
  <c r="CV1092" i="2"/>
  <c r="CW1092" i="2"/>
  <c r="CR1060" i="2"/>
  <c r="CN1060" i="2"/>
  <c r="CW1060" i="2"/>
  <c r="CO1060" i="2"/>
  <c r="CV1060" i="2"/>
  <c r="CP758" i="2"/>
  <c r="CP742" i="2"/>
  <c r="CV643" i="2"/>
  <c r="CO643" i="2"/>
  <c r="CO627" i="2"/>
  <c r="CP482" i="2"/>
  <c r="CX474" i="2"/>
  <c r="CS467" i="2"/>
  <c r="CS447" i="2"/>
  <c r="CS446" i="2"/>
  <c r="CY435" i="2"/>
  <c r="CQ431" i="2"/>
  <c r="CP426" i="2"/>
  <c r="CP422" i="2"/>
  <c r="CP418" i="2"/>
  <c r="CU403" i="2"/>
  <c r="CP398" i="2"/>
  <c r="CO395" i="2"/>
  <c r="CO392" i="2"/>
  <c r="CY382" i="2"/>
  <c r="CS379" i="2"/>
  <c r="CR364" i="2"/>
  <c r="CX352" i="2"/>
  <c r="CS347" i="2"/>
  <c r="CP316" i="2"/>
  <c r="CU314" i="2"/>
  <c r="CO1425" i="2"/>
  <c r="CT1425" i="2"/>
  <c r="CX1425" i="2"/>
  <c r="CS1405" i="2"/>
  <c r="CT1405" i="2"/>
  <c r="CX1405" i="2"/>
  <c r="CP1381" i="2"/>
  <c r="CT1381" i="2"/>
  <c r="CX1381" i="2"/>
  <c r="CY1306" i="2"/>
  <c r="CN1305" i="2"/>
  <c r="CO1305" i="2"/>
  <c r="CW1305" i="2"/>
  <c r="CP1305" i="2"/>
  <c r="CS1217" i="2"/>
  <c r="CX1192" i="2"/>
  <c r="CP1158" i="2"/>
  <c r="CN1138" i="2"/>
  <c r="CR1138" i="2"/>
  <c r="CS1138" i="2"/>
  <c r="CN1110" i="2"/>
  <c r="CO1110" i="2"/>
  <c r="CR1110" i="2"/>
  <c r="CS1110" i="2"/>
  <c r="CW1110" i="2"/>
  <c r="CR1061" i="2"/>
  <c r="CQ1061" i="2"/>
  <c r="CU1061" i="2"/>
  <c r="CV1061" i="2"/>
  <c r="CY1061" i="2"/>
  <c r="CT1042" i="2"/>
  <c r="CY1042" i="2"/>
  <c r="CN1042" i="2"/>
  <c r="CX1042" i="2"/>
  <c r="CN977" i="2"/>
  <c r="CU977" i="2"/>
  <c r="CP966" i="2"/>
  <c r="CU966" i="2"/>
  <c r="CV966" i="2"/>
  <c r="CU941" i="2"/>
  <c r="CN941" i="2"/>
  <c r="CT790" i="2"/>
  <c r="CT714" i="2"/>
  <c r="CT662" i="2"/>
  <c r="CR607" i="2"/>
  <c r="CY565" i="2"/>
  <c r="CY549" i="2"/>
  <c r="CR303" i="2"/>
  <c r="CT303" i="2"/>
  <c r="CX1424" i="2"/>
  <c r="CN1287" i="2"/>
  <c r="CY1287" i="2"/>
  <c r="CT1180" i="2"/>
  <c r="CX1180" i="2"/>
  <c r="CT1157" i="2"/>
  <c r="CX1157" i="2"/>
  <c r="CN1142" i="2"/>
  <c r="CR1142" i="2"/>
  <c r="CS1142" i="2"/>
  <c r="CQ1119" i="2"/>
  <c r="CR1119" i="2"/>
  <c r="CT1058" i="2"/>
  <c r="CY1058" i="2"/>
  <c r="CQ1058" i="2"/>
  <c r="CO1051" i="2"/>
  <c r="CW1051" i="2"/>
  <c r="CR1044" i="2"/>
  <c r="CO1044" i="2"/>
  <c r="CS1044" i="2"/>
  <c r="CV1044" i="2"/>
  <c r="CW1044" i="2"/>
  <c r="CQ990" i="2"/>
  <c r="CS990" i="2"/>
  <c r="CN983" i="2"/>
  <c r="CR983" i="2"/>
  <c r="CS983" i="2"/>
  <c r="CS951" i="2"/>
  <c r="CX951" i="2"/>
  <c r="CT935" i="2"/>
  <c r="CS935" i="2"/>
  <c r="CU928" i="2"/>
  <c r="CT928" i="2"/>
  <c r="CP1404" i="2"/>
  <c r="CT1389" i="2"/>
  <c r="CV1154" i="2"/>
  <c r="CO1154" i="2"/>
  <c r="CY1143" i="2"/>
  <c r="CY1139" i="2"/>
  <c r="CO1133" i="2"/>
  <c r="CS1133" i="2"/>
  <c r="CT1133" i="2"/>
  <c r="CN1106" i="2"/>
  <c r="CO1106" i="2"/>
  <c r="CR1106" i="2"/>
  <c r="CO1088" i="2"/>
  <c r="CT1088" i="2"/>
  <c r="CY1081" i="2"/>
  <c r="CX1078" i="2"/>
  <c r="CW1055" i="2"/>
  <c r="CT1055" i="2"/>
  <c r="CP1040" i="2"/>
  <c r="CO1040" i="2"/>
  <c r="CW1040" i="2"/>
  <c r="CR1040" i="2"/>
  <c r="CX1040" i="2"/>
  <c r="CN950" i="2"/>
  <c r="CR950" i="2"/>
  <c r="CN948" i="2"/>
  <c r="CO948" i="2"/>
  <c r="CV948" i="2"/>
  <c r="CP948" i="2"/>
  <c r="CW948" i="2"/>
  <c r="CY938" i="2"/>
  <c r="CX938" i="2"/>
  <c r="CR1273" i="2"/>
  <c r="CW1134" i="2"/>
  <c r="CN1098" i="2"/>
  <c r="CR1098" i="2"/>
  <c r="CS1098" i="2"/>
  <c r="CR1057" i="2"/>
  <c r="CV1057" i="2"/>
  <c r="CN1057" i="2"/>
  <c r="CY1057" i="2"/>
  <c r="CN1024" i="2"/>
  <c r="CP967" i="2"/>
  <c r="CW967" i="2"/>
  <c r="CN957" i="2"/>
  <c r="CQ957" i="2"/>
  <c r="CW1121" i="2"/>
  <c r="CR1114" i="2"/>
  <c r="CW976" i="2"/>
  <c r="CY969" i="2"/>
  <c r="CW960" i="2"/>
  <c r="CU945" i="2"/>
  <c r="CY942" i="2"/>
  <c r="CY933" i="2"/>
  <c r="CR930" i="2"/>
  <c r="CS1056" i="2"/>
  <c r="CU1045" i="2"/>
  <c r="CV1028" i="2"/>
  <c r="CU4" i="2"/>
  <c r="CP858" i="2"/>
  <c r="CX858" i="2"/>
  <c r="CO849" i="2"/>
  <c r="CN849" i="2"/>
  <c r="CR849" i="2"/>
  <c r="CV849" i="2"/>
  <c r="CT737" i="2"/>
  <c r="CP737" i="2"/>
  <c r="CX737" i="2"/>
  <c r="CN637" i="2"/>
  <c r="CR637" i="2"/>
  <c r="CT637" i="2"/>
  <c r="CX637" i="2"/>
  <c r="CN605" i="2"/>
  <c r="CX605" i="2"/>
  <c r="CR605" i="2"/>
  <c r="CT605" i="2"/>
  <c r="CU540" i="2"/>
  <c r="CV540" i="2"/>
  <c r="CR349" i="2"/>
  <c r="CU349" i="2"/>
  <c r="CU342" i="2"/>
  <c r="CX342" i="2"/>
  <c r="CP342" i="2"/>
  <c r="CU337" i="2"/>
  <c r="CR337" i="2"/>
  <c r="CN317" i="2"/>
  <c r="CO317" i="2"/>
  <c r="CR317" i="2"/>
  <c r="CS317" i="2"/>
  <c r="CW317" i="2"/>
  <c r="CO1449" i="2"/>
  <c r="CS1449" i="2"/>
  <c r="CT1449" i="2"/>
  <c r="CP1449" i="2"/>
  <c r="CX1449" i="2"/>
  <c r="CS1253" i="2"/>
  <c r="CP1032" i="2"/>
  <c r="CV1032" i="2"/>
  <c r="CO1032" i="2"/>
  <c r="CW1032" i="2"/>
  <c r="CR1032" i="2"/>
  <c r="CX1032" i="2"/>
  <c r="CN1032" i="2"/>
  <c r="CS1032" i="2"/>
  <c r="CT1032" i="2"/>
  <c r="CN1021" i="2"/>
  <c r="CS1021" i="2"/>
  <c r="CW1021" i="2"/>
  <c r="CR1021" i="2"/>
  <c r="CQ909" i="2"/>
  <c r="CU909" i="2"/>
  <c r="CQ901" i="2"/>
  <c r="CU901" i="2"/>
  <c r="CQ893" i="2"/>
  <c r="CU893" i="2"/>
  <c r="CQ885" i="2"/>
  <c r="CU885" i="2"/>
  <c r="CQ877" i="2"/>
  <c r="CU877" i="2"/>
  <c r="CP870" i="2"/>
  <c r="CX870" i="2"/>
  <c r="CQ817" i="2"/>
  <c r="CV817" i="2"/>
  <c r="CP705" i="2"/>
  <c r="CX705" i="2"/>
  <c r="CO686" i="2"/>
  <c r="CP686" i="2"/>
  <c r="CS686" i="2"/>
  <c r="CT686" i="2"/>
  <c r="CX686" i="2"/>
  <c r="CN613" i="2"/>
  <c r="CT613" i="2"/>
  <c r="CR613" i="2"/>
  <c r="CX613" i="2"/>
  <c r="CR456" i="2"/>
  <c r="CU456" i="2"/>
  <c r="CT413" i="2"/>
  <c r="CU413" i="2"/>
  <c r="CN396" i="2"/>
  <c r="CY396" i="2"/>
  <c r="CQ396" i="2"/>
  <c r="CU396" i="2"/>
  <c r="CR396" i="2"/>
  <c r="CR344" i="2"/>
  <c r="CS344" i="2"/>
  <c r="CN322" i="2"/>
  <c r="CS322" i="2"/>
  <c r="CY322" i="2"/>
  <c r="CO322" i="2"/>
  <c r="CU322" i="2"/>
  <c r="CW322" i="2"/>
  <c r="CQ322" i="2"/>
  <c r="CR322" i="2"/>
  <c r="CV322" i="2"/>
  <c r="CN278" i="2"/>
  <c r="CU278" i="2"/>
  <c r="CO278" i="2"/>
  <c r="CV278" i="2"/>
  <c r="CR278" i="2"/>
  <c r="CW278" i="2"/>
  <c r="CQ278" i="2"/>
  <c r="CT1456" i="2"/>
  <c r="CP1456" i="2"/>
  <c r="CX1456" i="2"/>
  <c r="CR1310" i="2"/>
  <c r="CW1310" i="2"/>
  <c r="CN1310" i="2"/>
  <c r="CS1310" i="2"/>
  <c r="CY1310" i="2"/>
  <c r="CQ1310" i="2"/>
  <c r="CU1310" i="2"/>
  <c r="CO1310" i="2"/>
  <c r="CV1310" i="2"/>
  <c r="CN832" i="2"/>
  <c r="CO832" i="2"/>
  <c r="CV832" i="2"/>
  <c r="CQ832" i="2"/>
  <c r="CW832" i="2"/>
  <c r="CR832" i="2"/>
  <c r="CN816" i="2"/>
  <c r="CU816" i="2"/>
  <c r="CO816" i="2"/>
  <c r="CV816" i="2"/>
  <c r="CQ816" i="2"/>
  <c r="CR816" i="2"/>
  <c r="CW816" i="2"/>
  <c r="CN812" i="2"/>
  <c r="CO812" i="2"/>
  <c r="CV812" i="2"/>
  <c r="CQ812" i="2"/>
  <c r="CW812" i="2"/>
  <c r="CR812" i="2"/>
  <c r="CO782" i="2"/>
  <c r="CP782" i="2"/>
  <c r="CS782" i="2"/>
  <c r="CT782" i="2"/>
  <c r="CX782" i="2"/>
  <c r="CP765" i="2"/>
  <c r="CX765" i="2"/>
  <c r="CO722" i="2"/>
  <c r="CP722" i="2"/>
  <c r="CS722" i="2"/>
  <c r="CT722" i="2"/>
  <c r="CX722" i="2"/>
  <c r="CP673" i="2"/>
  <c r="CX673" i="2"/>
  <c r="CN617" i="2"/>
  <c r="CR617" i="2"/>
  <c r="CT617" i="2"/>
  <c r="CX617" i="2"/>
  <c r="CQ573" i="2"/>
  <c r="CX573" i="2"/>
  <c r="CY573" i="2"/>
  <c r="CP573" i="2"/>
  <c r="CN420" i="2"/>
  <c r="CT420" i="2"/>
  <c r="CU420" i="2"/>
  <c r="CP420" i="2"/>
  <c r="CN400" i="2"/>
  <c r="CQ400" i="2"/>
  <c r="CR400" i="2"/>
  <c r="CU400" i="2"/>
  <c r="CY400" i="2"/>
  <c r="CN394" i="2"/>
  <c r="CO394" i="2"/>
  <c r="CT394" i="2"/>
  <c r="CP394" i="2"/>
  <c r="CV394" i="2"/>
  <c r="CR394" i="2"/>
  <c r="CS394" i="2"/>
  <c r="CX394" i="2"/>
  <c r="CW394" i="2"/>
  <c r="CQ357" i="2"/>
  <c r="CW357" i="2"/>
  <c r="CQ351" i="2"/>
  <c r="CX351" i="2"/>
  <c r="CN302" i="2"/>
  <c r="CR302" i="2"/>
  <c r="CS302" i="2"/>
  <c r="CW302" i="2"/>
  <c r="CO1385" i="2"/>
  <c r="CS1385" i="2"/>
  <c r="CT1385" i="2"/>
  <c r="CX1385" i="2"/>
  <c r="CP1385" i="2"/>
  <c r="CU854" i="2"/>
  <c r="CX854" i="2"/>
  <c r="CP854" i="2"/>
  <c r="CO786" i="2"/>
  <c r="CP786" i="2"/>
  <c r="CS786" i="2"/>
  <c r="CT786" i="2"/>
  <c r="CX786" i="2"/>
  <c r="CO718" i="2"/>
  <c r="CP718" i="2"/>
  <c r="CS718" i="2"/>
  <c r="CT718" i="2"/>
  <c r="CX718" i="2"/>
  <c r="CP701" i="2"/>
  <c r="CX701" i="2"/>
  <c r="CO646" i="2"/>
  <c r="CY646" i="2"/>
  <c r="CS646" i="2"/>
  <c r="CT646" i="2"/>
  <c r="CX646" i="2"/>
  <c r="CO635" i="2"/>
  <c r="CT635" i="2"/>
  <c r="CP635" i="2"/>
  <c r="CV635" i="2"/>
  <c r="CN635" i="2"/>
  <c r="CX635" i="2"/>
  <c r="CS635" i="2"/>
  <c r="CR635" i="2"/>
  <c r="CP453" i="2"/>
  <c r="CX453" i="2"/>
  <c r="CU453" i="2"/>
  <c r="CQ371" i="2"/>
  <c r="CX371" i="2"/>
  <c r="CN330" i="2"/>
  <c r="CS330" i="2"/>
  <c r="CX330" i="2"/>
  <c r="CO330" i="2"/>
  <c r="CU330" i="2"/>
  <c r="CY330" i="2"/>
  <c r="CW330" i="2"/>
  <c r="CQ330" i="2"/>
  <c r="CR330" i="2"/>
  <c r="CV330" i="2"/>
  <c r="CR1258" i="2"/>
  <c r="CU1258" i="2"/>
  <c r="CS1240" i="2"/>
  <c r="CN1131" i="2"/>
  <c r="CU1131" i="2"/>
  <c r="CY1131" i="2"/>
  <c r="CR1131" i="2"/>
  <c r="CQ1131" i="2"/>
  <c r="CW4" i="2"/>
  <c r="CX4" i="2"/>
  <c r="CV4" i="2"/>
  <c r="CY4" i="2"/>
  <c r="CR4" i="2"/>
  <c r="CQ917" i="2"/>
  <c r="CU917" i="2"/>
  <c r="CQ905" i="2"/>
  <c r="CU905" i="2"/>
  <c r="CQ873" i="2"/>
  <c r="CU873" i="2"/>
  <c r="CT866" i="2"/>
  <c r="CP866" i="2"/>
  <c r="CX866" i="2"/>
  <c r="CQ857" i="2"/>
  <c r="CU857" i="2"/>
  <c r="CQ797" i="2"/>
  <c r="CV797" i="2"/>
  <c r="CO754" i="2"/>
  <c r="CP754" i="2"/>
  <c r="CS754" i="2"/>
  <c r="CT754" i="2"/>
  <c r="CX754" i="2"/>
  <c r="CP669" i="2"/>
  <c r="CX669" i="2"/>
  <c r="CO630" i="2"/>
  <c r="CY630" i="2"/>
  <c r="CS630" i="2"/>
  <c r="CT630" i="2"/>
  <c r="CX630" i="2"/>
  <c r="CX910" i="2"/>
  <c r="CP910" i="2"/>
  <c r="CX894" i="2"/>
  <c r="CP894" i="2"/>
  <c r="CX878" i="2"/>
  <c r="CP878" i="2"/>
  <c r="CR831" i="2"/>
  <c r="CW831" i="2"/>
  <c r="CN824" i="2"/>
  <c r="CO824" i="2"/>
  <c r="CV824" i="2"/>
  <c r="CQ824" i="2"/>
  <c r="CW824" i="2"/>
  <c r="CR824" i="2"/>
  <c r="CU824" i="2"/>
  <c r="CT769" i="2"/>
  <c r="CP769" i="2"/>
  <c r="CX769" i="2"/>
  <c r="CO750" i="2"/>
  <c r="CP750" i="2"/>
  <c r="CS750" i="2"/>
  <c r="CT750" i="2"/>
  <c r="CX750" i="2"/>
  <c r="CP733" i="2"/>
  <c r="CX733" i="2"/>
  <c r="CO690" i="2"/>
  <c r="CP690" i="2"/>
  <c r="CS690" i="2"/>
  <c r="CT690" i="2"/>
  <c r="CX690" i="2"/>
  <c r="CN653" i="2"/>
  <c r="CR653" i="2"/>
  <c r="CT653" i="2"/>
  <c r="CX653" i="2"/>
  <c r="CO651" i="2"/>
  <c r="CT651" i="2"/>
  <c r="CP651" i="2"/>
  <c r="CV651" i="2"/>
  <c r="CN651" i="2"/>
  <c r="CX651" i="2"/>
  <c r="CS651" i="2"/>
  <c r="CR651" i="2"/>
  <c r="CW635" i="2"/>
  <c r="CT602" i="2"/>
  <c r="CX602" i="2"/>
  <c r="CO602" i="2"/>
  <c r="CS602" i="2"/>
  <c r="CY602" i="2"/>
  <c r="CQ589" i="2"/>
  <c r="CX589" i="2"/>
  <c r="CP589" i="2"/>
  <c r="CY589" i="2"/>
  <c r="CN579" i="2"/>
  <c r="CS579" i="2"/>
  <c r="CV579" i="2"/>
  <c r="CV520" i="2"/>
  <c r="CW520" i="2"/>
  <c r="CS451" i="2"/>
  <c r="CR451" i="2"/>
  <c r="CN410" i="2"/>
  <c r="CP410" i="2"/>
  <c r="CW410" i="2"/>
  <c r="CR410" i="2"/>
  <c r="CT410" i="2"/>
  <c r="CV410" i="2"/>
  <c r="CO410" i="2"/>
  <c r="CN384" i="2"/>
  <c r="CU384" i="2"/>
  <c r="CO384" i="2"/>
  <c r="CW384" i="2"/>
  <c r="CR384" i="2"/>
  <c r="CS384" i="2"/>
  <c r="CY384" i="2"/>
  <c r="CN377" i="2"/>
  <c r="CV377" i="2"/>
  <c r="CQ377" i="2"/>
  <c r="CW377" i="2"/>
  <c r="CR377" i="2"/>
  <c r="CS377" i="2"/>
  <c r="CY377" i="2"/>
  <c r="CO335" i="2"/>
  <c r="CP335" i="2"/>
  <c r="CS335" i="2"/>
  <c r="CX335" i="2"/>
  <c r="CT335" i="2"/>
  <c r="CO304" i="2"/>
  <c r="CX304" i="2"/>
  <c r="CY304" i="2"/>
  <c r="CP1444" i="2"/>
  <c r="CX1444" i="2"/>
  <c r="CT1428" i="2"/>
  <c r="CP1428" i="2"/>
  <c r="CX1428" i="2"/>
  <c r="CX1408" i="2"/>
  <c r="CQ897" i="2"/>
  <c r="CU897" i="2"/>
  <c r="CQ881" i="2"/>
  <c r="CU881" i="2"/>
  <c r="CP871" i="2"/>
  <c r="CX871" i="2"/>
  <c r="CS871" i="2"/>
  <c r="CU846" i="2"/>
  <c r="CY846" i="2"/>
  <c r="CT713" i="2"/>
  <c r="CX713" i="2"/>
  <c r="CS658" i="2"/>
  <c r="CT658" i="2"/>
  <c r="CN655" i="2"/>
  <c r="CS655" i="2"/>
  <c r="CX655" i="2"/>
  <c r="CO655" i="2"/>
  <c r="CT655" i="2"/>
  <c r="CT654" i="2"/>
  <c r="CX654" i="2"/>
  <c r="CN649" i="2"/>
  <c r="CR649" i="2"/>
  <c r="CT649" i="2"/>
  <c r="CS642" i="2"/>
  <c r="CT642" i="2"/>
  <c r="CN639" i="2"/>
  <c r="CS639" i="2"/>
  <c r="CX639" i="2"/>
  <c r="CO639" i="2"/>
  <c r="CT639" i="2"/>
  <c r="CT638" i="2"/>
  <c r="CX638" i="2"/>
  <c r="CN625" i="2"/>
  <c r="CX625" i="2"/>
  <c r="CN583" i="2"/>
  <c r="CV583" i="2"/>
  <c r="CS583" i="2"/>
  <c r="CR488" i="2"/>
  <c r="CU488" i="2"/>
  <c r="CN436" i="2"/>
  <c r="CP436" i="2"/>
  <c r="CT436" i="2"/>
  <c r="CU436" i="2"/>
  <c r="CP390" i="2"/>
  <c r="CX390" i="2"/>
  <c r="CS390" i="2"/>
  <c r="CY390" i="2"/>
  <c r="CT390" i="2"/>
  <c r="CU390" i="2"/>
  <c r="CS388" i="2"/>
  <c r="CN388" i="2"/>
  <c r="CU388" i="2"/>
  <c r="CO388" i="2"/>
  <c r="CR388" i="2"/>
  <c r="CO339" i="2"/>
  <c r="CP339" i="2"/>
  <c r="CS339" i="2"/>
  <c r="CT339" i="2"/>
  <c r="CX339" i="2"/>
  <c r="CP1452" i="2"/>
  <c r="CX1452" i="2"/>
  <c r="CX1448" i="2"/>
  <c r="CO1421" i="2"/>
  <c r="CP1421" i="2"/>
  <c r="CS1421" i="2"/>
  <c r="CT1421" i="2"/>
  <c r="CX1421" i="2"/>
  <c r="CT1413" i="2"/>
  <c r="CO1401" i="2"/>
  <c r="CP1401" i="2"/>
  <c r="CT1401" i="2"/>
  <c r="CX1401" i="2"/>
  <c r="CN1286" i="2"/>
  <c r="CS1286" i="2"/>
  <c r="CY1286" i="2"/>
  <c r="CO1286" i="2"/>
  <c r="CU1286" i="2"/>
  <c r="CR1286" i="2"/>
  <c r="CV1286" i="2"/>
  <c r="CQ1286" i="2"/>
  <c r="CW1286" i="2"/>
  <c r="CN1271" i="2"/>
  <c r="CP1255" i="2"/>
  <c r="CU1255" i="2"/>
  <c r="CN1190" i="2"/>
  <c r="CS1190" i="2"/>
  <c r="CX1190" i="2"/>
  <c r="CO1190" i="2"/>
  <c r="CV1190" i="2"/>
  <c r="CP1190" i="2"/>
  <c r="CW1190" i="2"/>
  <c r="CT1190" i="2"/>
  <c r="CR1190" i="2"/>
  <c r="CO1185" i="2"/>
  <c r="CS1185" i="2"/>
  <c r="CT1185" i="2"/>
  <c r="CX1185" i="2"/>
  <c r="CN1135" i="2"/>
  <c r="CU1135" i="2"/>
  <c r="CY1135" i="2"/>
  <c r="CQ1135" i="2"/>
  <c r="CR1135" i="2"/>
  <c r="CO1091" i="2"/>
  <c r="CS1091" i="2"/>
  <c r="CT1091" i="2"/>
  <c r="CX1091" i="2"/>
  <c r="CN937" i="2"/>
  <c r="CU937" i="2"/>
  <c r="CV934" i="2"/>
  <c r="CW934" i="2"/>
  <c r="CN926" i="2"/>
  <c r="CO926" i="2"/>
  <c r="CR926" i="2"/>
  <c r="CW926" i="2"/>
  <c r="CP898" i="2"/>
  <c r="CW871" i="2"/>
  <c r="CP867" i="2"/>
  <c r="CX867" i="2"/>
  <c r="CS867" i="2"/>
  <c r="CP855" i="2"/>
  <c r="CX855" i="2"/>
  <c r="CS855" i="2"/>
  <c r="CP847" i="2"/>
  <c r="CQ838" i="2"/>
  <c r="CQ833" i="2"/>
  <c r="CU820" i="2"/>
  <c r="CQ818" i="2"/>
  <c r="CQ813" i="2"/>
  <c r="CN808" i="2"/>
  <c r="CU808" i="2"/>
  <c r="CO808" i="2"/>
  <c r="CV808" i="2"/>
  <c r="CN800" i="2"/>
  <c r="CR800" i="2"/>
  <c r="CU800" i="2"/>
  <c r="CQ798" i="2"/>
  <c r="CP793" i="2"/>
  <c r="CP773" i="2"/>
  <c r="CO770" i="2"/>
  <c r="CP770" i="2"/>
  <c r="CS770" i="2"/>
  <c r="CO766" i="2"/>
  <c r="CP766" i="2"/>
  <c r="CS766" i="2"/>
  <c r="CP761" i="2"/>
  <c r="CT749" i="2"/>
  <c r="CP749" i="2"/>
  <c r="CP741" i="2"/>
  <c r="CO738" i="2"/>
  <c r="CP738" i="2"/>
  <c r="CS738" i="2"/>
  <c r="CO734" i="2"/>
  <c r="CP734" i="2"/>
  <c r="CS734" i="2"/>
  <c r="CP729" i="2"/>
  <c r="CT721" i="2"/>
  <c r="CP721" i="2"/>
  <c r="CP709" i="2"/>
  <c r="CO706" i="2"/>
  <c r="CP706" i="2"/>
  <c r="CS706" i="2"/>
  <c r="CO702" i="2"/>
  <c r="CP702" i="2"/>
  <c r="CS702" i="2"/>
  <c r="CP697" i="2"/>
  <c r="CT685" i="2"/>
  <c r="CP685" i="2"/>
  <c r="CO674" i="2"/>
  <c r="CP674" i="2"/>
  <c r="CS674" i="2"/>
  <c r="CO670" i="2"/>
  <c r="CP670" i="2"/>
  <c r="CS670" i="2"/>
  <c r="CP665" i="2"/>
  <c r="CX658" i="2"/>
  <c r="CV655" i="2"/>
  <c r="CY654" i="2"/>
  <c r="CY642" i="2"/>
  <c r="CV639" i="2"/>
  <c r="CY638" i="2"/>
  <c r="CX618" i="2"/>
  <c r="CS618" i="2"/>
  <c r="CT618" i="2"/>
  <c r="CO614" i="2"/>
  <c r="CY614" i="2"/>
  <c r="CS614" i="2"/>
  <c r="CN609" i="2"/>
  <c r="CX609" i="2"/>
  <c r="CT609" i="2"/>
  <c r="CS606" i="2"/>
  <c r="CT606" i="2"/>
  <c r="CO606" i="2"/>
  <c r="CX606" i="2"/>
  <c r="CN603" i="2"/>
  <c r="CS603" i="2"/>
  <c r="CX603" i="2"/>
  <c r="CO603" i="2"/>
  <c r="CT603" i="2"/>
  <c r="CP603" i="2"/>
  <c r="CR603" i="2"/>
  <c r="CP585" i="2"/>
  <c r="CQ585" i="2"/>
  <c r="CX585" i="2"/>
  <c r="CY585" i="2"/>
  <c r="CN563" i="2"/>
  <c r="CS563" i="2"/>
  <c r="CV563" i="2"/>
  <c r="CV508" i="2"/>
  <c r="CW508" i="2"/>
  <c r="CW504" i="2"/>
  <c r="CO490" i="2"/>
  <c r="CP490" i="2"/>
  <c r="CS490" i="2"/>
  <c r="CT490" i="2"/>
  <c r="CX490" i="2"/>
  <c r="CS483" i="2"/>
  <c r="CR483" i="2"/>
  <c r="CP449" i="2"/>
  <c r="CX449" i="2"/>
  <c r="CU449" i="2"/>
  <c r="CR444" i="2"/>
  <c r="CR423" i="2"/>
  <c r="CW423" i="2"/>
  <c r="CN423" i="2"/>
  <c r="CS423" i="2"/>
  <c r="CY423" i="2"/>
  <c r="CQ423" i="2"/>
  <c r="CU423" i="2"/>
  <c r="CP393" i="2"/>
  <c r="CX393" i="2"/>
  <c r="CR393" i="2"/>
  <c r="CY393" i="2"/>
  <c r="CT393" i="2"/>
  <c r="CU393" i="2"/>
  <c r="CT385" i="2"/>
  <c r="CN385" i="2"/>
  <c r="CU385" i="2"/>
  <c r="CP385" i="2"/>
  <c r="CR385" i="2"/>
  <c r="CQ374" i="2"/>
  <c r="CX374" i="2"/>
  <c r="CN309" i="2"/>
  <c r="CR309" i="2"/>
  <c r="CS309" i="2"/>
  <c r="CW309" i="2"/>
  <c r="CR282" i="2"/>
  <c r="CU282" i="2"/>
  <c r="CO1437" i="2"/>
  <c r="CS1437" i="2"/>
  <c r="CT1437" i="2"/>
  <c r="CX1437" i="2"/>
  <c r="CO1433" i="2"/>
  <c r="CS1433" i="2"/>
  <c r="CT1433" i="2"/>
  <c r="CP1433" i="2"/>
  <c r="CX1433" i="2"/>
  <c r="CP1412" i="2"/>
  <c r="CX1412" i="2"/>
  <c r="CO1377" i="2"/>
  <c r="CS1377" i="2"/>
  <c r="CT1377" i="2"/>
  <c r="CX1377" i="2"/>
  <c r="CP1377" i="2"/>
  <c r="CO1365" i="2"/>
  <c r="CS1365" i="2"/>
  <c r="CT1365" i="2"/>
  <c r="CP1365" i="2"/>
  <c r="CX1365" i="2"/>
  <c r="CO1357" i="2"/>
  <c r="CS1357" i="2"/>
  <c r="CT1357" i="2"/>
  <c r="CP1357" i="2"/>
  <c r="CX1357" i="2"/>
  <c r="CO1349" i="2"/>
  <c r="CS1349" i="2"/>
  <c r="CT1349" i="2"/>
  <c r="CP1349" i="2"/>
  <c r="CX1349" i="2"/>
  <c r="CO1341" i="2"/>
  <c r="CS1341" i="2"/>
  <c r="CT1341" i="2"/>
  <c r="CP1341" i="2"/>
  <c r="CX1341" i="2"/>
  <c r="CO1325" i="2"/>
  <c r="CS1325" i="2"/>
  <c r="CT1325" i="2"/>
  <c r="CP1325" i="2"/>
  <c r="CX1325" i="2"/>
  <c r="CO1317" i="2"/>
  <c r="CS1317" i="2"/>
  <c r="CT1317" i="2"/>
  <c r="CP1317" i="2"/>
  <c r="CX1317" i="2"/>
  <c r="CR1282" i="2"/>
  <c r="CW1282" i="2"/>
  <c r="CN1282" i="2"/>
  <c r="CS1282" i="2"/>
  <c r="CY1282" i="2"/>
  <c r="CQ1282" i="2"/>
  <c r="CU1282" i="2"/>
  <c r="CO1282" i="2"/>
  <c r="CV1282" i="2"/>
  <c r="CO1232" i="2"/>
  <c r="CT1232" i="2"/>
  <c r="CP1232" i="2"/>
  <c r="CS1232" i="2"/>
  <c r="CX1232" i="2"/>
  <c r="CU1207" i="2"/>
  <c r="CP1207" i="2"/>
  <c r="CX1207" i="2"/>
  <c r="CR1201" i="2"/>
  <c r="CS1201" i="2"/>
  <c r="CN1150" i="2"/>
  <c r="CO1150" i="2"/>
  <c r="CR1150" i="2"/>
  <c r="CW1150" i="2"/>
  <c r="CQ913" i="2"/>
  <c r="CU913" i="2"/>
  <c r="CT906" i="2"/>
  <c r="CX906" i="2"/>
  <c r="CT874" i="2"/>
  <c r="CX874" i="2"/>
  <c r="CP859" i="2"/>
  <c r="CX859" i="2"/>
  <c r="CS859" i="2"/>
  <c r="CO853" i="2"/>
  <c r="CQ853" i="2"/>
  <c r="CY853" i="2"/>
  <c r="CR853" i="2"/>
  <c r="CO845" i="2"/>
  <c r="CY845" i="2"/>
  <c r="CN845" i="2"/>
  <c r="CO841" i="2"/>
  <c r="CN841" i="2"/>
  <c r="CN828" i="2"/>
  <c r="CQ828" i="2"/>
  <c r="CW828" i="2"/>
  <c r="CR828" i="2"/>
  <c r="CT725" i="2"/>
  <c r="CX725" i="2"/>
  <c r="CN657" i="2"/>
  <c r="CX657" i="2"/>
  <c r="CW655" i="2"/>
  <c r="CN641" i="2"/>
  <c r="CX641" i="2"/>
  <c r="CW639" i="2"/>
  <c r="CN633" i="2"/>
  <c r="CR633" i="2"/>
  <c r="CT633" i="2"/>
  <c r="CS626" i="2"/>
  <c r="CT626" i="2"/>
  <c r="CN621" i="2"/>
  <c r="CT621" i="2"/>
  <c r="CX621" i="2"/>
  <c r="CO470" i="2"/>
  <c r="CS470" i="2"/>
  <c r="CT470" i="2"/>
  <c r="CP470" i="2"/>
  <c r="CX470" i="2"/>
  <c r="CO466" i="2"/>
  <c r="CP466" i="2"/>
  <c r="CS466" i="2"/>
  <c r="CX466" i="2"/>
  <c r="CN428" i="2"/>
  <c r="CY428" i="2"/>
  <c r="CO411" i="2"/>
  <c r="CU411" i="2"/>
  <c r="CQ411" i="2"/>
  <c r="CV411" i="2"/>
  <c r="CN411" i="2"/>
  <c r="CY411" i="2"/>
  <c r="CR411" i="2"/>
  <c r="CN381" i="2"/>
  <c r="CV381" i="2"/>
  <c r="CQ381" i="2"/>
  <c r="CW381" i="2"/>
  <c r="CS381" i="2"/>
  <c r="CY381" i="2"/>
  <c r="CQ370" i="2"/>
  <c r="CX370" i="2"/>
  <c r="CX355" i="2"/>
  <c r="CQ355" i="2"/>
  <c r="CN306" i="2"/>
  <c r="CU306" i="2"/>
  <c r="CY306" i="2"/>
  <c r="CQ306" i="2"/>
  <c r="CR306" i="2"/>
  <c r="CO296" i="2"/>
  <c r="CW296" i="2"/>
  <c r="CP296" i="2"/>
  <c r="CX296" i="2"/>
  <c r="CT296" i="2"/>
  <c r="CU286" i="2"/>
  <c r="CR286" i="2"/>
  <c r="CO1260" i="2"/>
  <c r="CS1260" i="2"/>
  <c r="CT1260" i="2"/>
  <c r="CP1260" i="2"/>
  <c r="CX1260" i="2"/>
  <c r="CO1064" i="2"/>
  <c r="CW1064" i="2"/>
  <c r="CR1064" i="2"/>
  <c r="CS1064" i="2"/>
  <c r="CV1064" i="2"/>
  <c r="CN1064" i="2"/>
  <c r="CP994" i="2"/>
  <c r="CQ994" i="2"/>
  <c r="CX994" i="2"/>
  <c r="CY994" i="2"/>
  <c r="CT914" i="2"/>
  <c r="CX914" i="2"/>
  <c r="CT882" i="2"/>
  <c r="CX882" i="2"/>
  <c r="CT871" i="2"/>
  <c r="CT859" i="2"/>
  <c r="CU853" i="2"/>
  <c r="CX851" i="2"/>
  <c r="CP851" i="2"/>
  <c r="CV845" i="2"/>
  <c r="CV841" i="2"/>
  <c r="CO840" i="2"/>
  <c r="CS840" i="2"/>
  <c r="CO837" i="2"/>
  <c r="CV837" i="2"/>
  <c r="CU828" i="2"/>
  <c r="CN804" i="2"/>
  <c r="CQ804" i="2"/>
  <c r="CW804" i="2"/>
  <c r="CR804" i="2"/>
  <c r="CQ802" i="2"/>
  <c r="CW802" i="2"/>
  <c r="CT677" i="2"/>
  <c r="CX677" i="2"/>
  <c r="CW658" i="2"/>
  <c r="CT657" i="2"/>
  <c r="CR655" i="2"/>
  <c r="CS654" i="2"/>
  <c r="CX650" i="2"/>
  <c r="CO650" i="2"/>
  <c r="CY650" i="2"/>
  <c r="CN645" i="2"/>
  <c r="CT645" i="2"/>
  <c r="CX645" i="2"/>
  <c r="CX642" i="2"/>
  <c r="CT641" i="2"/>
  <c r="CR639" i="2"/>
  <c r="CS638" i="2"/>
  <c r="CX634" i="2"/>
  <c r="CO634" i="2"/>
  <c r="CY634" i="2"/>
  <c r="CX626" i="2"/>
  <c r="CT625" i="2"/>
  <c r="CO619" i="2"/>
  <c r="CT619" i="2"/>
  <c r="CN619" i="2"/>
  <c r="CV619" i="2"/>
  <c r="CP619" i="2"/>
  <c r="CW619" i="2"/>
  <c r="CS610" i="2"/>
  <c r="CT610" i="2"/>
  <c r="CX610" i="2"/>
  <c r="CP569" i="2"/>
  <c r="CQ569" i="2"/>
  <c r="CY569" i="2"/>
  <c r="CN567" i="2"/>
  <c r="CV567" i="2"/>
  <c r="CV524" i="2"/>
  <c r="CW524" i="2"/>
  <c r="CP485" i="2"/>
  <c r="CU485" i="2"/>
  <c r="CX485" i="2"/>
  <c r="CR440" i="2"/>
  <c r="CU440" i="2"/>
  <c r="CT424" i="2"/>
  <c r="CU424" i="2"/>
  <c r="CR419" i="2"/>
  <c r="CW419" i="2"/>
  <c r="CN419" i="2"/>
  <c r="CS419" i="2"/>
  <c r="CY419" i="2"/>
  <c r="CQ419" i="2"/>
  <c r="CU419" i="2"/>
  <c r="CW411" i="2"/>
  <c r="CP403" i="2"/>
  <c r="CQ403" i="2"/>
  <c r="CV403" i="2"/>
  <c r="CR403" i="2"/>
  <c r="CW403" i="2"/>
  <c r="CO403" i="2"/>
  <c r="CS403" i="2"/>
  <c r="CO391" i="2"/>
  <c r="CT391" i="2"/>
  <c r="CP391" i="2"/>
  <c r="CV391" i="2"/>
  <c r="CR391" i="2"/>
  <c r="CS391" i="2"/>
  <c r="CY388" i="2"/>
  <c r="CT382" i="2"/>
  <c r="CO382" i="2"/>
  <c r="CU382" i="2"/>
  <c r="CS382" i="2"/>
  <c r="CX382" i="2"/>
  <c r="CQ354" i="2"/>
  <c r="CX354" i="2"/>
  <c r="CN326" i="2"/>
  <c r="CS326" i="2"/>
  <c r="CY326" i="2"/>
  <c r="CO326" i="2"/>
  <c r="CU326" i="2"/>
  <c r="CV326" i="2"/>
  <c r="CW326" i="2"/>
  <c r="CO324" i="2"/>
  <c r="CU324" i="2"/>
  <c r="CY324" i="2"/>
  <c r="CN318" i="2"/>
  <c r="CU318" i="2"/>
  <c r="CY318" i="2"/>
  <c r="CR318" i="2"/>
  <c r="CO312" i="2"/>
  <c r="CW312" i="2"/>
  <c r="CP312" i="2"/>
  <c r="CX312" i="2"/>
  <c r="CT312" i="2"/>
  <c r="CO308" i="2"/>
  <c r="CW308" i="2"/>
  <c r="CP308" i="2"/>
  <c r="CX308" i="2"/>
  <c r="CS308" i="2"/>
  <c r="CT308" i="2"/>
  <c r="CN293" i="2"/>
  <c r="CR293" i="2"/>
  <c r="CS293" i="2"/>
  <c r="CW293" i="2"/>
  <c r="CR290" i="2"/>
  <c r="CU290" i="2"/>
  <c r="CP1432" i="2"/>
  <c r="CX1432" i="2"/>
  <c r="CO1417" i="2"/>
  <c r="CP1417" i="2"/>
  <c r="CS1417" i="2"/>
  <c r="CT1417" i="2"/>
  <c r="CX1417" i="2"/>
  <c r="CX1376" i="2"/>
  <c r="CT1364" i="2"/>
  <c r="CP1364" i="2"/>
  <c r="CX1364" i="2"/>
  <c r="CT1356" i="2"/>
  <c r="CP1356" i="2"/>
  <c r="CX1356" i="2"/>
  <c r="CT1348" i="2"/>
  <c r="CP1348" i="2"/>
  <c r="CX1348" i="2"/>
  <c r="CP1340" i="2"/>
  <c r="CX1340" i="2"/>
  <c r="CP1332" i="2"/>
  <c r="CX1332" i="2"/>
  <c r="CP1324" i="2"/>
  <c r="CX1324" i="2"/>
  <c r="CP1280" i="2"/>
  <c r="CT1280" i="2"/>
  <c r="CO1280" i="2"/>
  <c r="CU1280" i="2"/>
  <c r="CO1220" i="2"/>
  <c r="CT1220" i="2"/>
  <c r="CP1220" i="2"/>
  <c r="CS1220" i="2"/>
  <c r="CX1220" i="2"/>
  <c r="CO1196" i="2"/>
  <c r="CT1196" i="2"/>
  <c r="CS1196" i="2"/>
  <c r="CX1196" i="2"/>
  <c r="CP1196" i="2"/>
  <c r="CO1193" i="2"/>
  <c r="CR1193" i="2"/>
  <c r="CS1193" i="2"/>
  <c r="CV1193" i="2"/>
  <c r="CN1123" i="2"/>
  <c r="CR1123" i="2"/>
  <c r="CU1123" i="2"/>
  <c r="CY1123" i="2"/>
  <c r="CQ1123" i="2"/>
  <c r="CN1107" i="2"/>
  <c r="CQ1107" i="2"/>
  <c r="CR1107" i="2"/>
  <c r="CU1107" i="2"/>
  <c r="CY1107" i="2"/>
  <c r="CS916" i="2"/>
  <c r="CS912" i="2"/>
  <c r="CS908" i="2"/>
  <c r="CS900" i="2"/>
  <c r="CS896" i="2"/>
  <c r="CS892" i="2"/>
  <c r="CS888" i="2"/>
  <c r="CS884" i="2"/>
  <c r="CS876" i="2"/>
  <c r="CW863" i="2"/>
  <c r="CX643" i="2"/>
  <c r="CS643" i="2"/>
  <c r="CS627" i="2"/>
  <c r="CT623" i="2"/>
  <c r="CO623" i="2"/>
  <c r="CT615" i="2"/>
  <c r="CQ557" i="2"/>
  <c r="CX557" i="2"/>
  <c r="CP553" i="2"/>
  <c r="CQ553" i="2"/>
  <c r="CN551" i="2"/>
  <c r="CV551" i="2"/>
  <c r="CN547" i="2"/>
  <c r="CS547" i="2"/>
  <c r="CV547" i="2"/>
  <c r="CV532" i="2"/>
  <c r="CW532" i="2"/>
  <c r="CW528" i="2"/>
  <c r="CV516" i="2"/>
  <c r="CW516" i="2"/>
  <c r="CW512" i="2"/>
  <c r="CV500" i="2"/>
  <c r="CW500" i="2"/>
  <c r="CP497" i="2"/>
  <c r="CX497" i="2"/>
  <c r="CR492" i="2"/>
  <c r="CO478" i="2"/>
  <c r="CP478" i="2"/>
  <c r="CS478" i="2"/>
  <c r="CU472" i="2"/>
  <c r="CU469" i="2"/>
  <c r="CX469" i="2"/>
  <c r="CS463" i="2"/>
  <c r="CU460" i="2"/>
  <c r="CO442" i="2"/>
  <c r="CP442" i="2"/>
  <c r="CS442" i="2"/>
  <c r="CQ435" i="2"/>
  <c r="CV435" i="2"/>
  <c r="CR435" i="2"/>
  <c r="CW435" i="2"/>
  <c r="CP432" i="2"/>
  <c r="CT432" i="2"/>
  <c r="CR427" i="2"/>
  <c r="CW427" i="2"/>
  <c r="CN427" i="2"/>
  <c r="CS427" i="2"/>
  <c r="CY427" i="2"/>
  <c r="CP421" i="2"/>
  <c r="CT421" i="2"/>
  <c r="CO415" i="2"/>
  <c r="CU415" i="2"/>
  <c r="CQ415" i="2"/>
  <c r="CV415" i="2"/>
  <c r="CP407" i="2"/>
  <c r="CO407" i="2"/>
  <c r="CU407" i="2"/>
  <c r="CQ407" i="2"/>
  <c r="CV407" i="2"/>
  <c r="CP399" i="2"/>
  <c r="CR399" i="2"/>
  <c r="CW399" i="2"/>
  <c r="CN399" i="2"/>
  <c r="CS399" i="2"/>
  <c r="CY399" i="2"/>
  <c r="CY395" i="2"/>
  <c r="CR372" i="2"/>
  <c r="CW372" i="2"/>
  <c r="CN360" i="2"/>
  <c r="CR360" i="2"/>
  <c r="CO331" i="2"/>
  <c r="CS331" i="2"/>
  <c r="CT331" i="2"/>
  <c r="CN325" i="2"/>
  <c r="CO325" i="2"/>
  <c r="CV325" i="2"/>
  <c r="CP325" i="2"/>
  <c r="CW325" i="2"/>
  <c r="CN313" i="2"/>
  <c r="CN310" i="2"/>
  <c r="CY310" i="2"/>
  <c r="CQ310" i="2"/>
  <c r="CP305" i="2"/>
  <c r="CN297" i="2"/>
  <c r="CR297" i="2"/>
  <c r="CS297" i="2"/>
  <c r="CW294" i="2"/>
  <c r="CQ294" i="2"/>
  <c r="CP275" i="2"/>
  <c r="CX275" i="2"/>
  <c r="CY275" i="2"/>
  <c r="CO1441" i="2"/>
  <c r="CS1441" i="2"/>
  <c r="CT1441" i="2"/>
  <c r="CT1416" i="2"/>
  <c r="CP1416" i="2"/>
  <c r="CP1400" i="2"/>
  <c r="CX1400" i="2"/>
  <c r="CP1384" i="2"/>
  <c r="CX1384" i="2"/>
  <c r="CO1369" i="2"/>
  <c r="CS1369" i="2"/>
  <c r="CT1369" i="2"/>
  <c r="CP1369" i="2"/>
  <c r="CX1369" i="2"/>
  <c r="CO1361" i="2"/>
  <c r="CS1361" i="2"/>
  <c r="CT1361" i="2"/>
  <c r="CP1361" i="2"/>
  <c r="CX1361" i="2"/>
  <c r="CO1353" i="2"/>
  <c r="CS1353" i="2"/>
  <c r="CT1353" i="2"/>
  <c r="CP1353" i="2"/>
  <c r="CX1353" i="2"/>
  <c r="CO1345" i="2"/>
  <c r="CS1345" i="2"/>
  <c r="CT1345" i="2"/>
  <c r="CP1345" i="2"/>
  <c r="CX1345" i="2"/>
  <c r="CO1337" i="2"/>
  <c r="CS1337" i="2"/>
  <c r="CT1337" i="2"/>
  <c r="CP1337" i="2"/>
  <c r="CX1337" i="2"/>
  <c r="CO1329" i="2"/>
  <c r="CS1329" i="2"/>
  <c r="CT1329" i="2"/>
  <c r="CP1329" i="2"/>
  <c r="CX1329" i="2"/>
  <c r="CO1321" i="2"/>
  <c r="CS1321" i="2"/>
  <c r="CT1321" i="2"/>
  <c r="CP1321" i="2"/>
  <c r="CX1321" i="2"/>
  <c r="CP1296" i="2"/>
  <c r="CT1296" i="2"/>
  <c r="CU1296" i="2"/>
  <c r="CY1296" i="2"/>
  <c r="CR1294" i="2"/>
  <c r="CW1294" i="2"/>
  <c r="CN1294" i="2"/>
  <c r="CS1294" i="2"/>
  <c r="CY1294" i="2"/>
  <c r="CO1294" i="2"/>
  <c r="CQ1294" i="2"/>
  <c r="CN1291" i="2"/>
  <c r="CY1291" i="2"/>
  <c r="CP1291" i="2"/>
  <c r="CU1291" i="2"/>
  <c r="CU1246" i="2"/>
  <c r="CR1246" i="2"/>
  <c r="CO1212" i="2"/>
  <c r="CP1212" i="2"/>
  <c r="CT1212" i="2"/>
  <c r="CX1212" i="2"/>
  <c r="CT1176" i="2"/>
  <c r="CX1176" i="2"/>
  <c r="CN1118" i="2"/>
  <c r="CO1118" i="2"/>
  <c r="CR1118" i="2"/>
  <c r="CW1118" i="2"/>
  <c r="CS1118" i="2"/>
  <c r="CO1068" i="2"/>
  <c r="CW1068" i="2"/>
  <c r="CR1068" i="2"/>
  <c r="CS1068" i="2"/>
  <c r="CV1068" i="2"/>
  <c r="CN1068" i="2"/>
  <c r="CP615" i="2"/>
  <c r="CV615" i="2"/>
  <c r="CP601" i="2"/>
  <c r="CQ601" i="2"/>
  <c r="CN599" i="2"/>
  <c r="CV599" i="2"/>
  <c r="CN595" i="2"/>
  <c r="CS595" i="2"/>
  <c r="CV595" i="2"/>
  <c r="CQ541" i="2"/>
  <c r="CX541" i="2"/>
  <c r="CP481" i="2"/>
  <c r="CX481" i="2"/>
  <c r="CO474" i="2"/>
  <c r="CP474" i="2"/>
  <c r="CS474" i="2"/>
  <c r="CP465" i="2"/>
  <c r="CU465" i="2"/>
  <c r="CR431" i="2"/>
  <c r="CW431" i="2"/>
  <c r="CN431" i="2"/>
  <c r="CS431" i="2"/>
  <c r="CY431" i="2"/>
  <c r="CN414" i="2"/>
  <c r="CP414" i="2"/>
  <c r="CW414" i="2"/>
  <c r="CR414" i="2"/>
  <c r="CO409" i="2"/>
  <c r="CT409" i="2"/>
  <c r="CU409" i="2"/>
  <c r="CP406" i="2"/>
  <c r="CX406" i="2"/>
  <c r="CS406" i="2"/>
  <c r="CN404" i="2"/>
  <c r="CY404" i="2"/>
  <c r="CQ404" i="2"/>
  <c r="CP395" i="2"/>
  <c r="CQ395" i="2"/>
  <c r="CV395" i="2"/>
  <c r="CR395" i="2"/>
  <c r="CW395" i="2"/>
  <c r="CR392" i="2"/>
  <c r="CY392" i="2"/>
  <c r="CS392" i="2"/>
  <c r="CR389" i="2"/>
  <c r="CY389" i="2"/>
  <c r="CT389" i="2"/>
  <c r="CS386" i="2"/>
  <c r="CY386" i="2"/>
  <c r="CT386" i="2"/>
  <c r="CQ373" i="2"/>
  <c r="CW373" i="2"/>
  <c r="CN352" i="2"/>
  <c r="CR352" i="2"/>
  <c r="CO343" i="2"/>
  <c r="CS343" i="2"/>
  <c r="CT343" i="2"/>
  <c r="CN329" i="2"/>
  <c r="CO329" i="2"/>
  <c r="CV329" i="2"/>
  <c r="CP329" i="2"/>
  <c r="CW329" i="2"/>
  <c r="CN321" i="2"/>
  <c r="CO321" i="2"/>
  <c r="CV321" i="2"/>
  <c r="CP321" i="2"/>
  <c r="CW321" i="2"/>
  <c r="CN314" i="2"/>
  <c r="CY314" i="2"/>
  <c r="CQ314" i="2"/>
  <c r="CX303" i="2"/>
  <c r="CN303" i="2"/>
  <c r="CY303" i="2"/>
  <c r="CP277" i="2"/>
  <c r="CR277" i="2"/>
  <c r="CV277" i="2"/>
  <c r="CO1461" i="2"/>
  <c r="CS1461" i="2"/>
  <c r="CT1461" i="2"/>
  <c r="CO1409" i="2"/>
  <c r="CS1409" i="2"/>
  <c r="CT1409" i="2"/>
  <c r="CO1393" i="2"/>
  <c r="CP1393" i="2"/>
  <c r="CT1393" i="2"/>
  <c r="CX1393" i="2"/>
  <c r="CS1386" i="2"/>
  <c r="CT1360" i="2"/>
  <c r="CP1360" i="2"/>
  <c r="CX1360" i="2"/>
  <c r="CT1352" i="2"/>
  <c r="CP1352" i="2"/>
  <c r="CX1352" i="2"/>
  <c r="CP1344" i="2"/>
  <c r="CX1344" i="2"/>
  <c r="CP1336" i="2"/>
  <c r="CT1312" i="2"/>
  <c r="CP1312" i="2"/>
  <c r="CX1312" i="2"/>
  <c r="CN1302" i="2"/>
  <c r="CS1302" i="2"/>
  <c r="CY1302" i="2"/>
  <c r="CO1302" i="2"/>
  <c r="CU1302" i="2"/>
  <c r="CV1302" i="2"/>
  <c r="CW1302" i="2"/>
  <c r="CO1300" i="2"/>
  <c r="CP1300" i="2"/>
  <c r="CT1300" i="2"/>
  <c r="CU1300" i="2"/>
  <c r="CN1285" i="2"/>
  <c r="CO1285" i="2"/>
  <c r="CV1285" i="2"/>
  <c r="CP1285" i="2"/>
  <c r="CW1285" i="2"/>
  <c r="CT1285" i="2"/>
  <c r="CO1236" i="2"/>
  <c r="CP1236" i="2"/>
  <c r="CS1236" i="2"/>
  <c r="CT1236" i="2"/>
  <c r="CX1236" i="2"/>
  <c r="CR1198" i="2"/>
  <c r="CU1198" i="2"/>
  <c r="CN1183" i="2"/>
  <c r="CY1183" i="2"/>
  <c r="CW1183" i="2"/>
  <c r="CT1164" i="2"/>
  <c r="CX1164" i="2"/>
  <c r="CX1109" i="2"/>
  <c r="CT1096" i="2"/>
  <c r="CT1094" i="2"/>
  <c r="CX1094" i="2"/>
  <c r="CN1085" i="2"/>
  <c r="CW1085" i="2"/>
  <c r="CY1085" i="2"/>
  <c r="CX607" i="2"/>
  <c r="CS607" i="2"/>
  <c r="CS591" i="2"/>
  <c r="CS575" i="2"/>
  <c r="CS559" i="2"/>
  <c r="CS543" i="2"/>
  <c r="CP494" i="2"/>
  <c r="CP486" i="2"/>
  <c r="CS479" i="2"/>
  <c r="CP454" i="2"/>
  <c r="CP446" i="2"/>
  <c r="CP438" i="2"/>
  <c r="CV430" i="2"/>
  <c r="CO430" i="2"/>
  <c r="CV426" i="2"/>
  <c r="CO426" i="2"/>
  <c r="CP425" i="2"/>
  <c r="CV422" i="2"/>
  <c r="CO422" i="2"/>
  <c r="CV418" i="2"/>
  <c r="CO418" i="2"/>
  <c r="CY416" i="2"/>
  <c r="CU412" i="2"/>
  <c r="CU408" i="2"/>
  <c r="CW398" i="2"/>
  <c r="CX383" i="2"/>
  <c r="CS383" i="2"/>
  <c r="CP347" i="2"/>
  <c r="CW320" i="2"/>
  <c r="CW316" i="2"/>
  <c r="CP1429" i="2"/>
  <c r="CP1425" i="2"/>
  <c r="CS1422" i="2"/>
  <c r="CN1307" i="2"/>
  <c r="CY1307" i="2"/>
  <c r="CP1307" i="2"/>
  <c r="CN1301" i="2"/>
  <c r="CO1301" i="2"/>
  <c r="CV1301" i="2"/>
  <c r="CP1301" i="2"/>
  <c r="CW1301" i="2"/>
  <c r="CR1298" i="2"/>
  <c r="CW1298" i="2"/>
  <c r="CN1298" i="2"/>
  <c r="CS1298" i="2"/>
  <c r="CY1298" i="2"/>
  <c r="CN1279" i="2"/>
  <c r="CT1279" i="2"/>
  <c r="CU1279" i="2"/>
  <c r="CP1275" i="2"/>
  <c r="CT1275" i="2"/>
  <c r="CO1264" i="2"/>
  <c r="CS1264" i="2"/>
  <c r="CT1264" i="2"/>
  <c r="CO1252" i="2"/>
  <c r="CT1252" i="2"/>
  <c r="CP1252" i="2"/>
  <c r="CS1252" i="2"/>
  <c r="CU1239" i="2"/>
  <c r="CP1239" i="2"/>
  <c r="CO1228" i="2"/>
  <c r="CT1228" i="2"/>
  <c r="CS1228" i="2"/>
  <c r="CX1228" i="2"/>
  <c r="CS1221" i="2"/>
  <c r="CR1221" i="2"/>
  <c r="CO1208" i="2"/>
  <c r="CO1204" i="2"/>
  <c r="CP1204" i="2"/>
  <c r="CS1204" i="2"/>
  <c r="CT1204" i="2"/>
  <c r="CN1186" i="2"/>
  <c r="CS1186" i="2"/>
  <c r="CX1186" i="2"/>
  <c r="CO1186" i="2"/>
  <c r="CV1186" i="2"/>
  <c r="CP1186" i="2"/>
  <c r="CW1186" i="2"/>
  <c r="CT1173" i="2"/>
  <c r="CO1169" i="2"/>
  <c r="CT1169" i="2"/>
  <c r="CX1169" i="2"/>
  <c r="CN1166" i="2"/>
  <c r="CS1166" i="2"/>
  <c r="CX1166" i="2"/>
  <c r="CO1166" i="2"/>
  <c r="CT1166" i="2"/>
  <c r="CP1166" i="2"/>
  <c r="CR1166" i="2"/>
  <c r="CO1161" i="2"/>
  <c r="CS1161" i="2"/>
  <c r="CX1161" i="2"/>
  <c r="CN1130" i="2"/>
  <c r="CO1130" i="2"/>
  <c r="CR1130" i="2"/>
  <c r="CS1130" i="2"/>
  <c r="CW1130" i="2"/>
  <c r="CN1127" i="2"/>
  <c r="CR1127" i="2"/>
  <c r="CU1127" i="2"/>
  <c r="CY1127" i="2"/>
  <c r="CO1087" i="2"/>
  <c r="CN1038" i="2"/>
  <c r="CY1038" i="2"/>
  <c r="CR1038" i="2"/>
  <c r="CX1038" i="2"/>
  <c r="CX1034" i="2"/>
  <c r="CN1034" i="2"/>
  <c r="CY1034" i="2"/>
  <c r="CT1034" i="2"/>
  <c r="CQ988" i="2"/>
  <c r="CR988" i="2"/>
  <c r="CV988" i="2"/>
  <c r="CW988" i="2"/>
  <c r="CO1405" i="2"/>
  <c r="CP1405" i="2"/>
  <c r="CO1397" i="2"/>
  <c r="CP1397" i="2"/>
  <c r="CO1389" i="2"/>
  <c r="CP1389" i="2"/>
  <c r="CO1381" i="2"/>
  <c r="CS1381" i="2"/>
  <c r="CO1373" i="2"/>
  <c r="CS1373" i="2"/>
  <c r="CN1295" i="2"/>
  <c r="CT1295" i="2"/>
  <c r="CU1295" i="2"/>
  <c r="CO1284" i="2"/>
  <c r="CP1284" i="2"/>
  <c r="CT1284" i="2"/>
  <c r="CR1278" i="2"/>
  <c r="CW1278" i="2"/>
  <c r="CN1278" i="2"/>
  <c r="CS1278" i="2"/>
  <c r="CY1278" i="2"/>
  <c r="CR1274" i="2"/>
  <c r="CW1274" i="2"/>
  <c r="CN1274" i="2"/>
  <c r="CS1274" i="2"/>
  <c r="CY1274" i="2"/>
  <c r="CR1265" i="2"/>
  <c r="CS1265" i="2"/>
  <c r="CO1244" i="2"/>
  <c r="CP1244" i="2"/>
  <c r="CT1244" i="2"/>
  <c r="CX1244" i="2"/>
  <c r="CR1233" i="2"/>
  <c r="CS1233" i="2"/>
  <c r="CR1230" i="2"/>
  <c r="CU1230" i="2"/>
  <c r="CP1223" i="2"/>
  <c r="CU1223" i="2"/>
  <c r="CO1200" i="2"/>
  <c r="CT1200" i="2"/>
  <c r="CP1200" i="2"/>
  <c r="CS1200" i="2"/>
  <c r="CO1189" i="2"/>
  <c r="CS1189" i="2"/>
  <c r="CT1189" i="2"/>
  <c r="CN1179" i="2"/>
  <c r="CY1179" i="2"/>
  <c r="CO1177" i="2"/>
  <c r="CT1177" i="2"/>
  <c r="CX1177" i="2"/>
  <c r="CO1083" i="2"/>
  <c r="CT1083" i="2"/>
  <c r="CX1083" i="2"/>
  <c r="CS1083" i="2"/>
  <c r="CN1053" i="2"/>
  <c r="CV1053" i="2"/>
  <c r="CQ1053" i="2"/>
  <c r="CY1053" i="2"/>
  <c r="CU1053" i="2"/>
  <c r="CX1030" i="2"/>
  <c r="CN1030" i="2"/>
  <c r="CR1030" i="2"/>
  <c r="CY1030" i="2"/>
  <c r="CT1030" i="2"/>
  <c r="CO1019" i="2"/>
  <c r="CX1019" i="2"/>
  <c r="CY1019" i="2"/>
  <c r="CP1014" i="2"/>
  <c r="CX1014" i="2"/>
  <c r="CY1014" i="2"/>
  <c r="CQ1014" i="2"/>
  <c r="CP1251" i="2"/>
  <c r="CX1251" i="2"/>
  <c r="CP1219" i="2"/>
  <c r="CX1219" i="2"/>
  <c r="CW1167" i="2"/>
  <c r="CY1167" i="2"/>
  <c r="CO1165" i="2"/>
  <c r="CS1165" i="2"/>
  <c r="CT1165" i="2"/>
  <c r="CN1163" i="2"/>
  <c r="CW1163" i="2"/>
  <c r="CY1163" i="2"/>
  <c r="CN1151" i="2"/>
  <c r="CU1151" i="2"/>
  <c r="CY1151" i="2"/>
  <c r="CN1146" i="2"/>
  <c r="CO1146" i="2"/>
  <c r="CR1146" i="2"/>
  <c r="CN1119" i="2"/>
  <c r="CU1119" i="2"/>
  <c r="CY1119" i="2"/>
  <c r="CN1115" i="2"/>
  <c r="CR1115" i="2"/>
  <c r="CU1115" i="2"/>
  <c r="CN1111" i="2"/>
  <c r="CQ1111" i="2"/>
  <c r="CR1111" i="2"/>
  <c r="CP1105" i="2"/>
  <c r="CX1105" i="2"/>
  <c r="CS1105" i="2"/>
  <c r="CN1103" i="2"/>
  <c r="CR1103" i="2"/>
  <c r="CU1103" i="2"/>
  <c r="CN1097" i="2"/>
  <c r="CX1097" i="2"/>
  <c r="CO1095" i="2"/>
  <c r="CS1095" i="2"/>
  <c r="CT1095" i="2"/>
  <c r="CN1088" i="2"/>
  <c r="CS1088" i="2"/>
  <c r="CX1088" i="2"/>
  <c r="CP1088" i="2"/>
  <c r="CW1088" i="2"/>
  <c r="CR1088" i="2"/>
  <c r="CQ1069" i="2"/>
  <c r="CY1069" i="2"/>
  <c r="CR1069" i="2"/>
  <c r="CN1069" i="2"/>
  <c r="CU1069" i="2"/>
  <c r="CN1033" i="2"/>
  <c r="CR1033" i="2"/>
  <c r="CS1033" i="2"/>
  <c r="CW1033" i="2"/>
  <c r="CR984" i="2"/>
  <c r="CV984" i="2"/>
  <c r="CQ984" i="2"/>
  <c r="CW984" i="2"/>
  <c r="CP980" i="2"/>
  <c r="CR980" i="2"/>
  <c r="CW980" i="2"/>
  <c r="CN980" i="2"/>
  <c r="CS980" i="2"/>
  <c r="CY980" i="2"/>
  <c r="CO980" i="2"/>
  <c r="CQ980" i="2"/>
  <c r="CV980" i="2"/>
  <c r="CR1305" i="2"/>
  <c r="CV1290" i="2"/>
  <c r="CR1289" i="2"/>
  <c r="CV1270" i="2"/>
  <c r="CR1269" i="2"/>
  <c r="CU1268" i="2"/>
  <c r="CY1267" i="2"/>
  <c r="CO1248" i="2"/>
  <c r="CP1248" i="2"/>
  <c r="CO1216" i="2"/>
  <c r="CO1181" i="2"/>
  <c r="CX1181" i="2"/>
  <c r="CO1174" i="2"/>
  <c r="CT1174" i="2"/>
  <c r="CP1174" i="2"/>
  <c r="CV1174" i="2"/>
  <c r="CO1170" i="2"/>
  <c r="CO1157" i="2"/>
  <c r="CS1157" i="2"/>
  <c r="CN1143" i="2"/>
  <c r="CR1143" i="2"/>
  <c r="CU1143" i="2"/>
  <c r="CN1139" i="2"/>
  <c r="CR1139" i="2"/>
  <c r="CU1139" i="2"/>
  <c r="CO1134" i="2"/>
  <c r="CW1105" i="2"/>
  <c r="CN1092" i="2"/>
  <c r="CS1092" i="2"/>
  <c r="CX1092" i="2"/>
  <c r="CO1092" i="2"/>
  <c r="CT1092" i="2"/>
  <c r="CV1088" i="2"/>
  <c r="CN1041" i="2"/>
  <c r="CR1041" i="2"/>
  <c r="CS1041" i="2"/>
  <c r="CW1041" i="2"/>
  <c r="CN1037" i="2"/>
  <c r="CS1037" i="2"/>
  <c r="CW1037" i="2"/>
  <c r="CP1002" i="2"/>
  <c r="CQ1002" i="2"/>
  <c r="CX1002" i="2"/>
  <c r="CY1002" i="2"/>
  <c r="CP976" i="2"/>
  <c r="CN976" i="2"/>
  <c r="CS976" i="2"/>
  <c r="CY976" i="2"/>
  <c r="CO976" i="2"/>
  <c r="CU976" i="2"/>
  <c r="CQ976" i="2"/>
  <c r="CR976" i="2"/>
  <c r="CN964" i="2"/>
  <c r="CW964" i="2"/>
  <c r="CO964" i="2"/>
  <c r="CS964" i="2"/>
  <c r="CV964" i="2"/>
  <c r="CX1162" i="2"/>
  <c r="CS1162" i="2"/>
  <c r="CS1158" i="2"/>
  <c r="CX1154" i="2"/>
  <c r="CS1154" i="2"/>
  <c r="CW1145" i="2"/>
  <c r="CO1142" i="2"/>
  <c r="CO1138" i="2"/>
  <c r="CW1133" i="2"/>
  <c r="CW1129" i="2"/>
  <c r="CO1114" i="2"/>
  <c r="CW1081" i="2"/>
  <c r="CT1080" i="2"/>
  <c r="CO1079" i="2"/>
  <c r="CX1079" i="2"/>
  <c r="CT1076" i="2"/>
  <c r="CQ1074" i="2"/>
  <c r="CT1074" i="2"/>
  <c r="CU1073" i="2"/>
  <c r="CN1073" i="2"/>
  <c r="CV1073" i="2"/>
  <c r="CO1067" i="2"/>
  <c r="CT1067" i="2"/>
  <c r="CW1067" i="2"/>
  <c r="CN1052" i="2"/>
  <c r="CV1052" i="2"/>
  <c r="CO1052" i="2"/>
  <c r="CW1052" i="2"/>
  <c r="CU1049" i="2"/>
  <c r="CN1049" i="2"/>
  <c r="CV1049" i="2"/>
  <c r="CO1039" i="2"/>
  <c r="CY1039" i="2"/>
  <c r="CN931" i="2"/>
  <c r="CR931" i="2"/>
  <c r="CU931" i="2"/>
  <c r="CY931" i="2"/>
  <c r="CP1080" i="2"/>
  <c r="CV1080" i="2"/>
  <c r="CP1076" i="2"/>
  <c r="CV1076" i="2"/>
  <c r="CQ1054" i="2"/>
  <c r="CY1054" i="2"/>
  <c r="CN1036" i="2"/>
  <c r="CS1036" i="2"/>
  <c r="CX1036" i="2"/>
  <c r="CO1036" i="2"/>
  <c r="CT1036" i="2"/>
  <c r="CN1029" i="2"/>
  <c r="CR1029" i="2"/>
  <c r="CS1029" i="2"/>
  <c r="CX1018" i="2"/>
  <c r="CN1018" i="2"/>
  <c r="CY1018" i="2"/>
  <c r="CT1018" i="2"/>
  <c r="CP974" i="2"/>
  <c r="CU974" i="2"/>
  <c r="CV974" i="2"/>
  <c r="CQ965" i="2"/>
  <c r="CU965" i="2"/>
  <c r="CN965" i="2"/>
  <c r="CV965" i="2"/>
  <c r="CP933" i="2"/>
  <c r="CW933" i="2"/>
  <c r="CS933" i="2"/>
  <c r="CX933" i="2"/>
  <c r="CT933" i="2"/>
  <c r="CU933" i="2"/>
  <c r="CN1025" i="2"/>
  <c r="CR1025" i="2"/>
  <c r="CO1023" i="2"/>
  <c r="CY1023" i="2"/>
  <c r="CN1022" i="2"/>
  <c r="CY1022" i="2"/>
  <c r="CR1022" i="2"/>
  <c r="CP1006" i="2"/>
  <c r="CQ1006" i="2"/>
  <c r="CX1006" i="2"/>
  <c r="CN991" i="2"/>
  <c r="CR991" i="2"/>
  <c r="CS991" i="2"/>
  <c r="CQ982" i="2"/>
  <c r="CS982" i="2"/>
  <c r="CN981" i="2"/>
  <c r="CV981" i="2"/>
  <c r="CQ981" i="2"/>
  <c r="CX981" i="2"/>
  <c r="CQ977" i="2"/>
  <c r="CY977" i="2"/>
  <c r="CR977" i="2"/>
  <c r="CR973" i="2"/>
  <c r="CW973" i="2"/>
  <c r="CN973" i="2"/>
  <c r="CS973" i="2"/>
  <c r="CY973" i="2"/>
  <c r="CV961" i="2"/>
  <c r="CN961" i="2"/>
  <c r="CY961" i="2"/>
  <c r="CU957" i="2"/>
  <c r="CV957" i="2"/>
  <c r="CO956" i="2"/>
  <c r="CS956" i="2"/>
  <c r="CN927" i="2"/>
  <c r="CU927" i="2"/>
  <c r="CY927" i="2"/>
  <c r="CN923" i="2"/>
  <c r="CR923" i="2"/>
  <c r="CU923" i="2"/>
  <c r="CN919" i="2"/>
  <c r="CR919" i="2"/>
  <c r="CU919" i="2"/>
  <c r="CV1040" i="2"/>
  <c r="CT1026" i="2"/>
  <c r="CX1026" i="2"/>
  <c r="CN1020" i="2"/>
  <c r="CS1020" i="2"/>
  <c r="CX1020" i="2"/>
  <c r="CO1020" i="2"/>
  <c r="CT1020" i="2"/>
  <c r="CP998" i="2"/>
  <c r="CX998" i="2"/>
  <c r="CY998" i="2"/>
  <c r="CN987" i="2"/>
  <c r="CS987" i="2"/>
  <c r="CW987" i="2"/>
  <c r="CY981" i="2"/>
  <c r="CV977" i="2"/>
  <c r="CP975" i="2"/>
  <c r="CU975" i="2"/>
  <c r="CW975" i="2"/>
  <c r="CU973" i="2"/>
  <c r="CQ969" i="2"/>
  <c r="CV969" i="2"/>
  <c r="CR969" i="2"/>
  <c r="CW969" i="2"/>
  <c r="CT962" i="2"/>
  <c r="CY962" i="2"/>
  <c r="CY957" i="2"/>
  <c r="CW956" i="2"/>
  <c r="CW955" i="2"/>
  <c r="CY951" i="2"/>
  <c r="CO951" i="2"/>
  <c r="CT950" i="2"/>
  <c r="CX950" i="2"/>
  <c r="CX946" i="2"/>
  <c r="CN946" i="2"/>
  <c r="CY946" i="2"/>
  <c r="CS943" i="2"/>
  <c r="CT943" i="2"/>
  <c r="CQ1010" i="2"/>
  <c r="CS986" i="2"/>
  <c r="CR968" i="2"/>
  <c r="CQ967" i="2"/>
  <c r="CQ966" i="2"/>
  <c r="CX948" i="2"/>
  <c r="CS948" i="2"/>
  <c r="CO930" i="2"/>
  <c r="CW925" i="2"/>
  <c r="CT1378" i="2"/>
  <c r="CY1378" i="2"/>
  <c r="CS1462" i="2"/>
  <c r="CO1459" i="2"/>
  <c r="CS1459" i="2"/>
  <c r="CW1459" i="2"/>
  <c r="CP1459" i="2"/>
  <c r="CT1459" i="2"/>
  <c r="CX1459" i="2"/>
  <c r="CS1458" i="2"/>
  <c r="CP1454" i="2"/>
  <c r="CT1454" i="2"/>
  <c r="CX1454" i="2"/>
  <c r="CQ1454" i="2"/>
  <c r="CU1454" i="2"/>
  <c r="CY1454" i="2"/>
  <c r="CS1450" i="2"/>
  <c r="CO1447" i="2"/>
  <c r="CS1447" i="2"/>
  <c r="CW1447" i="2"/>
  <c r="CP1447" i="2"/>
  <c r="CT1447" i="2"/>
  <c r="CX1447" i="2"/>
  <c r="CP1446" i="2"/>
  <c r="CT1446" i="2"/>
  <c r="CX1446" i="2"/>
  <c r="CQ1446" i="2"/>
  <c r="CU1446" i="2"/>
  <c r="CY1446" i="2"/>
  <c r="CS1442" i="2"/>
  <c r="CO1439" i="2"/>
  <c r="CS1439" i="2"/>
  <c r="CW1439" i="2"/>
  <c r="CP1439" i="2"/>
  <c r="CT1439" i="2"/>
  <c r="CX1439" i="2"/>
  <c r="CS1438" i="2"/>
  <c r="CO1435" i="2"/>
  <c r="CS1435" i="2"/>
  <c r="CW1435" i="2"/>
  <c r="CP1435" i="2"/>
  <c r="CT1435" i="2"/>
  <c r="CX1435" i="2"/>
  <c r="CS1434" i="2"/>
  <c r="CO1431" i="2"/>
  <c r="CW1431" i="2"/>
  <c r="CP1431" i="2"/>
  <c r="CT1431" i="2"/>
  <c r="CP1430" i="2"/>
  <c r="CT1430" i="2"/>
  <c r="CX1430" i="2"/>
  <c r="CQ1430" i="2"/>
  <c r="CU1430" i="2"/>
  <c r="CY1430" i="2"/>
  <c r="CU1427" i="2"/>
  <c r="CS1426" i="2"/>
  <c r="CU1423" i="2"/>
  <c r="CU1419" i="2"/>
  <c r="CS1418" i="2"/>
  <c r="CU1415" i="2"/>
  <c r="CP1414" i="2"/>
  <c r="CT1414" i="2"/>
  <c r="CX1414" i="2"/>
  <c r="CQ1414" i="2"/>
  <c r="CU1414" i="2"/>
  <c r="CY1414" i="2"/>
  <c r="CO1411" i="2"/>
  <c r="CW1411" i="2"/>
  <c r="CP1411" i="2"/>
  <c r="CT1411" i="2"/>
  <c r="CS1410" i="2"/>
  <c r="CO1407" i="2"/>
  <c r="CS1407" i="2"/>
  <c r="CW1407" i="2"/>
  <c r="CP1407" i="2"/>
  <c r="CT1407" i="2"/>
  <c r="CX1407" i="2"/>
  <c r="CS1406" i="2"/>
  <c r="CU1403" i="2"/>
  <c r="CS1402" i="2"/>
  <c r="CO1399" i="2"/>
  <c r="CS1399" i="2"/>
  <c r="CW1399" i="2"/>
  <c r="CP1399" i="2"/>
  <c r="CT1399" i="2"/>
  <c r="CX1399" i="2"/>
  <c r="CS1398" i="2"/>
  <c r="CO1395" i="2"/>
  <c r="CS1395" i="2"/>
  <c r="CP1395" i="2"/>
  <c r="CT1395" i="2"/>
  <c r="CX1395" i="2"/>
  <c r="CP1394" i="2"/>
  <c r="CT1394" i="2"/>
  <c r="CX1394" i="2"/>
  <c r="CQ1394" i="2"/>
  <c r="CU1394" i="2"/>
  <c r="CY1394" i="2"/>
  <c r="CO1391" i="2"/>
  <c r="CS1391" i="2"/>
  <c r="CW1391" i="2"/>
  <c r="CP1391" i="2"/>
  <c r="CT1391" i="2"/>
  <c r="CX1391" i="2"/>
  <c r="CS1390" i="2"/>
  <c r="CU1387" i="2"/>
  <c r="CO1383" i="2"/>
  <c r="CS1383" i="2"/>
  <c r="CW1383" i="2"/>
  <c r="CP1383" i="2"/>
  <c r="CT1383" i="2"/>
  <c r="CX1383" i="2"/>
  <c r="CO1379" i="2"/>
  <c r="CS1379" i="2"/>
  <c r="CW1379" i="2"/>
  <c r="CP1379" i="2"/>
  <c r="CT1379" i="2"/>
  <c r="CX1379" i="2"/>
  <c r="CO1375" i="2"/>
  <c r="CS1375" i="2"/>
  <c r="CW1375" i="2"/>
  <c r="CP1375" i="2"/>
  <c r="CT1375" i="2"/>
  <c r="CX1375" i="2"/>
  <c r="CS1374" i="2"/>
  <c r="CO1371" i="2"/>
  <c r="CS1371" i="2"/>
  <c r="CW1371" i="2"/>
  <c r="CP1371" i="2"/>
  <c r="CT1371" i="2"/>
  <c r="CX1371" i="2"/>
  <c r="CP1370" i="2"/>
  <c r="CT1370" i="2"/>
  <c r="CX1370" i="2"/>
  <c r="CQ1370" i="2"/>
  <c r="CU1370" i="2"/>
  <c r="CY1370" i="2"/>
  <c r="CU1367" i="2"/>
  <c r="CS1366" i="2"/>
  <c r="CU1363" i="2"/>
  <c r="CS1362" i="2"/>
  <c r="CO1359" i="2"/>
  <c r="CS1359" i="2"/>
  <c r="CP1359" i="2"/>
  <c r="CT1359" i="2"/>
  <c r="CX1359" i="2"/>
  <c r="CP1358" i="2"/>
  <c r="CT1358" i="2"/>
  <c r="CX1358" i="2"/>
  <c r="CQ1358" i="2"/>
  <c r="CU1358" i="2"/>
  <c r="CY1358" i="2"/>
  <c r="CO1355" i="2"/>
  <c r="CS1355" i="2"/>
  <c r="CP1355" i="2"/>
  <c r="CT1355" i="2"/>
  <c r="CX1355" i="2"/>
  <c r="CP1354" i="2"/>
  <c r="CT1354" i="2"/>
  <c r="CX1354" i="2"/>
  <c r="CQ1354" i="2"/>
  <c r="CU1354" i="2"/>
  <c r="CY1354" i="2"/>
  <c r="CO1351" i="2"/>
  <c r="CS1351" i="2"/>
  <c r="CW1351" i="2"/>
  <c r="CP1351" i="2"/>
  <c r="CT1351" i="2"/>
  <c r="CX1351" i="2"/>
  <c r="CP1350" i="2"/>
  <c r="CT1350" i="2"/>
  <c r="CX1350" i="2"/>
  <c r="CQ1350" i="2"/>
  <c r="CU1350" i="2"/>
  <c r="CY1350" i="2"/>
  <c r="CU1347" i="2"/>
  <c r="CP1346" i="2"/>
  <c r="CX1346" i="2"/>
  <c r="CQ1346" i="2"/>
  <c r="CU1346" i="2"/>
  <c r="CU1343" i="2"/>
  <c r="CP1342" i="2"/>
  <c r="CT1342" i="2"/>
  <c r="CX1342" i="2"/>
  <c r="CQ1342" i="2"/>
  <c r="CU1342" i="2"/>
  <c r="CY1342" i="2"/>
  <c r="CO1339" i="2"/>
  <c r="CS1339" i="2"/>
  <c r="CW1339" i="2"/>
  <c r="CP1339" i="2"/>
  <c r="CT1339" i="2"/>
  <c r="CX1339" i="2"/>
  <c r="CS1338" i="2"/>
  <c r="CO1335" i="2"/>
  <c r="CS1335" i="2"/>
  <c r="CW1335" i="2"/>
  <c r="CP1335" i="2"/>
  <c r="CT1335" i="2"/>
  <c r="CX1335" i="2"/>
  <c r="CS1334" i="2"/>
  <c r="CP1331" i="2"/>
  <c r="CS1330" i="2"/>
  <c r="CU1327" i="2"/>
  <c r="CP1326" i="2"/>
  <c r="CT1326" i="2"/>
  <c r="CX1326" i="2"/>
  <c r="CQ1326" i="2"/>
  <c r="CU1326" i="2"/>
  <c r="CY1326" i="2"/>
  <c r="CU1323" i="2"/>
  <c r="CP1322" i="2"/>
  <c r="CT1322" i="2"/>
  <c r="CX1322" i="2"/>
  <c r="CQ1322" i="2"/>
  <c r="CU1322" i="2"/>
  <c r="CY1322" i="2"/>
  <c r="CO1319" i="2"/>
  <c r="CS1319" i="2"/>
  <c r="CW1319" i="2"/>
  <c r="CP1319" i="2"/>
  <c r="CT1319" i="2"/>
  <c r="CX1319" i="2"/>
  <c r="CP1318" i="2"/>
  <c r="CT1318" i="2"/>
  <c r="CX1318" i="2"/>
  <c r="CQ1318" i="2"/>
  <c r="CU1318" i="2"/>
  <c r="CY1318" i="2"/>
  <c r="CO1315" i="2"/>
  <c r="CS1315" i="2"/>
  <c r="CW1315" i="2"/>
  <c r="CP1315" i="2"/>
  <c r="CT1315" i="2"/>
  <c r="CX1315" i="2"/>
  <c r="CS1314" i="2"/>
  <c r="CU1304" i="2"/>
  <c r="CU1288" i="2"/>
  <c r="CO1283" i="2"/>
  <c r="CS1283" i="2"/>
  <c r="CW1283" i="2"/>
  <c r="CQ1283" i="2"/>
  <c r="CV1283" i="2"/>
  <c r="CR1283" i="2"/>
  <c r="CX1283" i="2"/>
  <c r="CN1272" i="2"/>
  <c r="CR1272" i="2"/>
  <c r="CV1272" i="2"/>
  <c r="CQ1272" i="2"/>
  <c r="CW1272" i="2"/>
  <c r="CS1272" i="2"/>
  <c r="CX1272" i="2"/>
  <c r="CN1263" i="2"/>
  <c r="CR1263" i="2"/>
  <c r="CV1263" i="2"/>
  <c r="CO1263" i="2"/>
  <c r="CS1263" i="2"/>
  <c r="CW1263" i="2"/>
  <c r="CQ1263" i="2"/>
  <c r="CY1263" i="2"/>
  <c r="CT1263" i="2"/>
  <c r="CP1261" i="2"/>
  <c r="CT1261" i="2"/>
  <c r="CX1261" i="2"/>
  <c r="CQ1261" i="2"/>
  <c r="CU1261" i="2"/>
  <c r="CY1261" i="2"/>
  <c r="CN1261" i="2"/>
  <c r="CV1261" i="2"/>
  <c r="CO1261" i="2"/>
  <c r="CW1261" i="2"/>
  <c r="CN1247" i="2"/>
  <c r="CR1247" i="2"/>
  <c r="CV1247" i="2"/>
  <c r="CO1247" i="2"/>
  <c r="CS1247" i="2"/>
  <c r="CW1247" i="2"/>
  <c r="CQ1247" i="2"/>
  <c r="CY1247" i="2"/>
  <c r="CT1247" i="2"/>
  <c r="CN1231" i="2"/>
  <c r="CR1231" i="2"/>
  <c r="CV1231" i="2"/>
  <c r="CO1231" i="2"/>
  <c r="CS1231" i="2"/>
  <c r="CW1231" i="2"/>
  <c r="CQ1231" i="2"/>
  <c r="CY1231" i="2"/>
  <c r="CT1231" i="2"/>
  <c r="CP1229" i="2"/>
  <c r="CT1229" i="2"/>
  <c r="CX1229" i="2"/>
  <c r="CQ1229" i="2"/>
  <c r="CU1229" i="2"/>
  <c r="CY1229" i="2"/>
  <c r="CN1229" i="2"/>
  <c r="CV1229" i="2"/>
  <c r="CO1229" i="2"/>
  <c r="CW1229" i="2"/>
  <c r="CN1215" i="2"/>
  <c r="CR1215" i="2"/>
  <c r="CV1215" i="2"/>
  <c r="CO1215" i="2"/>
  <c r="CS1215" i="2"/>
  <c r="CW1215" i="2"/>
  <c r="CQ1215" i="2"/>
  <c r="CY1215" i="2"/>
  <c r="CT1215" i="2"/>
  <c r="CP1213" i="2"/>
  <c r="CT1213" i="2"/>
  <c r="CX1213" i="2"/>
  <c r="CQ1213" i="2"/>
  <c r="CU1213" i="2"/>
  <c r="CY1213" i="2"/>
  <c r="CN1213" i="2"/>
  <c r="CV1213" i="2"/>
  <c r="CO1213" i="2"/>
  <c r="CW1213" i="2"/>
  <c r="CN1199" i="2"/>
  <c r="CR1199" i="2"/>
  <c r="CV1199" i="2"/>
  <c r="CO1199" i="2"/>
  <c r="CS1199" i="2"/>
  <c r="CW1199" i="2"/>
  <c r="CQ1199" i="2"/>
  <c r="CY1199" i="2"/>
  <c r="CT1199" i="2"/>
  <c r="CP1197" i="2"/>
  <c r="CT1197" i="2"/>
  <c r="CQ1197" i="2"/>
  <c r="CU1197" i="2"/>
  <c r="CY1197" i="2"/>
  <c r="CV1197" i="2"/>
  <c r="CO1197" i="2"/>
  <c r="CW1197" i="2"/>
  <c r="CS1188" i="2"/>
  <c r="CW1188" i="2"/>
  <c r="CP1188" i="2"/>
  <c r="CQ1188" i="2"/>
  <c r="CV1188" i="2"/>
  <c r="CN1188" i="2"/>
  <c r="CR1188" i="2"/>
  <c r="CP1175" i="2"/>
  <c r="CQ1175" i="2"/>
  <c r="CO1172" i="2"/>
  <c r="CS1172" i="2"/>
  <c r="CW1172" i="2"/>
  <c r="CP1172" i="2"/>
  <c r="CU1172" i="2"/>
  <c r="CQ1172" i="2"/>
  <c r="CV1172" i="2"/>
  <c r="CN1172" i="2"/>
  <c r="CY1172" i="2"/>
  <c r="CR1172" i="2"/>
  <c r="CS1144" i="2"/>
  <c r="CY1144" i="2"/>
  <c r="CN1116" i="2"/>
  <c r="CR1116" i="2"/>
  <c r="CV1116" i="2"/>
  <c r="CO1116" i="2"/>
  <c r="CS1116" i="2"/>
  <c r="CW1116" i="2"/>
  <c r="CP1116" i="2"/>
  <c r="CX1116" i="2"/>
  <c r="CQ1116" i="2"/>
  <c r="CY1116" i="2"/>
  <c r="CT1116" i="2"/>
  <c r="CN1108" i="2"/>
  <c r="CR1108" i="2"/>
  <c r="CV1108" i="2"/>
  <c r="CO1108" i="2"/>
  <c r="CS1108" i="2"/>
  <c r="CW1108" i="2"/>
  <c r="CP1108" i="2"/>
  <c r="CX1108" i="2"/>
  <c r="CQ1108" i="2"/>
  <c r="CY1108" i="2"/>
  <c r="CT1108" i="2"/>
  <c r="CU1108" i="2"/>
  <c r="CR1462" i="2"/>
  <c r="CO1460" i="2"/>
  <c r="CR1459" i="2"/>
  <c r="CR1458" i="2"/>
  <c r="CU1456" i="2"/>
  <c r="CR1454" i="2"/>
  <c r="CN1452" i="2"/>
  <c r="CR1452" i="2"/>
  <c r="CV1452" i="2"/>
  <c r="CO1452" i="2"/>
  <c r="CS1452" i="2"/>
  <c r="CW1452" i="2"/>
  <c r="CR1450" i="2"/>
  <c r="CN1444" i="2"/>
  <c r="CR1444" i="2"/>
  <c r="CV1444" i="2"/>
  <c r="CO1444" i="2"/>
  <c r="CS1444" i="2"/>
  <c r="CW1444" i="2"/>
  <c r="CR1435" i="2"/>
  <c r="CR1434" i="2"/>
  <c r="CN1432" i="2"/>
  <c r="CR1432" i="2"/>
  <c r="CV1432" i="2"/>
  <c r="CO1432" i="2"/>
  <c r="CS1432" i="2"/>
  <c r="CW1432" i="2"/>
  <c r="CR1431" i="2"/>
  <c r="CR1430" i="2"/>
  <c r="CU1428" i="2"/>
  <c r="CR1426" i="2"/>
  <c r="CN1424" i="2"/>
  <c r="CR1424" i="2"/>
  <c r="CV1424" i="2"/>
  <c r="CS1424" i="2"/>
  <c r="CW1424" i="2"/>
  <c r="CR1423" i="2"/>
  <c r="CN1420" i="2"/>
  <c r="CR1420" i="2"/>
  <c r="CV1420" i="2"/>
  <c r="CO1420" i="2"/>
  <c r="CS1420" i="2"/>
  <c r="CW1420" i="2"/>
  <c r="CR1419" i="2"/>
  <c r="CR1418" i="2"/>
  <c r="CU1416" i="2"/>
  <c r="CR1414" i="2"/>
  <c r="CN1412" i="2"/>
  <c r="CR1412" i="2"/>
  <c r="CV1412" i="2"/>
  <c r="CO1412" i="2"/>
  <c r="CS1412" i="2"/>
  <c r="CW1412" i="2"/>
  <c r="CR1410" i="2"/>
  <c r="CU1408" i="2"/>
  <c r="CR1406" i="2"/>
  <c r="CU1404" i="2"/>
  <c r="CR1402" i="2"/>
  <c r="CN1400" i="2"/>
  <c r="CR1400" i="2"/>
  <c r="CV1400" i="2"/>
  <c r="CO1400" i="2"/>
  <c r="CS1400" i="2"/>
  <c r="CW1400" i="2"/>
  <c r="CR1399" i="2"/>
  <c r="CR1398" i="2"/>
  <c r="CU1396" i="2"/>
  <c r="CR1394" i="2"/>
  <c r="CR1392" i="2"/>
  <c r="CV1392" i="2"/>
  <c r="CO1392" i="2"/>
  <c r="CW1392" i="2"/>
  <c r="CR1391" i="2"/>
  <c r="CR1390" i="2"/>
  <c r="CN1388" i="2"/>
  <c r="CR1388" i="2"/>
  <c r="CV1388" i="2"/>
  <c r="CO1388" i="2"/>
  <c r="CS1388" i="2"/>
  <c r="CW1388" i="2"/>
  <c r="CR1387" i="2"/>
  <c r="CR1386" i="2"/>
  <c r="CN1384" i="2"/>
  <c r="CR1384" i="2"/>
  <c r="CV1384" i="2"/>
  <c r="CO1384" i="2"/>
  <c r="CS1384" i="2"/>
  <c r="CW1384" i="2"/>
  <c r="CR1383" i="2"/>
  <c r="CN1380" i="2"/>
  <c r="CV1380" i="2"/>
  <c r="CO1380" i="2"/>
  <c r="CS1380" i="2"/>
  <c r="CR1379" i="2"/>
  <c r="CR1378" i="2"/>
  <c r="CN1376" i="2"/>
  <c r="CV1376" i="2"/>
  <c r="CO1376" i="2"/>
  <c r="CS1376" i="2"/>
  <c r="CR1375" i="2"/>
  <c r="CR1374" i="2"/>
  <c r="CU1372" i="2"/>
  <c r="CR1366" i="2"/>
  <c r="CU1364" i="2"/>
  <c r="CR1362" i="2"/>
  <c r="CU1360" i="2"/>
  <c r="CR1358" i="2"/>
  <c r="CU1356" i="2"/>
  <c r="CU1352" i="2"/>
  <c r="CR1350" i="2"/>
  <c r="CU1348" i="2"/>
  <c r="CN1344" i="2"/>
  <c r="CR1344" i="2"/>
  <c r="CV1344" i="2"/>
  <c r="CO1344" i="2"/>
  <c r="CS1344" i="2"/>
  <c r="CW1344" i="2"/>
  <c r="CR1343" i="2"/>
  <c r="CR1342" i="2"/>
  <c r="CN1340" i="2"/>
  <c r="CR1340" i="2"/>
  <c r="CV1340" i="2"/>
  <c r="CO1340" i="2"/>
  <c r="CS1340" i="2"/>
  <c r="CW1340" i="2"/>
  <c r="CR1339" i="2"/>
  <c r="CR1338" i="2"/>
  <c r="CO1336" i="2"/>
  <c r="CR1335" i="2"/>
  <c r="CR1334" i="2"/>
  <c r="CN1332" i="2"/>
  <c r="CR1332" i="2"/>
  <c r="CV1332" i="2"/>
  <c r="CO1332" i="2"/>
  <c r="CS1332" i="2"/>
  <c r="CW1332" i="2"/>
  <c r="CR1330" i="2"/>
  <c r="CN1328" i="2"/>
  <c r="CW1328" i="2"/>
  <c r="CN1324" i="2"/>
  <c r="CR1324" i="2"/>
  <c r="CV1324" i="2"/>
  <c r="CO1324" i="2"/>
  <c r="CS1324" i="2"/>
  <c r="CW1324" i="2"/>
  <c r="CR1323" i="2"/>
  <c r="CR1322" i="2"/>
  <c r="CU1312" i="2"/>
  <c r="CN1308" i="2"/>
  <c r="CR1308" i="2"/>
  <c r="CV1308" i="2"/>
  <c r="CQ1308" i="2"/>
  <c r="CW1308" i="2"/>
  <c r="CS1308" i="2"/>
  <c r="CX1308" i="2"/>
  <c r="CU1303" i="2"/>
  <c r="CN1292" i="2"/>
  <c r="CR1292" i="2"/>
  <c r="CV1292" i="2"/>
  <c r="CQ1292" i="2"/>
  <c r="CW1292" i="2"/>
  <c r="CS1292" i="2"/>
  <c r="CX1292" i="2"/>
  <c r="CT1288" i="2"/>
  <c r="CO1287" i="2"/>
  <c r="CS1287" i="2"/>
  <c r="CW1287" i="2"/>
  <c r="CQ1287" i="2"/>
  <c r="CV1287" i="2"/>
  <c r="CR1287" i="2"/>
  <c r="CX1287" i="2"/>
  <c r="CN1276" i="2"/>
  <c r="CR1276" i="2"/>
  <c r="CV1276" i="2"/>
  <c r="CQ1276" i="2"/>
  <c r="CW1276" i="2"/>
  <c r="CS1276" i="2"/>
  <c r="CX1276" i="2"/>
  <c r="CO1271" i="2"/>
  <c r="CS1271" i="2"/>
  <c r="CQ1271" i="2"/>
  <c r="CV1271" i="2"/>
  <c r="CR1271" i="2"/>
  <c r="CO1266" i="2"/>
  <c r="CS1266" i="2"/>
  <c r="CW1266" i="2"/>
  <c r="CT1266" i="2"/>
  <c r="CX1266" i="2"/>
  <c r="CN1266" i="2"/>
  <c r="CQ1266" i="2"/>
  <c r="CY1266" i="2"/>
  <c r="CX1263" i="2"/>
  <c r="CN1259" i="2"/>
  <c r="CR1259" i="2"/>
  <c r="CV1259" i="2"/>
  <c r="CO1259" i="2"/>
  <c r="CS1259" i="2"/>
  <c r="CW1259" i="2"/>
  <c r="CQ1259" i="2"/>
  <c r="CY1259" i="2"/>
  <c r="CT1259" i="2"/>
  <c r="CP1257" i="2"/>
  <c r="CT1257" i="2"/>
  <c r="CX1257" i="2"/>
  <c r="CQ1257" i="2"/>
  <c r="CU1257" i="2"/>
  <c r="CY1257" i="2"/>
  <c r="CN1257" i="2"/>
  <c r="CV1257" i="2"/>
  <c r="CO1257" i="2"/>
  <c r="CW1257" i="2"/>
  <c r="CO1250" i="2"/>
  <c r="CW1250" i="2"/>
  <c r="CP1250" i="2"/>
  <c r="CT1250" i="2"/>
  <c r="CN1250" i="2"/>
  <c r="CV1250" i="2"/>
  <c r="CQ1250" i="2"/>
  <c r="CX1247" i="2"/>
  <c r="CN1243" i="2"/>
  <c r="CR1243" i="2"/>
  <c r="CV1243" i="2"/>
  <c r="CO1243" i="2"/>
  <c r="CS1243" i="2"/>
  <c r="CW1243" i="2"/>
  <c r="CQ1243" i="2"/>
  <c r="CY1243" i="2"/>
  <c r="CT1243" i="2"/>
  <c r="CO1234" i="2"/>
  <c r="CS1234" i="2"/>
  <c r="CW1234" i="2"/>
  <c r="CP1234" i="2"/>
  <c r="CT1234" i="2"/>
  <c r="CX1234" i="2"/>
  <c r="CN1234" i="2"/>
  <c r="CV1234" i="2"/>
  <c r="CQ1234" i="2"/>
  <c r="CY1234" i="2"/>
  <c r="CX1231" i="2"/>
  <c r="CN1227" i="2"/>
  <c r="CR1227" i="2"/>
  <c r="CV1227" i="2"/>
  <c r="CO1227" i="2"/>
  <c r="CS1227" i="2"/>
  <c r="CW1227" i="2"/>
  <c r="CQ1227" i="2"/>
  <c r="CY1227" i="2"/>
  <c r="CT1227" i="2"/>
  <c r="CO1218" i="2"/>
  <c r="CS1218" i="2"/>
  <c r="CW1218" i="2"/>
  <c r="CP1218" i="2"/>
  <c r="CT1218" i="2"/>
  <c r="CX1218" i="2"/>
  <c r="CN1218" i="2"/>
  <c r="CV1218" i="2"/>
  <c r="CQ1218" i="2"/>
  <c r="CY1218" i="2"/>
  <c r="CX1215" i="2"/>
  <c r="CN1211" i="2"/>
  <c r="CR1211" i="2"/>
  <c r="CV1211" i="2"/>
  <c r="CO1211" i="2"/>
  <c r="CS1211" i="2"/>
  <c r="CW1211" i="2"/>
  <c r="CQ1211" i="2"/>
  <c r="CY1211" i="2"/>
  <c r="CT1211" i="2"/>
  <c r="CP1209" i="2"/>
  <c r="CT1209" i="2"/>
  <c r="CX1209" i="2"/>
  <c r="CQ1209" i="2"/>
  <c r="CU1209" i="2"/>
  <c r="CY1209" i="2"/>
  <c r="CN1209" i="2"/>
  <c r="CV1209" i="2"/>
  <c r="CO1209" i="2"/>
  <c r="CW1209" i="2"/>
  <c r="CX1199" i="2"/>
  <c r="CN1195" i="2"/>
  <c r="CR1195" i="2"/>
  <c r="CV1195" i="2"/>
  <c r="CO1195" i="2"/>
  <c r="CS1195" i="2"/>
  <c r="CW1195" i="2"/>
  <c r="CQ1195" i="2"/>
  <c r="CY1195" i="2"/>
  <c r="CT1195" i="2"/>
  <c r="CY1191" i="2"/>
  <c r="CP1187" i="2"/>
  <c r="CT1187" i="2"/>
  <c r="CX1187" i="2"/>
  <c r="CO1187" i="2"/>
  <c r="CU1187" i="2"/>
  <c r="CQ1187" i="2"/>
  <c r="CV1187" i="2"/>
  <c r="CR1187" i="2"/>
  <c r="CS1187" i="2"/>
  <c r="CW1184" i="2"/>
  <c r="CY1184" i="2"/>
  <c r="CP1171" i="2"/>
  <c r="CT1171" i="2"/>
  <c r="CX1171" i="2"/>
  <c r="CO1171" i="2"/>
  <c r="CU1171" i="2"/>
  <c r="CQ1171" i="2"/>
  <c r="CV1171" i="2"/>
  <c r="CR1171" i="2"/>
  <c r="CS1171" i="2"/>
  <c r="CO1168" i="2"/>
  <c r="CS1168" i="2"/>
  <c r="CW1168" i="2"/>
  <c r="CP1168" i="2"/>
  <c r="CU1168" i="2"/>
  <c r="CQ1168" i="2"/>
  <c r="CV1168" i="2"/>
  <c r="CN1168" i="2"/>
  <c r="CY1168" i="2"/>
  <c r="CR1168" i="2"/>
  <c r="CY1159" i="2"/>
  <c r="CP1155" i="2"/>
  <c r="CT1155" i="2"/>
  <c r="CX1155" i="2"/>
  <c r="CO1155" i="2"/>
  <c r="CU1155" i="2"/>
  <c r="CQ1155" i="2"/>
  <c r="CV1155" i="2"/>
  <c r="CR1155" i="2"/>
  <c r="CS1155" i="2"/>
  <c r="CN1148" i="2"/>
  <c r="CR1148" i="2"/>
  <c r="CV1148" i="2"/>
  <c r="CO1148" i="2"/>
  <c r="CS1148" i="2"/>
  <c r="CW1148" i="2"/>
  <c r="CP1148" i="2"/>
  <c r="CX1148" i="2"/>
  <c r="CQ1148" i="2"/>
  <c r="CY1148" i="2"/>
  <c r="CN1140" i="2"/>
  <c r="CR1140" i="2"/>
  <c r="CV1140" i="2"/>
  <c r="CO1140" i="2"/>
  <c r="CS1140" i="2"/>
  <c r="CW1140" i="2"/>
  <c r="CP1140" i="2"/>
  <c r="CX1140" i="2"/>
  <c r="CQ1140" i="2"/>
  <c r="CY1140" i="2"/>
  <c r="CT1140" i="2"/>
  <c r="CU1140" i="2"/>
  <c r="CN1132" i="2"/>
  <c r="CR1132" i="2"/>
  <c r="CV1132" i="2"/>
  <c r="CO1132" i="2"/>
  <c r="CS1132" i="2"/>
  <c r="CW1132" i="2"/>
  <c r="CP1132" i="2"/>
  <c r="CX1132" i="2"/>
  <c r="CQ1132" i="2"/>
  <c r="CY1132" i="2"/>
  <c r="CN1124" i="2"/>
  <c r="CR1124" i="2"/>
  <c r="CV1124" i="2"/>
  <c r="CO1124" i="2"/>
  <c r="CS1124" i="2"/>
  <c r="CW1124" i="2"/>
  <c r="CP1124" i="2"/>
  <c r="CX1124" i="2"/>
  <c r="CQ1124" i="2"/>
  <c r="CY1124" i="2"/>
  <c r="CT1124" i="2"/>
  <c r="CU1124" i="2"/>
  <c r="CO1090" i="2"/>
  <c r="CS1090" i="2"/>
  <c r="CW1090" i="2"/>
  <c r="CP1090" i="2"/>
  <c r="CU1090" i="2"/>
  <c r="CQ1090" i="2"/>
  <c r="CV1090" i="2"/>
  <c r="CN1090" i="2"/>
  <c r="CY1090" i="2"/>
  <c r="CR1090" i="2"/>
  <c r="CT1090" i="2"/>
  <c r="CX1090" i="2"/>
  <c r="CW1462" i="2"/>
  <c r="CW1461" i="2"/>
  <c r="CY1459" i="2"/>
  <c r="CQ1459" i="2"/>
  <c r="CW1458" i="2"/>
  <c r="CW1454" i="2"/>
  <c r="CO1454" i="2"/>
  <c r="CT1452" i="2"/>
  <c r="CW1450" i="2"/>
  <c r="CW1449" i="2"/>
  <c r="CY1447" i="2"/>
  <c r="CQ1447" i="2"/>
  <c r="CW1446" i="2"/>
  <c r="CO1446" i="2"/>
  <c r="CT1444" i="2"/>
  <c r="CW1442" i="2"/>
  <c r="CW1441" i="2"/>
  <c r="CY1439" i="2"/>
  <c r="CQ1439" i="2"/>
  <c r="CW1438" i="2"/>
  <c r="CW1437" i="2"/>
  <c r="CY1435" i="2"/>
  <c r="CQ1435" i="2"/>
  <c r="CW1434" i="2"/>
  <c r="CW1433" i="2"/>
  <c r="CT1432" i="2"/>
  <c r="CY1431" i="2"/>
  <c r="CW1430" i="2"/>
  <c r="CO1430" i="2"/>
  <c r="CW1429" i="2"/>
  <c r="CY1427" i="2"/>
  <c r="CW1426" i="2"/>
  <c r="CW1425" i="2"/>
  <c r="CT1424" i="2"/>
  <c r="CY1423" i="2"/>
  <c r="CW1422" i="2"/>
  <c r="CW1421" i="2"/>
  <c r="CT1420" i="2"/>
  <c r="CY1419" i="2"/>
  <c r="CW1418" i="2"/>
  <c r="CW1417" i="2"/>
  <c r="CY1415" i="2"/>
  <c r="CW1414" i="2"/>
  <c r="CO1414" i="2"/>
  <c r="CW1413" i="2"/>
  <c r="CT1412" i="2"/>
  <c r="CQ1411" i="2"/>
  <c r="CW1410" i="2"/>
  <c r="CW1409" i="2"/>
  <c r="CY1407" i="2"/>
  <c r="CQ1407" i="2"/>
  <c r="CW1406" i="2"/>
  <c r="CW1405" i="2"/>
  <c r="CW1402" i="2"/>
  <c r="CW1401" i="2"/>
  <c r="CT1400" i="2"/>
  <c r="CY1399" i="2"/>
  <c r="CQ1399" i="2"/>
  <c r="CW1398" i="2"/>
  <c r="CW1397" i="2"/>
  <c r="CQ1395" i="2"/>
  <c r="CW1394" i="2"/>
  <c r="CO1394" i="2"/>
  <c r="CW1393" i="2"/>
  <c r="CT1392" i="2"/>
  <c r="CY1391" i="2"/>
  <c r="CQ1391" i="2"/>
  <c r="CW1390" i="2"/>
  <c r="CW1389" i="2"/>
  <c r="CT1388" i="2"/>
  <c r="CY1387" i="2"/>
  <c r="CW1385" i="2"/>
  <c r="CT1384" i="2"/>
  <c r="CY1383" i="2"/>
  <c r="CQ1383" i="2"/>
  <c r="CW1382" i="2"/>
  <c r="CW1381" i="2"/>
  <c r="CT1380" i="2"/>
  <c r="CY1379" i="2"/>
  <c r="CQ1379" i="2"/>
  <c r="CW1378" i="2"/>
  <c r="CO1378" i="2"/>
  <c r="CW1377" i="2"/>
  <c r="CT1376" i="2"/>
  <c r="CY1375" i="2"/>
  <c r="CQ1375" i="2"/>
  <c r="CW1374" i="2"/>
  <c r="CW1373" i="2"/>
  <c r="CY1371" i="2"/>
  <c r="CQ1371" i="2"/>
  <c r="CW1370" i="2"/>
  <c r="CO1370" i="2"/>
  <c r="CW1369" i="2"/>
  <c r="CY1367" i="2"/>
  <c r="CW1365" i="2"/>
  <c r="CY1363" i="2"/>
  <c r="CW1362" i="2"/>
  <c r="CW1361" i="2"/>
  <c r="CY1359" i="2"/>
  <c r="CQ1359" i="2"/>
  <c r="CW1358" i="2"/>
  <c r="CO1358" i="2"/>
  <c r="CW1357" i="2"/>
  <c r="CY1355" i="2"/>
  <c r="CQ1355" i="2"/>
  <c r="CW1354" i="2"/>
  <c r="CO1354" i="2"/>
  <c r="CW1353" i="2"/>
  <c r="CY1351" i="2"/>
  <c r="CQ1351" i="2"/>
  <c r="CW1350" i="2"/>
  <c r="CO1350" i="2"/>
  <c r="CW1349" i="2"/>
  <c r="CY1347" i="2"/>
  <c r="CW1346" i="2"/>
  <c r="CO1346" i="2"/>
  <c r="CW1345" i="2"/>
  <c r="CT1344" i="2"/>
  <c r="CY1343" i="2"/>
  <c r="CW1342" i="2"/>
  <c r="CO1342" i="2"/>
  <c r="CW1341" i="2"/>
  <c r="CT1340" i="2"/>
  <c r="CY1339" i="2"/>
  <c r="CQ1339" i="2"/>
  <c r="CW1338" i="2"/>
  <c r="CW1337" i="2"/>
  <c r="CT1336" i="2"/>
  <c r="CY1335" i="2"/>
  <c r="CQ1335" i="2"/>
  <c r="CW1334" i="2"/>
  <c r="CW1333" i="2"/>
  <c r="CT1332" i="2"/>
  <c r="CW1330" i="2"/>
  <c r="CW1329" i="2"/>
  <c r="CY1327" i="2"/>
  <c r="CW1326" i="2"/>
  <c r="CO1326" i="2"/>
  <c r="CW1325" i="2"/>
  <c r="CT1324" i="2"/>
  <c r="CY1323" i="2"/>
  <c r="CW1322" i="2"/>
  <c r="CO1322" i="2"/>
  <c r="CW1321" i="2"/>
  <c r="CY1319" i="2"/>
  <c r="CQ1319" i="2"/>
  <c r="CW1318" i="2"/>
  <c r="CO1318" i="2"/>
  <c r="CW1317" i="2"/>
  <c r="CY1315" i="2"/>
  <c r="CQ1315" i="2"/>
  <c r="CW1314" i="2"/>
  <c r="CT1308" i="2"/>
  <c r="CO1307" i="2"/>
  <c r="CS1307" i="2"/>
  <c r="CW1307" i="2"/>
  <c r="CQ1307" i="2"/>
  <c r="CV1307" i="2"/>
  <c r="CR1307" i="2"/>
  <c r="CX1307" i="2"/>
  <c r="CY1300" i="2"/>
  <c r="CN1296" i="2"/>
  <c r="CR1296" i="2"/>
  <c r="CV1296" i="2"/>
  <c r="CQ1296" i="2"/>
  <c r="CW1296" i="2"/>
  <c r="CS1296" i="2"/>
  <c r="CX1296" i="2"/>
  <c r="CY1295" i="2"/>
  <c r="CT1292" i="2"/>
  <c r="CO1291" i="2"/>
  <c r="CS1291" i="2"/>
  <c r="CW1291" i="2"/>
  <c r="CQ1291" i="2"/>
  <c r="CV1291" i="2"/>
  <c r="CR1291" i="2"/>
  <c r="CX1291" i="2"/>
  <c r="CT1287" i="2"/>
  <c r="CY1284" i="2"/>
  <c r="CP1283" i="2"/>
  <c r="CN1280" i="2"/>
  <c r="CR1280" i="2"/>
  <c r="CV1280" i="2"/>
  <c r="CQ1280" i="2"/>
  <c r="CW1280" i="2"/>
  <c r="CS1280" i="2"/>
  <c r="CX1280" i="2"/>
  <c r="CY1279" i="2"/>
  <c r="CT1276" i="2"/>
  <c r="CO1275" i="2"/>
  <c r="CS1275" i="2"/>
  <c r="CW1275" i="2"/>
  <c r="CQ1275" i="2"/>
  <c r="CV1275" i="2"/>
  <c r="CR1275" i="2"/>
  <c r="CX1275" i="2"/>
  <c r="CP1272" i="2"/>
  <c r="CT1271" i="2"/>
  <c r="CY1268" i="2"/>
  <c r="CU1263" i="2"/>
  <c r="CS1262" i="2"/>
  <c r="CW1262" i="2"/>
  <c r="CP1262" i="2"/>
  <c r="CX1262" i="2"/>
  <c r="CN1262" i="2"/>
  <c r="CV1262" i="2"/>
  <c r="CY1262" i="2"/>
  <c r="CS1261" i="2"/>
  <c r="CX1259" i="2"/>
  <c r="CN1255" i="2"/>
  <c r="CR1255" i="2"/>
  <c r="CV1255" i="2"/>
  <c r="CO1255" i="2"/>
  <c r="CS1255" i="2"/>
  <c r="CW1255" i="2"/>
  <c r="CQ1255" i="2"/>
  <c r="CY1255" i="2"/>
  <c r="CT1255" i="2"/>
  <c r="CP1253" i="2"/>
  <c r="CT1253" i="2"/>
  <c r="CX1253" i="2"/>
  <c r="CU1253" i="2"/>
  <c r="CY1253" i="2"/>
  <c r="CN1253" i="2"/>
  <c r="CO1253" i="2"/>
  <c r="CW1253" i="2"/>
  <c r="CU1247" i="2"/>
  <c r="CO1246" i="2"/>
  <c r="CS1246" i="2"/>
  <c r="CW1246" i="2"/>
  <c r="CP1246" i="2"/>
  <c r="CT1246" i="2"/>
  <c r="CX1246" i="2"/>
  <c r="CN1246" i="2"/>
  <c r="CV1246" i="2"/>
  <c r="CQ1246" i="2"/>
  <c r="CY1246" i="2"/>
  <c r="CX1243" i="2"/>
  <c r="CN1239" i="2"/>
  <c r="CR1239" i="2"/>
  <c r="CV1239" i="2"/>
  <c r="CO1239" i="2"/>
  <c r="CS1239" i="2"/>
  <c r="CW1239" i="2"/>
  <c r="CQ1239" i="2"/>
  <c r="CY1239" i="2"/>
  <c r="CT1239" i="2"/>
  <c r="CP1237" i="2"/>
  <c r="CT1237" i="2"/>
  <c r="CX1237" i="2"/>
  <c r="CQ1237" i="2"/>
  <c r="CU1237" i="2"/>
  <c r="CY1237" i="2"/>
  <c r="CN1237" i="2"/>
  <c r="CV1237" i="2"/>
  <c r="CO1237" i="2"/>
  <c r="CW1237" i="2"/>
  <c r="CU1231" i="2"/>
  <c r="CO1230" i="2"/>
  <c r="CS1230" i="2"/>
  <c r="CW1230" i="2"/>
  <c r="CP1230" i="2"/>
  <c r="CT1230" i="2"/>
  <c r="CX1230" i="2"/>
  <c r="CN1230" i="2"/>
  <c r="CV1230" i="2"/>
  <c r="CQ1230" i="2"/>
  <c r="CY1230" i="2"/>
  <c r="CS1229" i="2"/>
  <c r="CX1227" i="2"/>
  <c r="CN1223" i="2"/>
  <c r="CR1223" i="2"/>
  <c r="CV1223" i="2"/>
  <c r="CO1223" i="2"/>
  <c r="CS1223" i="2"/>
  <c r="CW1223" i="2"/>
  <c r="CQ1223" i="2"/>
  <c r="CY1223" i="2"/>
  <c r="CT1223" i="2"/>
  <c r="CP1221" i="2"/>
  <c r="CT1221" i="2"/>
  <c r="CX1221" i="2"/>
  <c r="CQ1221" i="2"/>
  <c r="CU1221" i="2"/>
  <c r="CY1221" i="2"/>
  <c r="CN1221" i="2"/>
  <c r="CV1221" i="2"/>
  <c r="CO1221" i="2"/>
  <c r="CW1221" i="2"/>
  <c r="CU1215" i="2"/>
  <c r="CO1214" i="2"/>
  <c r="CW1214" i="2"/>
  <c r="CP1214" i="2"/>
  <c r="CT1214" i="2"/>
  <c r="CN1214" i="2"/>
  <c r="CV1214" i="2"/>
  <c r="CQ1214" i="2"/>
  <c r="CS1213" i="2"/>
  <c r="CX1211" i="2"/>
  <c r="CN1207" i="2"/>
  <c r="CR1207" i="2"/>
  <c r="CV1207" i="2"/>
  <c r="CO1207" i="2"/>
  <c r="CS1207" i="2"/>
  <c r="CW1207" i="2"/>
  <c r="CQ1207" i="2"/>
  <c r="CY1207" i="2"/>
  <c r="CT1207" i="2"/>
  <c r="CP1205" i="2"/>
  <c r="CT1205" i="2"/>
  <c r="CX1205" i="2"/>
  <c r="CQ1205" i="2"/>
  <c r="CU1205" i="2"/>
  <c r="CY1205" i="2"/>
  <c r="CN1205" i="2"/>
  <c r="CV1205" i="2"/>
  <c r="CO1205" i="2"/>
  <c r="CW1205" i="2"/>
  <c r="CU1199" i="2"/>
  <c r="CO1198" i="2"/>
  <c r="CS1198" i="2"/>
  <c r="CW1198" i="2"/>
  <c r="CP1198" i="2"/>
  <c r="CT1198" i="2"/>
  <c r="CX1198" i="2"/>
  <c r="CN1198" i="2"/>
  <c r="CV1198" i="2"/>
  <c r="CQ1198" i="2"/>
  <c r="CY1198" i="2"/>
  <c r="CS1197" i="2"/>
  <c r="CX1195" i="2"/>
  <c r="CX1188" i="2"/>
  <c r="CY1187" i="2"/>
  <c r="CP1183" i="2"/>
  <c r="CT1183" i="2"/>
  <c r="CX1183" i="2"/>
  <c r="CO1183" i="2"/>
  <c r="CU1183" i="2"/>
  <c r="CQ1183" i="2"/>
  <c r="CV1183" i="2"/>
  <c r="CR1183" i="2"/>
  <c r="CS1183" i="2"/>
  <c r="CO1180" i="2"/>
  <c r="CS1180" i="2"/>
  <c r="CW1180" i="2"/>
  <c r="CP1180" i="2"/>
  <c r="CU1180" i="2"/>
  <c r="CQ1180" i="2"/>
  <c r="CV1180" i="2"/>
  <c r="CN1180" i="2"/>
  <c r="CY1180" i="2"/>
  <c r="CR1180" i="2"/>
  <c r="CX1172" i="2"/>
  <c r="CY1171" i="2"/>
  <c r="CP1167" i="2"/>
  <c r="CT1167" i="2"/>
  <c r="CX1167" i="2"/>
  <c r="CO1167" i="2"/>
  <c r="CU1167" i="2"/>
  <c r="CQ1167" i="2"/>
  <c r="CV1167" i="2"/>
  <c r="CR1167" i="2"/>
  <c r="CS1167" i="2"/>
  <c r="CO1164" i="2"/>
  <c r="CS1164" i="2"/>
  <c r="CW1164" i="2"/>
  <c r="CP1164" i="2"/>
  <c r="CU1164" i="2"/>
  <c r="CQ1164" i="2"/>
  <c r="CV1164" i="2"/>
  <c r="CN1164" i="2"/>
  <c r="CY1164" i="2"/>
  <c r="CR1164" i="2"/>
  <c r="CY1155" i="2"/>
  <c r="CN1152" i="2"/>
  <c r="CV1152" i="2"/>
  <c r="CO1152" i="2"/>
  <c r="CS1152" i="2"/>
  <c r="CP1152" i="2"/>
  <c r="CX1152" i="2"/>
  <c r="CQ1152" i="2"/>
  <c r="CU1152" i="2"/>
  <c r="CN1136" i="2"/>
  <c r="CR1136" i="2"/>
  <c r="CV1136" i="2"/>
  <c r="CO1136" i="2"/>
  <c r="CS1136" i="2"/>
  <c r="CW1136" i="2"/>
  <c r="CP1136" i="2"/>
  <c r="CX1136" i="2"/>
  <c r="CQ1136" i="2"/>
  <c r="CY1136" i="2"/>
  <c r="CU1136" i="2"/>
  <c r="CN1112" i="2"/>
  <c r="CR1112" i="2"/>
  <c r="CV1112" i="2"/>
  <c r="CO1112" i="2"/>
  <c r="CS1112" i="2"/>
  <c r="CW1112" i="2"/>
  <c r="CP1112" i="2"/>
  <c r="CX1112" i="2"/>
  <c r="CQ1112" i="2"/>
  <c r="CY1112" i="2"/>
  <c r="CT1112" i="2"/>
  <c r="CU1112" i="2"/>
  <c r="CP1462" i="2"/>
  <c r="CT1462" i="2"/>
  <c r="CX1462" i="2"/>
  <c r="CQ1462" i="2"/>
  <c r="CU1462" i="2"/>
  <c r="CY1462" i="2"/>
  <c r="CU1459" i="2"/>
  <c r="CP1458" i="2"/>
  <c r="CT1458" i="2"/>
  <c r="CX1458" i="2"/>
  <c r="CQ1458" i="2"/>
  <c r="CU1458" i="2"/>
  <c r="CY1458" i="2"/>
  <c r="CS1454" i="2"/>
  <c r="CP1450" i="2"/>
  <c r="CT1450" i="2"/>
  <c r="CX1450" i="2"/>
  <c r="CQ1450" i="2"/>
  <c r="CU1450" i="2"/>
  <c r="CY1450" i="2"/>
  <c r="CU1447" i="2"/>
  <c r="CS1446" i="2"/>
  <c r="CP1442" i="2"/>
  <c r="CT1442" i="2"/>
  <c r="CX1442" i="2"/>
  <c r="CQ1442" i="2"/>
  <c r="CU1442" i="2"/>
  <c r="CY1442" i="2"/>
  <c r="CU1439" i="2"/>
  <c r="CP1438" i="2"/>
  <c r="CT1438" i="2"/>
  <c r="CX1438" i="2"/>
  <c r="CQ1438" i="2"/>
  <c r="CU1438" i="2"/>
  <c r="CY1438" i="2"/>
  <c r="CU1435" i="2"/>
  <c r="CP1434" i="2"/>
  <c r="CT1434" i="2"/>
  <c r="CX1434" i="2"/>
  <c r="CQ1434" i="2"/>
  <c r="CU1434" i="2"/>
  <c r="CY1434" i="2"/>
  <c r="CO1427" i="2"/>
  <c r="CS1427" i="2"/>
  <c r="CW1427" i="2"/>
  <c r="CP1427" i="2"/>
  <c r="CT1427" i="2"/>
  <c r="CX1427" i="2"/>
  <c r="CP1426" i="2"/>
  <c r="CT1426" i="2"/>
  <c r="CX1426" i="2"/>
  <c r="CQ1426" i="2"/>
  <c r="CU1426" i="2"/>
  <c r="CY1426" i="2"/>
  <c r="CO1423" i="2"/>
  <c r="CS1423" i="2"/>
  <c r="CW1423" i="2"/>
  <c r="CP1423" i="2"/>
  <c r="CT1423" i="2"/>
  <c r="CX1423" i="2"/>
  <c r="CP1422" i="2"/>
  <c r="CT1422" i="2"/>
  <c r="CQ1422" i="2"/>
  <c r="CU1422" i="2"/>
  <c r="CY1422" i="2"/>
  <c r="CO1419" i="2"/>
  <c r="CS1419" i="2"/>
  <c r="CW1419" i="2"/>
  <c r="CP1419" i="2"/>
  <c r="CT1419" i="2"/>
  <c r="CX1419" i="2"/>
  <c r="CP1418" i="2"/>
  <c r="CT1418" i="2"/>
  <c r="CX1418" i="2"/>
  <c r="CQ1418" i="2"/>
  <c r="CU1418" i="2"/>
  <c r="CY1418" i="2"/>
  <c r="CO1415" i="2"/>
  <c r="CS1415" i="2"/>
  <c r="CW1415" i="2"/>
  <c r="CP1415" i="2"/>
  <c r="CT1415" i="2"/>
  <c r="CX1415" i="2"/>
  <c r="CU1411" i="2"/>
  <c r="CP1410" i="2"/>
  <c r="CT1410" i="2"/>
  <c r="CX1410" i="2"/>
  <c r="CQ1410" i="2"/>
  <c r="CU1410" i="2"/>
  <c r="CY1410" i="2"/>
  <c r="CU1407" i="2"/>
  <c r="CP1406" i="2"/>
  <c r="CT1406" i="2"/>
  <c r="CX1406" i="2"/>
  <c r="CQ1406" i="2"/>
  <c r="CU1406" i="2"/>
  <c r="CY1406" i="2"/>
  <c r="CS1403" i="2"/>
  <c r="CW1403" i="2"/>
  <c r="CP1403" i="2"/>
  <c r="CX1403" i="2"/>
  <c r="CP1402" i="2"/>
  <c r="CT1402" i="2"/>
  <c r="CX1402" i="2"/>
  <c r="CQ1402" i="2"/>
  <c r="CU1402" i="2"/>
  <c r="CY1402" i="2"/>
  <c r="CU1399" i="2"/>
  <c r="CP1398" i="2"/>
  <c r="CT1398" i="2"/>
  <c r="CX1398" i="2"/>
  <c r="CQ1398" i="2"/>
  <c r="CU1398" i="2"/>
  <c r="CY1398" i="2"/>
  <c r="CU1395" i="2"/>
  <c r="CS1394" i="2"/>
  <c r="CU1391" i="2"/>
  <c r="CP1390" i="2"/>
  <c r="CT1390" i="2"/>
  <c r="CX1390" i="2"/>
  <c r="CQ1390" i="2"/>
  <c r="CU1390" i="2"/>
  <c r="CY1390" i="2"/>
  <c r="CO1387" i="2"/>
  <c r="CS1387" i="2"/>
  <c r="CW1387" i="2"/>
  <c r="CP1387" i="2"/>
  <c r="CT1387" i="2"/>
  <c r="CX1387" i="2"/>
  <c r="CP1386" i="2"/>
  <c r="CT1386" i="2"/>
  <c r="CQ1386" i="2"/>
  <c r="CU1386" i="2"/>
  <c r="CY1386" i="2"/>
  <c r="CU1383" i="2"/>
  <c r="CP1382" i="2"/>
  <c r="CT1382" i="2"/>
  <c r="CX1382" i="2"/>
  <c r="CU1382" i="2"/>
  <c r="CY1382" i="2"/>
  <c r="CU1379" i="2"/>
  <c r="CU1375" i="2"/>
  <c r="CP1374" i="2"/>
  <c r="CT1374" i="2"/>
  <c r="CX1374" i="2"/>
  <c r="CQ1374" i="2"/>
  <c r="CU1374" i="2"/>
  <c r="CY1374" i="2"/>
  <c r="CU1371" i="2"/>
  <c r="CS1370" i="2"/>
  <c r="CO1367" i="2"/>
  <c r="CS1367" i="2"/>
  <c r="CW1367" i="2"/>
  <c r="CP1367" i="2"/>
  <c r="CT1367" i="2"/>
  <c r="CX1367" i="2"/>
  <c r="CT1366" i="2"/>
  <c r="CX1366" i="2"/>
  <c r="CQ1366" i="2"/>
  <c r="CY1366" i="2"/>
  <c r="CO1363" i="2"/>
  <c r="CS1363" i="2"/>
  <c r="CW1363" i="2"/>
  <c r="CP1363" i="2"/>
  <c r="CT1363" i="2"/>
  <c r="CX1363" i="2"/>
  <c r="CP1362" i="2"/>
  <c r="CT1362" i="2"/>
  <c r="CX1362" i="2"/>
  <c r="CQ1362" i="2"/>
  <c r="CU1362" i="2"/>
  <c r="CY1362" i="2"/>
  <c r="CU1359" i="2"/>
  <c r="CS1358" i="2"/>
  <c r="CS1354" i="2"/>
  <c r="CU1351" i="2"/>
  <c r="CS1350" i="2"/>
  <c r="CO1347" i="2"/>
  <c r="CS1347" i="2"/>
  <c r="CW1347" i="2"/>
  <c r="CP1347" i="2"/>
  <c r="CT1347" i="2"/>
  <c r="CX1347" i="2"/>
  <c r="CS1346" i="2"/>
  <c r="CO1343" i="2"/>
  <c r="CS1343" i="2"/>
  <c r="CW1343" i="2"/>
  <c r="CP1343" i="2"/>
  <c r="CT1343" i="2"/>
  <c r="CX1343" i="2"/>
  <c r="CS1342" i="2"/>
  <c r="CU1339" i="2"/>
  <c r="CP1338" i="2"/>
  <c r="CT1338" i="2"/>
  <c r="CX1338" i="2"/>
  <c r="CQ1338" i="2"/>
  <c r="CU1338" i="2"/>
  <c r="CY1338" i="2"/>
  <c r="CU1335" i="2"/>
  <c r="CP1334" i="2"/>
  <c r="CT1334" i="2"/>
  <c r="CX1334" i="2"/>
  <c r="CQ1334" i="2"/>
  <c r="CU1334" i="2"/>
  <c r="CY1334" i="2"/>
  <c r="CP1330" i="2"/>
  <c r="CT1330" i="2"/>
  <c r="CX1330" i="2"/>
  <c r="CQ1330" i="2"/>
  <c r="CU1330" i="2"/>
  <c r="CY1330" i="2"/>
  <c r="CO1327" i="2"/>
  <c r="CS1327" i="2"/>
  <c r="CW1327" i="2"/>
  <c r="CP1327" i="2"/>
  <c r="CT1327" i="2"/>
  <c r="CX1327" i="2"/>
  <c r="CS1326" i="2"/>
  <c r="CO1323" i="2"/>
  <c r="CS1323" i="2"/>
  <c r="CW1323" i="2"/>
  <c r="CP1323" i="2"/>
  <c r="CT1323" i="2"/>
  <c r="CX1323" i="2"/>
  <c r="CS1322" i="2"/>
  <c r="CU1319" i="2"/>
  <c r="CS1318" i="2"/>
  <c r="CU1315" i="2"/>
  <c r="CP1314" i="2"/>
  <c r="CT1314" i="2"/>
  <c r="CX1314" i="2"/>
  <c r="CQ1314" i="2"/>
  <c r="CU1314" i="2"/>
  <c r="CY1314" i="2"/>
  <c r="CN1304" i="2"/>
  <c r="CR1304" i="2"/>
  <c r="CV1304" i="2"/>
  <c r="CQ1304" i="2"/>
  <c r="CW1304" i="2"/>
  <c r="CS1304" i="2"/>
  <c r="CX1304" i="2"/>
  <c r="CW1299" i="2"/>
  <c r="CN1288" i="2"/>
  <c r="CR1288" i="2"/>
  <c r="CV1288" i="2"/>
  <c r="CQ1288" i="2"/>
  <c r="CW1288" i="2"/>
  <c r="CS1288" i="2"/>
  <c r="CX1288" i="2"/>
  <c r="CU1283" i="2"/>
  <c r="CU1272" i="2"/>
  <c r="CO1254" i="2"/>
  <c r="CS1254" i="2"/>
  <c r="CW1254" i="2"/>
  <c r="CP1254" i="2"/>
  <c r="CT1254" i="2"/>
  <c r="CX1254" i="2"/>
  <c r="CN1254" i="2"/>
  <c r="CV1254" i="2"/>
  <c r="CQ1254" i="2"/>
  <c r="CY1254" i="2"/>
  <c r="CP1245" i="2"/>
  <c r="CX1245" i="2"/>
  <c r="CQ1245" i="2"/>
  <c r="CU1245" i="2"/>
  <c r="CN1245" i="2"/>
  <c r="CV1245" i="2"/>
  <c r="CO1245" i="2"/>
  <c r="CO1238" i="2"/>
  <c r="CS1238" i="2"/>
  <c r="CW1238" i="2"/>
  <c r="CP1238" i="2"/>
  <c r="CT1238" i="2"/>
  <c r="CX1238" i="2"/>
  <c r="CN1238" i="2"/>
  <c r="CV1238" i="2"/>
  <c r="CQ1238" i="2"/>
  <c r="CY1238" i="2"/>
  <c r="CO1222" i="2"/>
  <c r="CW1222" i="2"/>
  <c r="CP1222" i="2"/>
  <c r="CT1222" i="2"/>
  <c r="CN1222" i="2"/>
  <c r="CV1222" i="2"/>
  <c r="CQ1222" i="2"/>
  <c r="CO1206" i="2"/>
  <c r="CS1206" i="2"/>
  <c r="CW1206" i="2"/>
  <c r="CP1206" i="2"/>
  <c r="CT1206" i="2"/>
  <c r="CX1206" i="2"/>
  <c r="CN1206" i="2"/>
  <c r="CV1206" i="2"/>
  <c r="CQ1206" i="2"/>
  <c r="CY1206" i="2"/>
  <c r="CP1191" i="2"/>
  <c r="CT1191" i="2"/>
  <c r="CX1191" i="2"/>
  <c r="CO1191" i="2"/>
  <c r="CU1191" i="2"/>
  <c r="CQ1191" i="2"/>
  <c r="CV1191" i="2"/>
  <c r="CR1191" i="2"/>
  <c r="CS1191" i="2"/>
  <c r="CP1159" i="2"/>
  <c r="CT1159" i="2"/>
  <c r="CX1159" i="2"/>
  <c r="CO1159" i="2"/>
  <c r="CU1159" i="2"/>
  <c r="CQ1159" i="2"/>
  <c r="CV1159" i="2"/>
  <c r="CR1159" i="2"/>
  <c r="CS1159" i="2"/>
  <c r="CO1156" i="2"/>
  <c r="CS1156" i="2"/>
  <c r="CW1156" i="2"/>
  <c r="CP1156" i="2"/>
  <c r="CU1156" i="2"/>
  <c r="CQ1156" i="2"/>
  <c r="CV1156" i="2"/>
  <c r="CN1156" i="2"/>
  <c r="CY1156" i="2"/>
  <c r="CR1156" i="2"/>
  <c r="CU1093" i="2"/>
  <c r="CW1093" i="2"/>
  <c r="CN1456" i="2"/>
  <c r="CR1456" i="2"/>
  <c r="CV1456" i="2"/>
  <c r="CO1456" i="2"/>
  <c r="CS1456" i="2"/>
  <c r="CW1456" i="2"/>
  <c r="CU1452" i="2"/>
  <c r="CR1448" i="2"/>
  <c r="CR1447" i="2"/>
  <c r="CR1446" i="2"/>
  <c r="CU1444" i="2"/>
  <c r="CR1442" i="2"/>
  <c r="CR1439" i="2"/>
  <c r="CR1438" i="2"/>
  <c r="CU1432" i="2"/>
  <c r="CN1428" i="2"/>
  <c r="CR1428" i="2"/>
  <c r="CV1428" i="2"/>
  <c r="CO1428" i="2"/>
  <c r="CS1428" i="2"/>
  <c r="CW1428" i="2"/>
  <c r="CR1427" i="2"/>
  <c r="CR1422" i="2"/>
  <c r="CU1420" i="2"/>
  <c r="CN1416" i="2"/>
  <c r="CR1416" i="2"/>
  <c r="CV1416" i="2"/>
  <c r="CO1416" i="2"/>
  <c r="CS1416" i="2"/>
  <c r="CW1416" i="2"/>
  <c r="CR1415" i="2"/>
  <c r="CU1412" i="2"/>
  <c r="CN1408" i="2"/>
  <c r="CV1408" i="2"/>
  <c r="CO1408" i="2"/>
  <c r="CS1408" i="2"/>
  <c r="CR1407" i="2"/>
  <c r="CN1404" i="2"/>
  <c r="CR1404" i="2"/>
  <c r="CV1404" i="2"/>
  <c r="CO1404" i="2"/>
  <c r="CS1404" i="2"/>
  <c r="CW1404" i="2"/>
  <c r="CU1400" i="2"/>
  <c r="CN1396" i="2"/>
  <c r="CR1396" i="2"/>
  <c r="CV1396" i="2"/>
  <c r="CO1396" i="2"/>
  <c r="CS1396" i="2"/>
  <c r="CW1396" i="2"/>
  <c r="CU1392" i="2"/>
  <c r="CU1388" i="2"/>
  <c r="CU1384" i="2"/>
  <c r="CU1380" i="2"/>
  <c r="CU1376" i="2"/>
  <c r="CN1372" i="2"/>
  <c r="CV1372" i="2"/>
  <c r="CO1372" i="2"/>
  <c r="CS1372" i="2"/>
  <c r="CR1371" i="2"/>
  <c r="CR1370" i="2"/>
  <c r="CN1368" i="2"/>
  <c r="CV1368" i="2"/>
  <c r="CO1368" i="2"/>
  <c r="CS1368" i="2"/>
  <c r="CR1367" i="2"/>
  <c r="CN1364" i="2"/>
  <c r="CR1364" i="2"/>
  <c r="CV1364" i="2"/>
  <c r="CO1364" i="2"/>
  <c r="CS1364" i="2"/>
  <c r="CW1364" i="2"/>
  <c r="CR1363" i="2"/>
  <c r="CN1360" i="2"/>
  <c r="CR1360" i="2"/>
  <c r="CV1360" i="2"/>
  <c r="CO1360" i="2"/>
  <c r="CS1360" i="2"/>
  <c r="CW1360" i="2"/>
  <c r="CR1359" i="2"/>
  <c r="CN1356" i="2"/>
  <c r="CR1356" i="2"/>
  <c r="CV1356" i="2"/>
  <c r="CO1356" i="2"/>
  <c r="CS1356" i="2"/>
  <c r="CW1356" i="2"/>
  <c r="CR1355" i="2"/>
  <c r="CR1354" i="2"/>
  <c r="CN1352" i="2"/>
  <c r="CR1352" i="2"/>
  <c r="CV1352" i="2"/>
  <c r="CO1352" i="2"/>
  <c r="CS1352" i="2"/>
  <c r="CW1352" i="2"/>
  <c r="CR1351" i="2"/>
  <c r="CN1348" i="2"/>
  <c r="CR1348" i="2"/>
  <c r="CV1348" i="2"/>
  <c r="CO1348" i="2"/>
  <c r="CS1348" i="2"/>
  <c r="CW1348" i="2"/>
  <c r="CR1347" i="2"/>
  <c r="CR1346" i="2"/>
  <c r="CU1344" i="2"/>
  <c r="CU1340" i="2"/>
  <c r="CU1336" i="2"/>
  <c r="CU1332" i="2"/>
  <c r="CR1327" i="2"/>
  <c r="CR1326" i="2"/>
  <c r="CU1324" i="2"/>
  <c r="CO1320" i="2"/>
  <c r="CR1319" i="2"/>
  <c r="CR1318" i="2"/>
  <c r="CN1316" i="2"/>
  <c r="CR1315" i="2"/>
  <c r="CR1314" i="2"/>
  <c r="CN1312" i="2"/>
  <c r="CR1312" i="2"/>
  <c r="CV1312" i="2"/>
  <c r="CO1312" i="2"/>
  <c r="CS1312" i="2"/>
  <c r="CW1312" i="2"/>
  <c r="CU1308" i="2"/>
  <c r="CT1304" i="2"/>
  <c r="CO1303" i="2"/>
  <c r="CS1303" i="2"/>
  <c r="CW1303" i="2"/>
  <c r="CQ1303" i="2"/>
  <c r="CV1303" i="2"/>
  <c r="CR1303" i="2"/>
  <c r="CX1303" i="2"/>
  <c r="CU1292" i="2"/>
  <c r="CU1287" i="2"/>
  <c r="CT1283" i="2"/>
  <c r="CT1272" i="2"/>
  <c r="CP1241" i="2"/>
  <c r="CT1241" i="2"/>
  <c r="CX1241" i="2"/>
  <c r="CQ1241" i="2"/>
  <c r="CU1241" i="2"/>
  <c r="CY1241" i="2"/>
  <c r="CN1241" i="2"/>
  <c r="CV1241" i="2"/>
  <c r="CO1241" i="2"/>
  <c r="CW1241" i="2"/>
  <c r="CP1225" i="2"/>
  <c r="CT1225" i="2"/>
  <c r="CX1225" i="2"/>
  <c r="CQ1225" i="2"/>
  <c r="CU1225" i="2"/>
  <c r="CY1225" i="2"/>
  <c r="CN1225" i="2"/>
  <c r="CV1225" i="2"/>
  <c r="CO1225" i="2"/>
  <c r="CW1225" i="2"/>
  <c r="CO1202" i="2"/>
  <c r="CS1202" i="2"/>
  <c r="CW1202" i="2"/>
  <c r="CP1202" i="2"/>
  <c r="CT1202" i="2"/>
  <c r="CX1202" i="2"/>
  <c r="CN1202" i="2"/>
  <c r="CV1202" i="2"/>
  <c r="CQ1202" i="2"/>
  <c r="CY1202" i="2"/>
  <c r="CV1462" i="2"/>
  <c r="CN1462" i="2"/>
  <c r="CQ1461" i="2"/>
  <c r="CU1461" i="2"/>
  <c r="CY1461" i="2"/>
  <c r="CN1461" i="2"/>
  <c r="CR1461" i="2"/>
  <c r="CV1461" i="2"/>
  <c r="CV1459" i="2"/>
  <c r="CN1459" i="2"/>
  <c r="CV1458" i="2"/>
  <c r="CN1458" i="2"/>
  <c r="CY1456" i="2"/>
  <c r="CQ1456" i="2"/>
  <c r="CV1454" i="2"/>
  <c r="CN1454" i="2"/>
  <c r="CY1452" i="2"/>
  <c r="CQ1452" i="2"/>
  <c r="CV1450" i="2"/>
  <c r="CN1450" i="2"/>
  <c r="CQ1449" i="2"/>
  <c r="CU1449" i="2"/>
  <c r="CY1449" i="2"/>
  <c r="CN1449" i="2"/>
  <c r="CR1449" i="2"/>
  <c r="CV1449" i="2"/>
  <c r="CQ1448" i="2"/>
  <c r="CV1447" i="2"/>
  <c r="CN1447" i="2"/>
  <c r="CV1446" i="2"/>
  <c r="CN1446" i="2"/>
  <c r="CY1444" i="2"/>
  <c r="CQ1444" i="2"/>
  <c r="CV1442" i="2"/>
  <c r="CN1442" i="2"/>
  <c r="CQ1441" i="2"/>
  <c r="CU1441" i="2"/>
  <c r="CY1441" i="2"/>
  <c r="CN1441" i="2"/>
  <c r="CR1441" i="2"/>
  <c r="CV1441" i="2"/>
  <c r="CV1439" i="2"/>
  <c r="CN1439" i="2"/>
  <c r="CV1438" i="2"/>
  <c r="CN1438" i="2"/>
  <c r="CQ1437" i="2"/>
  <c r="CU1437" i="2"/>
  <c r="CY1437" i="2"/>
  <c r="CN1437" i="2"/>
  <c r="CR1437" i="2"/>
  <c r="CV1437" i="2"/>
  <c r="CV1435" i="2"/>
  <c r="CN1435" i="2"/>
  <c r="CV1434" i="2"/>
  <c r="CN1434" i="2"/>
  <c r="CQ1433" i="2"/>
  <c r="CU1433" i="2"/>
  <c r="CY1433" i="2"/>
  <c r="CN1433" i="2"/>
  <c r="CR1433" i="2"/>
  <c r="CV1433" i="2"/>
  <c r="CY1432" i="2"/>
  <c r="CQ1432" i="2"/>
  <c r="CN1431" i="2"/>
  <c r="CV1430" i="2"/>
  <c r="CN1430" i="2"/>
  <c r="CQ1429" i="2"/>
  <c r="CU1429" i="2"/>
  <c r="CY1429" i="2"/>
  <c r="CN1429" i="2"/>
  <c r="CR1429" i="2"/>
  <c r="CV1429" i="2"/>
  <c r="CY1428" i="2"/>
  <c r="CQ1428" i="2"/>
  <c r="CV1427" i="2"/>
  <c r="CN1427" i="2"/>
  <c r="CV1426" i="2"/>
  <c r="CN1426" i="2"/>
  <c r="CQ1425" i="2"/>
  <c r="CU1425" i="2"/>
  <c r="CY1425" i="2"/>
  <c r="CN1425" i="2"/>
  <c r="CR1425" i="2"/>
  <c r="CV1425" i="2"/>
  <c r="CY1424" i="2"/>
  <c r="CQ1424" i="2"/>
  <c r="CV1423" i="2"/>
  <c r="CN1423" i="2"/>
  <c r="CV1422" i="2"/>
  <c r="CN1422" i="2"/>
  <c r="CQ1421" i="2"/>
  <c r="CU1421" i="2"/>
  <c r="CY1421" i="2"/>
  <c r="CN1421" i="2"/>
  <c r="CR1421" i="2"/>
  <c r="CV1421" i="2"/>
  <c r="CY1420" i="2"/>
  <c r="CQ1420" i="2"/>
  <c r="CV1419" i="2"/>
  <c r="CN1419" i="2"/>
  <c r="CV1418" i="2"/>
  <c r="CN1418" i="2"/>
  <c r="CQ1417" i="2"/>
  <c r="CU1417" i="2"/>
  <c r="CY1417" i="2"/>
  <c r="CN1417" i="2"/>
  <c r="CR1417" i="2"/>
  <c r="CV1417" i="2"/>
  <c r="CY1416" i="2"/>
  <c r="CQ1416" i="2"/>
  <c r="CV1415" i="2"/>
  <c r="CN1415" i="2"/>
  <c r="CV1414" i="2"/>
  <c r="CN1414" i="2"/>
  <c r="CU1413" i="2"/>
  <c r="CY1413" i="2"/>
  <c r="CN1413" i="2"/>
  <c r="CV1413" i="2"/>
  <c r="CY1412" i="2"/>
  <c r="CQ1412" i="2"/>
  <c r="CN1411" i="2"/>
  <c r="CV1410" i="2"/>
  <c r="CN1410" i="2"/>
  <c r="CQ1409" i="2"/>
  <c r="CU1409" i="2"/>
  <c r="CY1409" i="2"/>
  <c r="CN1409" i="2"/>
  <c r="CR1409" i="2"/>
  <c r="CV1409" i="2"/>
  <c r="CY1408" i="2"/>
  <c r="CQ1408" i="2"/>
  <c r="CV1407" i="2"/>
  <c r="CN1407" i="2"/>
  <c r="CV1406" i="2"/>
  <c r="CN1406" i="2"/>
  <c r="CQ1405" i="2"/>
  <c r="CU1405" i="2"/>
  <c r="CY1405" i="2"/>
  <c r="CN1405" i="2"/>
  <c r="CR1405" i="2"/>
  <c r="CV1405" i="2"/>
  <c r="CY1404" i="2"/>
  <c r="CQ1404" i="2"/>
  <c r="CN1403" i="2"/>
  <c r="CV1402" i="2"/>
  <c r="CN1402" i="2"/>
  <c r="CQ1401" i="2"/>
  <c r="CU1401" i="2"/>
  <c r="CY1401" i="2"/>
  <c r="CN1401" i="2"/>
  <c r="CR1401" i="2"/>
  <c r="CV1401" i="2"/>
  <c r="CY1400" i="2"/>
  <c r="CQ1400" i="2"/>
  <c r="CV1399" i="2"/>
  <c r="CN1399" i="2"/>
  <c r="CV1398" i="2"/>
  <c r="CN1398" i="2"/>
  <c r="CQ1397" i="2"/>
  <c r="CU1397" i="2"/>
  <c r="CY1397" i="2"/>
  <c r="CN1397" i="2"/>
  <c r="CR1397" i="2"/>
  <c r="CV1397" i="2"/>
  <c r="CY1396" i="2"/>
  <c r="CQ1396" i="2"/>
  <c r="CN1395" i="2"/>
  <c r="CV1394" i="2"/>
  <c r="CN1394" i="2"/>
  <c r="CQ1393" i="2"/>
  <c r="CU1393" i="2"/>
  <c r="CY1393" i="2"/>
  <c r="CN1393" i="2"/>
  <c r="CR1393" i="2"/>
  <c r="CV1393" i="2"/>
  <c r="CY1392" i="2"/>
  <c r="CQ1392" i="2"/>
  <c r="CV1391" i="2"/>
  <c r="CN1391" i="2"/>
  <c r="CV1390" i="2"/>
  <c r="CN1390" i="2"/>
  <c r="CQ1389" i="2"/>
  <c r="CU1389" i="2"/>
  <c r="CY1389" i="2"/>
  <c r="CN1389" i="2"/>
  <c r="CR1389" i="2"/>
  <c r="CV1389" i="2"/>
  <c r="CY1388" i="2"/>
  <c r="CQ1388" i="2"/>
  <c r="CV1387" i="2"/>
  <c r="CN1387" i="2"/>
  <c r="CV1386" i="2"/>
  <c r="CN1386" i="2"/>
  <c r="CQ1385" i="2"/>
  <c r="CU1385" i="2"/>
  <c r="CY1385" i="2"/>
  <c r="CN1385" i="2"/>
  <c r="CR1385" i="2"/>
  <c r="CV1385" i="2"/>
  <c r="CY1384" i="2"/>
  <c r="CQ1384" i="2"/>
  <c r="CV1383" i="2"/>
  <c r="CN1383" i="2"/>
  <c r="CV1382" i="2"/>
  <c r="CN1382" i="2"/>
  <c r="CQ1381" i="2"/>
  <c r="CU1381" i="2"/>
  <c r="CY1381" i="2"/>
  <c r="CN1381" i="2"/>
  <c r="CR1381" i="2"/>
  <c r="CV1381" i="2"/>
  <c r="CY1380" i="2"/>
  <c r="CQ1380" i="2"/>
  <c r="CV1379" i="2"/>
  <c r="CN1379" i="2"/>
  <c r="CV1378" i="2"/>
  <c r="CN1378" i="2"/>
  <c r="CQ1377" i="2"/>
  <c r="CU1377" i="2"/>
  <c r="CY1377" i="2"/>
  <c r="CN1377" i="2"/>
  <c r="CR1377" i="2"/>
  <c r="CV1377" i="2"/>
  <c r="CY1376" i="2"/>
  <c r="CQ1376" i="2"/>
  <c r="CV1375" i="2"/>
  <c r="CN1375" i="2"/>
  <c r="CV1374" i="2"/>
  <c r="CN1374" i="2"/>
  <c r="CQ1373" i="2"/>
  <c r="CU1373" i="2"/>
  <c r="CY1373" i="2"/>
  <c r="CN1373" i="2"/>
  <c r="CR1373" i="2"/>
  <c r="CV1373" i="2"/>
  <c r="CY1372" i="2"/>
  <c r="CQ1372" i="2"/>
  <c r="CV1371" i="2"/>
  <c r="CN1371" i="2"/>
  <c r="CV1370" i="2"/>
  <c r="CN1370" i="2"/>
  <c r="CQ1369" i="2"/>
  <c r="CU1369" i="2"/>
  <c r="CY1369" i="2"/>
  <c r="CN1369" i="2"/>
  <c r="CR1369" i="2"/>
  <c r="CV1369" i="2"/>
  <c r="CY1368" i="2"/>
  <c r="CQ1368" i="2"/>
  <c r="CV1367" i="2"/>
  <c r="CN1367" i="2"/>
  <c r="CV1366" i="2"/>
  <c r="CN1366" i="2"/>
  <c r="CQ1365" i="2"/>
  <c r="CU1365" i="2"/>
  <c r="CY1365" i="2"/>
  <c r="CN1365" i="2"/>
  <c r="CR1365" i="2"/>
  <c r="CV1365" i="2"/>
  <c r="CY1364" i="2"/>
  <c r="CQ1364" i="2"/>
  <c r="CV1363" i="2"/>
  <c r="CN1363" i="2"/>
  <c r="CV1362" i="2"/>
  <c r="CN1362" i="2"/>
  <c r="CQ1361" i="2"/>
  <c r="CU1361" i="2"/>
  <c r="CY1361" i="2"/>
  <c r="CN1361" i="2"/>
  <c r="CR1361" i="2"/>
  <c r="CV1361" i="2"/>
  <c r="CY1360" i="2"/>
  <c r="CQ1360" i="2"/>
  <c r="CN1359" i="2"/>
  <c r="CV1358" i="2"/>
  <c r="CN1358" i="2"/>
  <c r="CQ1357" i="2"/>
  <c r="CU1357" i="2"/>
  <c r="CY1357" i="2"/>
  <c r="CN1357" i="2"/>
  <c r="CR1357" i="2"/>
  <c r="CV1357" i="2"/>
  <c r="CY1356" i="2"/>
  <c r="CQ1356" i="2"/>
  <c r="CV1355" i="2"/>
  <c r="CN1355" i="2"/>
  <c r="CV1354" i="2"/>
  <c r="CN1354" i="2"/>
  <c r="CQ1353" i="2"/>
  <c r="CU1353" i="2"/>
  <c r="CY1353" i="2"/>
  <c r="CN1353" i="2"/>
  <c r="CR1353" i="2"/>
  <c r="CV1353" i="2"/>
  <c r="CY1352" i="2"/>
  <c r="CQ1352" i="2"/>
  <c r="CV1351" i="2"/>
  <c r="CN1351" i="2"/>
  <c r="CV1350" i="2"/>
  <c r="CN1350" i="2"/>
  <c r="CQ1349" i="2"/>
  <c r="CU1349" i="2"/>
  <c r="CY1349" i="2"/>
  <c r="CN1349" i="2"/>
  <c r="CR1349" i="2"/>
  <c r="CV1349" i="2"/>
  <c r="CY1348" i="2"/>
  <c r="CQ1348" i="2"/>
  <c r="CV1347" i="2"/>
  <c r="CN1347" i="2"/>
  <c r="CV1346" i="2"/>
  <c r="CN1346" i="2"/>
  <c r="CQ1345" i="2"/>
  <c r="CU1345" i="2"/>
  <c r="CY1345" i="2"/>
  <c r="CN1345" i="2"/>
  <c r="CR1345" i="2"/>
  <c r="CV1345" i="2"/>
  <c r="CY1344" i="2"/>
  <c r="CQ1344" i="2"/>
  <c r="CV1343" i="2"/>
  <c r="CN1343" i="2"/>
  <c r="CV1342" i="2"/>
  <c r="CN1342" i="2"/>
  <c r="CQ1341" i="2"/>
  <c r="CU1341" i="2"/>
  <c r="CY1341" i="2"/>
  <c r="CN1341" i="2"/>
  <c r="CR1341" i="2"/>
  <c r="CV1341" i="2"/>
  <c r="CY1340" i="2"/>
  <c r="CQ1340" i="2"/>
  <c r="CV1339" i="2"/>
  <c r="CN1339" i="2"/>
  <c r="CV1338" i="2"/>
  <c r="CN1338" i="2"/>
  <c r="CQ1337" i="2"/>
  <c r="CU1337" i="2"/>
  <c r="CY1337" i="2"/>
  <c r="CN1337" i="2"/>
  <c r="CR1337" i="2"/>
  <c r="CV1337" i="2"/>
  <c r="CY1336" i="2"/>
  <c r="CV1335" i="2"/>
  <c r="CN1335" i="2"/>
  <c r="CV1334" i="2"/>
  <c r="CN1334" i="2"/>
  <c r="CY1333" i="2"/>
  <c r="CY1332" i="2"/>
  <c r="CQ1332" i="2"/>
  <c r="CV1330" i="2"/>
  <c r="CN1330" i="2"/>
  <c r="CQ1329" i="2"/>
  <c r="CU1329" i="2"/>
  <c r="CY1329" i="2"/>
  <c r="CN1329" i="2"/>
  <c r="CR1329" i="2"/>
  <c r="CV1329" i="2"/>
  <c r="CY1328" i="2"/>
  <c r="CV1327" i="2"/>
  <c r="CN1327" i="2"/>
  <c r="CV1326" i="2"/>
  <c r="CN1326" i="2"/>
  <c r="CQ1325" i="2"/>
  <c r="CU1325" i="2"/>
  <c r="CY1325" i="2"/>
  <c r="CN1325" i="2"/>
  <c r="CR1325" i="2"/>
  <c r="CV1325" i="2"/>
  <c r="CY1324" i="2"/>
  <c r="CQ1324" i="2"/>
  <c r="CV1323" i="2"/>
  <c r="CN1323" i="2"/>
  <c r="CV1322" i="2"/>
  <c r="CN1322" i="2"/>
  <c r="CQ1321" i="2"/>
  <c r="CU1321" i="2"/>
  <c r="CY1321" i="2"/>
  <c r="CN1321" i="2"/>
  <c r="CR1321" i="2"/>
  <c r="CV1321" i="2"/>
  <c r="CY1320" i="2"/>
  <c r="CV1319" i="2"/>
  <c r="CN1319" i="2"/>
  <c r="CV1318" i="2"/>
  <c r="CN1318" i="2"/>
  <c r="CQ1317" i="2"/>
  <c r="CU1317" i="2"/>
  <c r="CY1317" i="2"/>
  <c r="CN1317" i="2"/>
  <c r="CR1317" i="2"/>
  <c r="CV1317" i="2"/>
  <c r="CY1316" i="2"/>
  <c r="CV1315" i="2"/>
  <c r="CN1315" i="2"/>
  <c r="CV1314" i="2"/>
  <c r="CN1314" i="2"/>
  <c r="CY1313" i="2"/>
  <c r="CY1312" i="2"/>
  <c r="CQ1312" i="2"/>
  <c r="CW1311" i="2"/>
  <c r="CX1311" i="2"/>
  <c r="CP1308" i="2"/>
  <c r="CY1304" i="2"/>
  <c r="CO1304" i="2"/>
  <c r="CP1303" i="2"/>
  <c r="CN1300" i="2"/>
  <c r="CR1300" i="2"/>
  <c r="CV1300" i="2"/>
  <c r="CQ1300" i="2"/>
  <c r="CW1300" i="2"/>
  <c r="CS1300" i="2"/>
  <c r="CX1300" i="2"/>
  <c r="CY1299" i="2"/>
  <c r="CO1295" i="2"/>
  <c r="CS1295" i="2"/>
  <c r="CW1295" i="2"/>
  <c r="CQ1295" i="2"/>
  <c r="CV1295" i="2"/>
  <c r="CR1295" i="2"/>
  <c r="CX1295" i="2"/>
  <c r="CP1292" i="2"/>
  <c r="CY1288" i="2"/>
  <c r="CO1288" i="2"/>
  <c r="CP1287" i="2"/>
  <c r="CN1284" i="2"/>
  <c r="CR1284" i="2"/>
  <c r="CV1284" i="2"/>
  <c r="CQ1284" i="2"/>
  <c r="CW1284" i="2"/>
  <c r="CS1284" i="2"/>
  <c r="CX1284" i="2"/>
  <c r="CY1283" i="2"/>
  <c r="CN1283" i="2"/>
  <c r="CO1279" i="2"/>
  <c r="CS1279" i="2"/>
  <c r="CW1279" i="2"/>
  <c r="CQ1279" i="2"/>
  <c r="CV1279" i="2"/>
  <c r="CR1279" i="2"/>
  <c r="CX1279" i="2"/>
  <c r="CP1276" i="2"/>
  <c r="CY1272" i="2"/>
  <c r="CO1272" i="2"/>
  <c r="CP1271" i="2"/>
  <c r="CN1268" i="2"/>
  <c r="CR1268" i="2"/>
  <c r="CV1268" i="2"/>
  <c r="CQ1268" i="2"/>
  <c r="CW1268" i="2"/>
  <c r="CS1268" i="2"/>
  <c r="CX1268" i="2"/>
  <c r="CN1267" i="2"/>
  <c r="CO1267" i="2"/>
  <c r="CS1267" i="2"/>
  <c r="CW1267" i="2"/>
  <c r="CQ1267" i="2"/>
  <c r="CV1267" i="2"/>
  <c r="CR1267" i="2"/>
  <c r="CX1267" i="2"/>
  <c r="CU1266" i="2"/>
  <c r="CP1265" i="2"/>
  <c r="CT1265" i="2"/>
  <c r="CX1265" i="2"/>
  <c r="CQ1265" i="2"/>
  <c r="CU1265" i="2"/>
  <c r="CY1265" i="2"/>
  <c r="CN1265" i="2"/>
  <c r="CV1265" i="2"/>
  <c r="CO1265" i="2"/>
  <c r="CW1265" i="2"/>
  <c r="CP1263" i="2"/>
  <c r="CR1261" i="2"/>
  <c r="CU1259" i="2"/>
  <c r="CO1258" i="2"/>
  <c r="CS1258" i="2"/>
  <c r="CW1258" i="2"/>
  <c r="CP1258" i="2"/>
  <c r="CT1258" i="2"/>
  <c r="CX1258" i="2"/>
  <c r="CN1258" i="2"/>
  <c r="CV1258" i="2"/>
  <c r="CQ1258" i="2"/>
  <c r="CY1258" i="2"/>
  <c r="CS1257" i="2"/>
  <c r="CR1254" i="2"/>
  <c r="CN1251" i="2"/>
  <c r="CR1251" i="2"/>
  <c r="CV1251" i="2"/>
  <c r="CO1251" i="2"/>
  <c r="CS1251" i="2"/>
  <c r="CW1251" i="2"/>
  <c r="CQ1251" i="2"/>
  <c r="CY1251" i="2"/>
  <c r="CT1251" i="2"/>
  <c r="CU1250" i="2"/>
  <c r="CP1249" i="2"/>
  <c r="CT1249" i="2"/>
  <c r="CX1249" i="2"/>
  <c r="CQ1249" i="2"/>
  <c r="CU1249" i="2"/>
  <c r="CY1249" i="2"/>
  <c r="CN1249" i="2"/>
  <c r="CV1249" i="2"/>
  <c r="CO1249" i="2"/>
  <c r="CW1249" i="2"/>
  <c r="CP1247" i="2"/>
  <c r="CR1245" i="2"/>
  <c r="CU1243" i="2"/>
  <c r="CO1242" i="2"/>
  <c r="CS1242" i="2"/>
  <c r="CW1242" i="2"/>
  <c r="CP1242" i="2"/>
  <c r="CT1242" i="2"/>
  <c r="CX1242" i="2"/>
  <c r="CN1242" i="2"/>
  <c r="CV1242" i="2"/>
  <c r="CQ1242" i="2"/>
  <c r="CY1242" i="2"/>
  <c r="CS1241" i="2"/>
  <c r="CR1238" i="2"/>
  <c r="CN1235" i="2"/>
  <c r="CR1235" i="2"/>
  <c r="CV1235" i="2"/>
  <c r="CO1235" i="2"/>
  <c r="CS1235" i="2"/>
  <c r="CW1235" i="2"/>
  <c r="CQ1235" i="2"/>
  <c r="CY1235" i="2"/>
  <c r="CT1235" i="2"/>
  <c r="CU1234" i="2"/>
  <c r="CP1233" i="2"/>
  <c r="CT1233" i="2"/>
  <c r="CX1233" i="2"/>
  <c r="CQ1233" i="2"/>
  <c r="CU1233" i="2"/>
  <c r="CY1233" i="2"/>
  <c r="CN1233" i="2"/>
  <c r="CV1233" i="2"/>
  <c r="CO1233" i="2"/>
  <c r="CW1233" i="2"/>
  <c r="CP1231" i="2"/>
  <c r="CR1229" i="2"/>
  <c r="CU1227" i="2"/>
  <c r="CO1226" i="2"/>
  <c r="CS1226" i="2"/>
  <c r="CW1226" i="2"/>
  <c r="CP1226" i="2"/>
  <c r="CT1226" i="2"/>
  <c r="CX1226" i="2"/>
  <c r="CN1226" i="2"/>
  <c r="CV1226" i="2"/>
  <c r="CQ1226" i="2"/>
  <c r="CY1226" i="2"/>
  <c r="CS1225" i="2"/>
  <c r="CR1222" i="2"/>
  <c r="CN1219" i="2"/>
  <c r="CR1219" i="2"/>
  <c r="CV1219" i="2"/>
  <c r="CO1219" i="2"/>
  <c r="CS1219" i="2"/>
  <c r="CW1219" i="2"/>
  <c r="CQ1219" i="2"/>
  <c r="CY1219" i="2"/>
  <c r="CT1219" i="2"/>
  <c r="CU1218" i="2"/>
  <c r="CP1217" i="2"/>
  <c r="CT1217" i="2"/>
  <c r="CX1217" i="2"/>
  <c r="CQ1217" i="2"/>
  <c r="CU1217" i="2"/>
  <c r="CY1217" i="2"/>
  <c r="CN1217" i="2"/>
  <c r="CV1217" i="2"/>
  <c r="CO1217" i="2"/>
  <c r="CW1217" i="2"/>
  <c r="CP1215" i="2"/>
  <c r="CR1213" i="2"/>
  <c r="CU1211" i="2"/>
  <c r="CO1210" i="2"/>
  <c r="CS1210" i="2"/>
  <c r="CW1210" i="2"/>
  <c r="CP1210" i="2"/>
  <c r="CT1210" i="2"/>
  <c r="CX1210" i="2"/>
  <c r="CN1210" i="2"/>
  <c r="CV1210" i="2"/>
  <c r="CQ1210" i="2"/>
  <c r="CY1210" i="2"/>
  <c r="CS1209" i="2"/>
  <c r="CR1206" i="2"/>
  <c r="CN1203" i="2"/>
  <c r="CR1203" i="2"/>
  <c r="CV1203" i="2"/>
  <c r="CO1203" i="2"/>
  <c r="CS1203" i="2"/>
  <c r="CW1203" i="2"/>
  <c r="CQ1203" i="2"/>
  <c r="CY1203" i="2"/>
  <c r="CT1203" i="2"/>
  <c r="CU1202" i="2"/>
  <c r="CP1201" i="2"/>
  <c r="CT1201" i="2"/>
  <c r="CX1201" i="2"/>
  <c r="CQ1201" i="2"/>
  <c r="CU1201" i="2"/>
  <c r="CY1201" i="2"/>
  <c r="CN1201" i="2"/>
  <c r="CV1201" i="2"/>
  <c r="CO1201" i="2"/>
  <c r="CW1201" i="2"/>
  <c r="CP1199" i="2"/>
  <c r="CR1197" i="2"/>
  <c r="CU1195" i="2"/>
  <c r="CO1194" i="2"/>
  <c r="CS1194" i="2"/>
  <c r="CW1194" i="2"/>
  <c r="CP1194" i="2"/>
  <c r="CT1194" i="2"/>
  <c r="CX1194" i="2"/>
  <c r="CN1194" i="2"/>
  <c r="CV1194" i="2"/>
  <c r="CQ1194" i="2"/>
  <c r="CY1194" i="2"/>
  <c r="CO1192" i="2"/>
  <c r="CS1192" i="2"/>
  <c r="CW1192" i="2"/>
  <c r="CP1192" i="2"/>
  <c r="CU1192" i="2"/>
  <c r="CQ1192" i="2"/>
  <c r="CV1192" i="2"/>
  <c r="CN1192" i="2"/>
  <c r="CY1192" i="2"/>
  <c r="CR1192" i="2"/>
  <c r="CN1191" i="2"/>
  <c r="CT1188" i="2"/>
  <c r="CW1187" i="2"/>
  <c r="CP1179" i="2"/>
  <c r="CT1179" i="2"/>
  <c r="CX1179" i="2"/>
  <c r="CO1179" i="2"/>
  <c r="CU1179" i="2"/>
  <c r="CQ1179" i="2"/>
  <c r="CV1179" i="2"/>
  <c r="CR1179" i="2"/>
  <c r="CS1179" i="2"/>
  <c r="CO1176" i="2"/>
  <c r="CS1176" i="2"/>
  <c r="CW1176" i="2"/>
  <c r="CP1176" i="2"/>
  <c r="CU1176" i="2"/>
  <c r="CQ1176" i="2"/>
  <c r="CV1176" i="2"/>
  <c r="CN1176" i="2"/>
  <c r="CY1176" i="2"/>
  <c r="CR1176" i="2"/>
  <c r="CT1172" i="2"/>
  <c r="CW1171" i="2"/>
  <c r="CX1168" i="2"/>
  <c r="CP1163" i="2"/>
  <c r="CT1163" i="2"/>
  <c r="CX1163" i="2"/>
  <c r="CO1163" i="2"/>
  <c r="CU1163" i="2"/>
  <c r="CQ1163" i="2"/>
  <c r="CV1163" i="2"/>
  <c r="CR1163" i="2"/>
  <c r="CS1163" i="2"/>
  <c r="CO1160" i="2"/>
  <c r="CS1160" i="2"/>
  <c r="CW1160" i="2"/>
  <c r="CP1160" i="2"/>
  <c r="CU1160" i="2"/>
  <c r="CQ1160" i="2"/>
  <c r="CV1160" i="2"/>
  <c r="CN1160" i="2"/>
  <c r="CY1160" i="2"/>
  <c r="CR1160" i="2"/>
  <c r="CN1159" i="2"/>
  <c r="CT1156" i="2"/>
  <c r="CW1155" i="2"/>
  <c r="CU1148" i="2"/>
  <c r="CU1144" i="2"/>
  <c r="CU1132" i="2"/>
  <c r="CN1128" i="2"/>
  <c r="CR1128" i="2"/>
  <c r="CV1128" i="2"/>
  <c r="CO1128" i="2"/>
  <c r="CS1128" i="2"/>
  <c r="CW1128" i="2"/>
  <c r="CP1128" i="2"/>
  <c r="CX1128" i="2"/>
  <c r="CQ1128" i="2"/>
  <c r="CY1128" i="2"/>
  <c r="CT1128" i="2"/>
  <c r="CU1128" i="2"/>
  <c r="CU1116" i="2"/>
  <c r="CN1100" i="2"/>
  <c r="CR1100" i="2"/>
  <c r="CV1100" i="2"/>
  <c r="CO1100" i="2"/>
  <c r="CS1100" i="2"/>
  <c r="CW1100" i="2"/>
  <c r="CP1100" i="2"/>
  <c r="CX1100" i="2"/>
  <c r="CQ1100" i="2"/>
  <c r="CY1100" i="2"/>
  <c r="CT1100" i="2"/>
  <c r="CX1077" i="2"/>
  <c r="CV1077" i="2"/>
  <c r="CW1077" i="2"/>
  <c r="CY1063" i="2"/>
  <c r="CP1063" i="2"/>
  <c r="CT1063" i="2"/>
  <c r="CP1008" i="2"/>
  <c r="CT1008" i="2"/>
  <c r="CX1008" i="2"/>
  <c r="CQ1008" i="2"/>
  <c r="CU1008" i="2"/>
  <c r="CY1008" i="2"/>
  <c r="CO1008" i="2"/>
  <c r="CW1008" i="2"/>
  <c r="CR1008" i="2"/>
  <c r="CN1008" i="2"/>
  <c r="CS1008" i="2"/>
  <c r="CV1008" i="2"/>
  <c r="CN1120" i="2"/>
  <c r="CR1120" i="2"/>
  <c r="CV1120" i="2"/>
  <c r="CO1120" i="2"/>
  <c r="CS1120" i="2"/>
  <c r="CW1120" i="2"/>
  <c r="CP1120" i="2"/>
  <c r="CX1120" i="2"/>
  <c r="CQ1120" i="2"/>
  <c r="CY1120" i="2"/>
  <c r="CP1089" i="2"/>
  <c r="CU1089" i="2"/>
  <c r="CS1089" i="2"/>
  <c r="CO1086" i="2"/>
  <c r="CS1086" i="2"/>
  <c r="CW1086" i="2"/>
  <c r="CP1086" i="2"/>
  <c r="CU1086" i="2"/>
  <c r="CQ1086" i="2"/>
  <c r="CV1086" i="2"/>
  <c r="CN1086" i="2"/>
  <c r="CY1086" i="2"/>
  <c r="CR1086" i="2"/>
  <c r="CN1046" i="2"/>
  <c r="CR1046" i="2"/>
  <c r="CV1046" i="2"/>
  <c r="CO1046" i="2"/>
  <c r="CS1046" i="2"/>
  <c r="CW1046" i="2"/>
  <c r="CU1046" i="2"/>
  <c r="CP1046" i="2"/>
  <c r="CX1046" i="2"/>
  <c r="CT1046" i="2"/>
  <c r="CY1046" i="2"/>
  <c r="CO1009" i="2"/>
  <c r="CS1009" i="2"/>
  <c r="CW1009" i="2"/>
  <c r="CP1009" i="2"/>
  <c r="CT1009" i="2"/>
  <c r="CX1009" i="2"/>
  <c r="CQ1009" i="2"/>
  <c r="CY1009" i="2"/>
  <c r="CR1009" i="2"/>
  <c r="CU1009" i="2"/>
  <c r="CV1009" i="2"/>
  <c r="CO989" i="2"/>
  <c r="CS989" i="2"/>
  <c r="CW989" i="2"/>
  <c r="CN989" i="2"/>
  <c r="CT989" i="2"/>
  <c r="CY989" i="2"/>
  <c r="CP989" i="2"/>
  <c r="CU989" i="2"/>
  <c r="CV989" i="2"/>
  <c r="CX989" i="2"/>
  <c r="CQ989" i="2"/>
  <c r="CR989" i="2"/>
  <c r="CP1310" i="2"/>
  <c r="CT1310" i="2"/>
  <c r="CX1310" i="2"/>
  <c r="CX1309" i="2"/>
  <c r="CS1309" i="2"/>
  <c r="CX1306" i="2"/>
  <c r="CX1305" i="2"/>
  <c r="CS1305" i="2"/>
  <c r="CP1302" i="2"/>
  <c r="CT1302" i="2"/>
  <c r="CX1302" i="2"/>
  <c r="CX1301" i="2"/>
  <c r="CS1301" i="2"/>
  <c r="CP1298" i="2"/>
  <c r="CT1298" i="2"/>
  <c r="CX1298" i="2"/>
  <c r="CX1297" i="2"/>
  <c r="CS1297" i="2"/>
  <c r="CP1294" i="2"/>
  <c r="CT1294" i="2"/>
  <c r="CX1294" i="2"/>
  <c r="CX1293" i="2"/>
  <c r="CS1293" i="2"/>
  <c r="CP1290" i="2"/>
  <c r="CT1290" i="2"/>
  <c r="CX1290" i="2"/>
  <c r="CX1289" i="2"/>
  <c r="CS1289" i="2"/>
  <c r="CP1286" i="2"/>
  <c r="CT1286" i="2"/>
  <c r="CX1286" i="2"/>
  <c r="CX1285" i="2"/>
  <c r="CS1285" i="2"/>
  <c r="CP1282" i="2"/>
  <c r="CT1282" i="2"/>
  <c r="CX1282" i="2"/>
  <c r="CX1281" i="2"/>
  <c r="CS1281" i="2"/>
  <c r="CP1278" i="2"/>
  <c r="CT1278" i="2"/>
  <c r="CX1278" i="2"/>
  <c r="CX1277" i="2"/>
  <c r="CS1277" i="2"/>
  <c r="CP1274" i="2"/>
  <c r="CT1274" i="2"/>
  <c r="CX1274" i="2"/>
  <c r="CX1273" i="2"/>
  <c r="CS1273" i="2"/>
  <c r="CP1270" i="2"/>
  <c r="CT1270" i="2"/>
  <c r="CX1270" i="2"/>
  <c r="CX1269" i="2"/>
  <c r="CS1269" i="2"/>
  <c r="CW1264" i="2"/>
  <c r="CW1260" i="2"/>
  <c r="CW1256" i="2"/>
  <c r="CW1252" i="2"/>
  <c r="CW1248" i="2"/>
  <c r="CW1244" i="2"/>
  <c r="CW1240" i="2"/>
  <c r="CW1236" i="2"/>
  <c r="CW1232" i="2"/>
  <c r="CW1228" i="2"/>
  <c r="CW1224" i="2"/>
  <c r="CW1220" i="2"/>
  <c r="CW1216" i="2"/>
  <c r="CW1212" i="2"/>
  <c r="CW1208" i="2"/>
  <c r="CW1204" i="2"/>
  <c r="CW1200" i="2"/>
  <c r="CW1196" i="2"/>
  <c r="CW1193" i="2"/>
  <c r="CY1189" i="2"/>
  <c r="CY1185" i="2"/>
  <c r="CY1181" i="2"/>
  <c r="CY1177" i="2"/>
  <c r="CY1173" i="2"/>
  <c r="CY1169" i="2"/>
  <c r="CY1165" i="2"/>
  <c r="CY1161" i="2"/>
  <c r="CY1157" i="2"/>
  <c r="CY1089" i="2"/>
  <c r="CP1085" i="2"/>
  <c r="CT1085" i="2"/>
  <c r="CX1085" i="2"/>
  <c r="CO1085" i="2"/>
  <c r="CU1085" i="2"/>
  <c r="CQ1085" i="2"/>
  <c r="CV1085" i="2"/>
  <c r="CR1085" i="2"/>
  <c r="CS1085" i="2"/>
  <c r="CO1082" i="2"/>
  <c r="CW1082" i="2"/>
  <c r="CP1082" i="2"/>
  <c r="CU1082" i="2"/>
  <c r="CV1082" i="2"/>
  <c r="CN1082" i="2"/>
  <c r="CY1082" i="2"/>
  <c r="CQ1047" i="2"/>
  <c r="CU1047" i="2"/>
  <c r="CY1047" i="2"/>
  <c r="CN1047" i="2"/>
  <c r="CR1047" i="2"/>
  <c r="CV1047" i="2"/>
  <c r="CP1047" i="2"/>
  <c r="CX1047" i="2"/>
  <c r="CS1047" i="2"/>
  <c r="CO1047" i="2"/>
  <c r="CT1047" i="2"/>
  <c r="CP992" i="2"/>
  <c r="CT992" i="2"/>
  <c r="CX992" i="2"/>
  <c r="CQ992" i="2"/>
  <c r="CU992" i="2"/>
  <c r="CY992" i="2"/>
  <c r="CO992" i="2"/>
  <c r="CW992" i="2"/>
  <c r="CR992" i="2"/>
  <c r="CN992" i="2"/>
  <c r="CS992" i="2"/>
  <c r="CN1104" i="2"/>
  <c r="CR1104" i="2"/>
  <c r="CV1104" i="2"/>
  <c r="CO1104" i="2"/>
  <c r="CS1104" i="2"/>
  <c r="CW1104" i="2"/>
  <c r="CP1104" i="2"/>
  <c r="CX1104" i="2"/>
  <c r="CQ1104" i="2"/>
  <c r="CY1104" i="2"/>
  <c r="CQ1075" i="2"/>
  <c r="CU1075" i="2"/>
  <c r="CY1075" i="2"/>
  <c r="CN1075" i="2"/>
  <c r="CR1075" i="2"/>
  <c r="CV1075" i="2"/>
  <c r="CP1075" i="2"/>
  <c r="CX1075" i="2"/>
  <c r="CS1075" i="2"/>
  <c r="CT1075" i="2"/>
  <c r="CW1075" i="2"/>
  <c r="CN1066" i="2"/>
  <c r="CR1066" i="2"/>
  <c r="CV1066" i="2"/>
  <c r="CO1066" i="2"/>
  <c r="CS1066" i="2"/>
  <c r="CW1066" i="2"/>
  <c r="CU1066" i="2"/>
  <c r="CP1066" i="2"/>
  <c r="CX1066" i="2"/>
  <c r="CQ1066" i="2"/>
  <c r="CT1066" i="2"/>
  <c r="CQ1043" i="2"/>
  <c r="CU1043" i="2"/>
  <c r="CY1043" i="2"/>
  <c r="CN1043" i="2"/>
  <c r="CR1043" i="2"/>
  <c r="CV1043" i="2"/>
  <c r="CP1043" i="2"/>
  <c r="CX1043" i="2"/>
  <c r="CS1043" i="2"/>
  <c r="CT1043" i="2"/>
  <c r="CW1043" i="2"/>
  <c r="CN1031" i="2"/>
  <c r="CR1031" i="2"/>
  <c r="CV1031" i="2"/>
  <c r="CP1031" i="2"/>
  <c r="CU1031" i="2"/>
  <c r="CQ1031" i="2"/>
  <c r="CW1031" i="2"/>
  <c r="CS1031" i="2"/>
  <c r="CT1031" i="2"/>
  <c r="CX1031" i="2"/>
  <c r="CY1031" i="2"/>
  <c r="CQ1007" i="2"/>
  <c r="CU1007" i="2"/>
  <c r="CY1007" i="2"/>
  <c r="CN1007" i="2"/>
  <c r="CR1007" i="2"/>
  <c r="CV1007" i="2"/>
  <c r="CO1007" i="2"/>
  <c r="CW1007" i="2"/>
  <c r="CP1007" i="2"/>
  <c r="CX1007" i="2"/>
  <c r="CT1007" i="2"/>
  <c r="CS1007" i="2"/>
  <c r="CP1004" i="2"/>
  <c r="CT1004" i="2"/>
  <c r="CX1004" i="2"/>
  <c r="CQ1004" i="2"/>
  <c r="CU1004" i="2"/>
  <c r="CY1004" i="2"/>
  <c r="CO1004" i="2"/>
  <c r="CW1004" i="2"/>
  <c r="CR1004" i="2"/>
  <c r="CN1004" i="2"/>
  <c r="CS1004" i="2"/>
  <c r="CV1004" i="2"/>
  <c r="CQ995" i="2"/>
  <c r="CU995" i="2"/>
  <c r="CY995" i="2"/>
  <c r="CR995" i="2"/>
  <c r="CV995" i="2"/>
  <c r="CO995" i="2"/>
  <c r="CP995" i="2"/>
  <c r="CX995" i="2"/>
  <c r="CT995" i="2"/>
  <c r="CQ1309" i="2"/>
  <c r="CU1309" i="2"/>
  <c r="CY1309" i="2"/>
  <c r="CQ1305" i="2"/>
  <c r="CU1305" i="2"/>
  <c r="CY1305" i="2"/>
  <c r="CQ1301" i="2"/>
  <c r="CU1301" i="2"/>
  <c r="CY1301" i="2"/>
  <c r="CQ1297" i="2"/>
  <c r="CU1297" i="2"/>
  <c r="CY1297" i="2"/>
  <c r="CQ1293" i="2"/>
  <c r="CU1293" i="2"/>
  <c r="CY1293" i="2"/>
  <c r="CQ1289" i="2"/>
  <c r="CU1289" i="2"/>
  <c r="CY1289" i="2"/>
  <c r="CQ1285" i="2"/>
  <c r="CU1285" i="2"/>
  <c r="CY1285" i="2"/>
  <c r="CQ1281" i="2"/>
  <c r="CU1281" i="2"/>
  <c r="CY1281" i="2"/>
  <c r="CQ1277" i="2"/>
  <c r="CU1277" i="2"/>
  <c r="CY1277" i="2"/>
  <c r="CQ1273" i="2"/>
  <c r="CU1273" i="2"/>
  <c r="CY1273" i="2"/>
  <c r="CQ1269" i="2"/>
  <c r="CU1269" i="2"/>
  <c r="CY1269" i="2"/>
  <c r="CQ1264" i="2"/>
  <c r="CU1264" i="2"/>
  <c r="CY1264" i="2"/>
  <c r="CN1264" i="2"/>
  <c r="CR1264" i="2"/>
  <c r="CV1264" i="2"/>
  <c r="CQ1260" i="2"/>
  <c r="CU1260" i="2"/>
  <c r="CY1260" i="2"/>
  <c r="CN1260" i="2"/>
  <c r="CR1260" i="2"/>
  <c r="CV1260" i="2"/>
  <c r="CQ1256" i="2"/>
  <c r="CU1256" i="2"/>
  <c r="CY1256" i="2"/>
  <c r="CN1256" i="2"/>
  <c r="CR1256" i="2"/>
  <c r="CV1256" i="2"/>
  <c r="CQ1252" i="2"/>
  <c r="CU1252" i="2"/>
  <c r="CY1252" i="2"/>
  <c r="CN1252" i="2"/>
  <c r="CR1252" i="2"/>
  <c r="CV1252" i="2"/>
  <c r="CQ1248" i="2"/>
  <c r="CU1248" i="2"/>
  <c r="CY1248" i="2"/>
  <c r="CN1248" i="2"/>
  <c r="CR1248" i="2"/>
  <c r="CV1248" i="2"/>
  <c r="CQ1244" i="2"/>
  <c r="CU1244" i="2"/>
  <c r="CY1244" i="2"/>
  <c r="CN1244" i="2"/>
  <c r="CR1244" i="2"/>
  <c r="CV1244" i="2"/>
  <c r="CQ1240" i="2"/>
  <c r="CU1240" i="2"/>
  <c r="CY1240" i="2"/>
  <c r="CN1240" i="2"/>
  <c r="CR1240" i="2"/>
  <c r="CV1240" i="2"/>
  <c r="CQ1236" i="2"/>
  <c r="CU1236" i="2"/>
  <c r="CY1236" i="2"/>
  <c r="CN1236" i="2"/>
  <c r="CR1236" i="2"/>
  <c r="CV1236" i="2"/>
  <c r="CQ1232" i="2"/>
  <c r="CU1232" i="2"/>
  <c r="CY1232" i="2"/>
  <c r="CN1232" i="2"/>
  <c r="CR1232" i="2"/>
  <c r="CV1232" i="2"/>
  <c r="CQ1228" i="2"/>
  <c r="CU1228" i="2"/>
  <c r="CY1228" i="2"/>
  <c r="CN1228" i="2"/>
  <c r="CR1228" i="2"/>
  <c r="CV1228" i="2"/>
  <c r="CQ1224" i="2"/>
  <c r="CU1224" i="2"/>
  <c r="CY1224" i="2"/>
  <c r="CN1224" i="2"/>
  <c r="CR1224" i="2"/>
  <c r="CV1224" i="2"/>
  <c r="CQ1220" i="2"/>
  <c r="CU1220" i="2"/>
  <c r="CY1220" i="2"/>
  <c r="CN1220" i="2"/>
  <c r="CR1220" i="2"/>
  <c r="CV1220" i="2"/>
  <c r="CQ1216" i="2"/>
  <c r="CU1216" i="2"/>
  <c r="CY1216" i="2"/>
  <c r="CN1216" i="2"/>
  <c r="CR1216" i="2"/>
  <c r="CV1216" i="2"/>
  <c r="CQ1212" i="2"/>
  <c r="CU1212" i="2"/>
  <c r="CY1212" i="2"/>
  <c r="CN1212" i="2"/>
  <c r="CR1212" i="2"/>
  <c r="CV1212" i="2"/>
  <c r="CQ1208" i="2"/>
  <c r="CU1208" i="2"/>
  <c r="CY1208" i="2"/>
  <c r="CN1208" i="2"/>
  <c r="CR1208" i="2"/>
  <c r="CV1208" i="2"/>
  <c r="CQ1204" i="2"/>
  <c r="CU1204" i="2"/>
  <c r="CY1204" i="2"/>
  <c r="CN1204" i="2"/>
  <c r="CR1204" i="2"/>
  <c r="CV1204" i="2"/>
  <c r="CQ1200" i="2"/>
  <c r="CU1200" i="2"/>
  <c r="CY1200" i="2"/>
  <c r="CN1200" i="2"/>
  <c r="CR1200" i="2"/>
  <c r="CV1200" i="2"/>
  <c r="CQ1196" i="2"/>
  <c r="CU1196" i="2"/>
  <c r="CY1196" i="2"/>
  <c r="CN1196" i="2"/>
  <c r="CR1196" i="2"/>
  <c r="CV1196" i="2"/>
  <c r="CN1193" i="2"/>
  <c r="CP1193" i="2"/>
  <c r="CT1193" i="2"/>
  <c r="CX1193" i="2"/>
  <c r="CQ1193" i="2"/>
  <c r="CU1193" i="2"/>
  <c r="CY1193" i="2"/>
  <c r="CN1189" i="2"/>
  <c r="CR1189" i="2"/>
  <c r="CV1189" i="2"/>
  <c r="CP1189" i="2"/>
  <c r="CU1189" i="2"/>
  <c r="CQ1189" i="2"/>
  <c r="CW1189" i="2"/>
  <c r="CN1185" i="2"/>
  <c r="CR1185" i="2"/>
  <c r="CV1185" i="2"/>
  <c r="CP1185" i="2"/>
  <c r="CU1185" i="2"/>
  <c r="CQ1185" i="2"/>
  <c r="CW1185" i="2"/>
  <c r="CN1181" i="2"/>
  <c r="CR1181" i="2"/>
  <c r="CV1181" i="2"/>
  <c r="CP1181" i="2"/>
  <c r="CU1181" i="2"/>
  <c r="CQ1181" i="2"/>
  <c r="CW1181" i="2"/>
  <c r="CN1177" i="2"/>
  <c r="CR1177" i="2"/>
  <c r="CV1177" i="2"/>
  <c r="CP1177" i="2"/>
  <c r="CU1177" i="2"/>
  <c r="CQ1177" i="2"/>
  <c r="CW1177" i="2"/>
  <c r="CN1173" i="2"/>
  <c r="CR1173" i="2"/>
  <c r="CV1173" i="2"/>
  <c r="CP1173" i="2"/>
  <c r="CU1173" i="2"/>
  <c r="CQ1173" i="2"/>
  <c r="CW1173" i="2"/>
  <c r="CN1169" i="2"/>
  <c r="CR1169" i="2"/>
  <c r="CV1169" i="2"/>
  <c r="CP1169" i="2"/>
  <c r="CU1169" i="2"/>
  <c r="CQ1169" i="2"/>
  <c r="CW1169" i="2"/>
  <c r="CN1165" i="2"/>
  <c r="CR1165" i="2"/>
  <c r="CV1165" i="2"/>
  <c r="CP1165" i="2"/>
  <c r="CU1165" i="2"/>
  <c r="CQ1165" i="2"/>
  <c r="CW1165" i="2"/>
  <c r="CN1161" i="2"/>
  <c r="CR1161" i="2"/>
  <c r="CV1161" i="2"/>
  <c r="CP1161" i="2"/>
  <c r="CU1161" i="2"/>
  <c r="CQ1161" i="2"/>
  <c r="CW1161" i="2"/>
  <c r="CN1157" i="2"/>
  <c r="CR1157" i="2"/>
  <c r="CV1157" i="2"/>
  <c r="CP1157" i="2"/>
  <c r="CU1157" i="2"/>
  <c r="CQ1157" i="2"/>
  <c r="CW1157" i="2"/>
  <c r="CU1120" i="2"/>
  <c r="CU1104" i="2"/>
  <c r="CP1097" i="2"/>
  <c r="CT1097" i="2"/>
  <c r="CO1097" i="2"/>
  <c r="CU1097" i="2"/>
  <c r="CY1097" i="2"/>
  <c r="CQ1097" i="2"/>
  <c r="CV1097" i="2"/>
  <c r="CR1097" i="2"/>
  <c r="CS1097" i="2"/>
  <c r="CO1094" i="2"/>
  <c r="CS1094" i="2"/>
  <c r="CW1094" i="2"/>
  <c r="CP1094" i="2"/>
  <c r="CU1094" i="2"/>
  <c r="CQ1094" i="2"/>
  <c r="CV1094" i="2"/>
  <c r="CN1094" i="2"/>
  <c r="CY1094" i="2"/>
  <c r="CR1094" i="2"/>
  <c r="CX1086" i="2"/>
  <c r="CP1081" i="2"/>
  <c r="CT1081" i="2"/>
  <c r="CX1081" i="2"/>
  <c r="CO1081" i="2"/>
  <c r="CU1081" i="2"/>
  <c r="CQ1081" i="2"/>
  <c r="CV1081" i="2"/>
  <c r="CR1081" i="2"/>
  <c r="CS1081" i="2"/>
  <c r="CO1078" i="2"/>
  <c r="CS1078" i="2"/>
  <c r="CW1078" i="2"/>
  <c r="CP1078" i="2"/>
  <c r="CU1078" i="2"/>
  <c r="CQ1078" i="2"/>
  <c r="CV1078" i="2"/>
  <c r="CN1078" i="2"/>
  <c r="CY1078" i="2"/>
  <c r="CR1078" i="2"/>
  <c r="CN1062" i="2"/>
  <c r="CR1062" i="2"/>
  <c r="CV1062" i="2"/>
  <c r="CO1062" i="2"/>
  <c r="CS1062" i="2"/>
  <c r="CW1062" i="2"/>
  <c r="CU1062" i="2"/>
  <c r="CP1062" i="2"/>
  <c r="CX1062" i="2"/>
  <c r="CT1062" i="2"/>
  <c r="CY1062" i="2"/>
  <c r="CQ1059" i="2"/>
  <c r="CU1059" i="2"/>
  <c r="CY1059" i="2"/>
  <c r="CN1059" i="2"/>
  <c r="CR1059" i="2"/>
  <c r="CV1059" i="2"/>
  <c r="CP1059" i="2"/>
  <c r="CX1059" i="2"/>
  <c r="CS1059" i="2"/>
  <c r="CT1059" i="2"/>
  <c r="CW1059" i="2"/>
  <c r="CN1050" i="2"/>
  <c r="CR1050" i="2"/>
  <c r="CV1050" i="2"/>
  <c r="CO1050" i="2"/>
  <c r="CS1050" i="2"/>
  <c r="CW1050" i="2"/>
  <c r="CU1050" i="2"/>
  <c r="CP1050" i="2"/>
  <c r="CX1050" i="2"/>
  <c r="CQ1050" i="2"/>
  <c r="CT1050" i="2"/>
  <c r="CN1027" i="2"/>
  <c r="CR1027" i="2"/>
  <c r="CV1027" i="2"/>
  <c r="CP1027" i="2"/>
  <c r="CU1027" i="2"/>
  <c r="CQ1027" i="2"/>
  <c r="CW1027" i="2"/>
  <c r="CS1027" i="2"/>
  <c r="CT1027" i="2"/>
  <c r="CO1027" i="2"/>
  <c r="CX1027" i="2"/>
  <c r="CQ1011" i="2"/>
  <c r="CU1011" i="2"/>
  <c r="CY1011" i="2"/>
  <c r="CN1011" i="2"/>
  <c r="CR1011" i="2"/>
  <c r="CV1011" i="2"/>
  <c r="CO1011" i="2"/>
  <c r="CW1011" i="2"/>
  <c r="CP1011" i="2"/>
  <c r="CX1011" i="2"/>
  <c r="CT1011" i="2"/>
  <c r="CO1005" i="2"/>
  <c r="CS1005" i="2"/>
  <c r="CW1005" i="2"/>
  <c r="CP1005" i="2"/>
  <c r="CT1005" i="2"/>
  <c r="CX1005" i="2"/>
  <c r="CQ1005" i="2"/>
  <c r="CY1005" i="2"/>
  <c r="CR1005" i="2"/>
  <c r="CU1005" i="2"/>
  <c r="CV1005" i="2"/>
  <c r="CN1005" i="2"/>
  <c r="CS993" i="2"/>
  <c r="CW993" i="2"/>
  <c r="CP993" i="2"/>
  <c r="CX993" i="2"/>
  <c r="CQ993" i="2"/>
  <c r="CY993" i="2"/>
  <c r="CU993" i="2"/>
  <c r="CV993" i="2"/>
  <c r="CQ1190" i="2"/>
  <c r="CU1190" i="2"/>
  <c r="CY1190" i="2"/>
  <c r="CQ1186" i="2"/>
  <c r="CU1186" i="2"/>
  <c r="CY1186" i="2"/>
  <c r="CQ1182" i="2"/>
  <c r="CU1182" i="2"/>
  <c r="CY1182" i="2"/>
  <c r="CU1178" i="2"/>
  <c r="CY1178" i="2"/>
  <c r="CQ1174" i="2"/>
  <c r="CU1174" i="2"/>
  <c r="CY1174" i="2"/>
  <c r="CQ1170" i="2"/>
  <c r="CU1170" i="2"/>
  <c r="CY1170" i="2"/>
  <c r="CQ1166" i="2"/>
  <c r="CU1166" i="2"/>
  <c r="CY1166" i="2"/>
  <c r="CQ1162" i="2"/>
  <c r="CU1162" i="2"/>
  <c r="CY1162" i="2"/>
  <c r="CQ1158" i="2"/>
  <c r="CU1158" i="2"/>
  <c r="CY1158" i="2"/>
  <c r="CQ1154" i="2"/>
  <c r="CU1154" i="2"/>
  <c r="CY1154" i="2"/>
  <c r="CQ1153" i="2"/>
  <c r="CU1153" i="2"/>
  <c r="CY1153" i="2"/>
  <c r="CN1153" i="2"/>
  <c r="CR1153" i="2"/>
  <c r="CV1153" i="2"/>
  <c r="CV1151" i="2"/>
  <c r="CV1150" i="2"/>
  <c r="CQ1149" i="2"/>
  <c r="CU1149" i="2"/>
  <c r="CY1149" i="2"/>
  <c r="CN1149" i="2"/>
  <c r="CR1149" i="2"/>
  <c r="CV1149" i="2"/>
  <c r="CV1147" i="2"/>
  <c r="CV1146" i="2"/>
  <c r="CQ1145" i="2"/>
  <c r="CU1145" i="2"/>
  <c r="CY1145" i="2"/>
  <c r="CN1145" i="2"/>
  <c r="CR1145" i="2"/>
  <c r="CV1145" i="2"/>
  <c r="CV1143" i="2"/>
  <c r="CV1142" i="2"/>
  <c r="CQ1141" i="2"/>
  <c r="CU1141" i="2"/>
  <c r="CY1141" i="2"/>
  <c r="CN1141" i="2"/>
  <c r="CR1141" i="2"/>
  <c r="CV1141" i="2"/>
  <c r="CV1139" i="2"/>
  <c r="CV1138" i="2"/>
  <c r="CQ1137" i="2"/>
  <c r="CU1137" i="2"/>
  <c r="CY1137" i="2"/>
  <c r="CN1137" i="2"/>
  <c r="CR1137" i="2"/>
  <c r="CV1137" i="2"/>
  <c r="CV1135" i="2"/>
  <c r="CV1134" i="2"/>
  <c r="CQ1133" i="2"/>
  <c r="CU1133" i="2"/>
  <c r="CY1133" i="2"/>
  <c r="CN1133" i="2"/>
  <c r="CR1133" i="2"/>
  <c r="CV1133" i="2"/>
  <c r="CV1131" i="2"/>
  <c r="CV1130" i="2"/>
  <c r="CQ1129" i="2"/>
  <c r="CU1129" i="2"/>
  <c r="CY1129" i="2"/>
  <c r="CN1129" i="2"/>
  <c r="CR1129" i="2"/>
  <c r="CV1129" i="2"/>
  <c r="CV1127" i="2"/>
  <c r="CV1126" i="2"/>
  <c r="CQ1125" i="2"/>
  <c r="CU1125" i="2"/>
  <c r="CY1125" i="2"/>
  <c r="CN1125" i="2"/>
  <c r="CR1125" i="2"/>
  <c r="CV1125" i="2"/>
  <c r="CV1123" i="2"/>
  <c r="CV1122" i="2"/>
  <c r="CQ1121" i="2"/>
  <c r="CU1121" i="2"/>
  <c r="CY1121" i="2"/>
  <c r="CN1121" i="2"/>
  <c r="CR1121" i="2"/>
  <c r="CV1121" i="2"/>
  <c r="CV1119" i="2"/>
  <c r="CV1118" i="2"/>
  <c r="CQ1117" i="2"/>
  <c r="CU1117" i="2"/>
  <c r="CY1117" i="2"/>
  <c r="CN1117" i="2"/>
  <c r="CR1117" i="2"/>
  <c r="CV1117" i="2"/>
  <c r="CV1115" i="2"/>
  <c r="CV1114" i="2"/>
  <c r="CQ1113" i="2"/>
  <c r="CU1113" i="2"/>
  <c r="CY1113" i="2"/>
  <c r="CN1113" i="2"/>
  <c r="CR1113" i="2"/>
  <c r="CV1113" i="2"/>
  <c r="CV1111" i="2"/>
  <c r="CV1110" i="2"/>
  <c r="CQ1109" i="2"/>
  <c r="CU1109" i="2"/>
  <c r="CY1109" i="2"/>
  <c r="CN1109" i="2"/>
  <c r="CR1109" i="2"/>
  <c r="CV1109" i="2"/>
  <c r="CV1107" i="2"/>
  <c r="CV1106" i="2"/>
  <c r="CQ1105" i="2"/>
  <c r="CU1105" i="2"/>
  <c r="CY1105" i="2"/>
  <c r="CN1105" i="2"/>
  <c r="CR1105" i="2"/>
  <c r="CV1105" i="2"/>
  <c r="CV1103" i="2"/>
  <c r="CQ1101" i="2"/>
  <c r="CU1101" i="2"/>
  <c r="CY1101" i="2"/>
  <c r="CN1101" i="2"/>
  <c r="CR1101" i="2"/>
  <c r="CV1101" i="2"/>
  <c r="CV1099" i="2"/>
  <c r="CV1098" i="2"/>
  <c r="CY1095" i="2"/>
  <c r="CY1091" i="2"/>
  <c r="CY1087" i="2"/>
  <c r="CY1083" i="2"/>
  <c r="CY1079" i="2"/>
  <c r="CN1074" i="2"/>
  <c r="CR1074" i="2"/>
  <c r="CV1074" i="2"/>
  <c r="CO1074" i="2"/>
  <c r="CS1074" i="2"/>
  <c r="CW1074" i="2"/>
  <c r="CU1074" i="2"/>
  <c r="CP1074" i="2"/>
  <c r="CX1074" i="2"/>
  <c r="CQ1071" i="2"/>
  <c r="CU1071" i="2"/>
  <c r="CY1071" i="2"/>
  <c r="CN1071" i="2"/>
  <c r="CR1071" i="2"/>
  <c r="CV1071" i="2"/>
  <c r="CP1071" i="2"/>
  <c r="CX1071" i="2"/>
  <c r="CS1071" i="2"/>
  <c r="CN1058" i="2"/>
  <c r="CR1058" i="2"/>
  <c r="CV1058" i="2"/>
  <c r="CO1058" i="2"/>
  <c r="CS1058" i="2"/>
  <c r="CW1058" i="2"/>
  <c r="CU1058" i="2"/>
  <c r="CP1058" i="2"/>
  <c r="CX1058" i="2"/>
  <c r="CQ1055" i="2"/>
  <c r="CU1055" i="2"/>
  <c r="CY1055" i="2"/>
  <c r="CN1055" i="2"/>
  <c r="CR1055" i="2"/>
  <c r="CV1055" i="2"/>
  <c r="CP1055" i="2"/>
  <c r="CX1055" i="2"/>
  <c r="CS1055" i="2"/>
  <c r="CN1035" i="2"/>
  <c r="CR1035" i="2"/>
  <c r="CP1035" i="2"/>
  <c r="CU1035" i="2"/>
  <c r="CQ1035" i="2"/>
  <c r="CS1035" i="2"/>
  <c r="CT1035" i="2"/>
  <c r="CN1019" i="2"/>
  <c r="CR1019" i="2"/>
  <c r="CV1019" i="2"/>
  <c r="CP1019" i="2"/>
  <c r="CU1019" i="2"/>
  <c r="CQ1019" i="2"/>
  <c r="CW1019" i="2"/>
  <c r="CS1019" i="2"/>
  <c r="CT1019" i="2"/>
  <c r="CQ1015" i="2"/>
  <c r="CU1015" i="2"/>
  <c r="CY1015" i="2"/>
  <c r="CN1015" i="2"/>
  <c r="CR1015" i="2"/>
  <c r="CV1015" i="2"/>
  <c r="CO1015" i="2"/>
  <c r="CW1015" i="2"/>
  <c r="CP1015" i="2"/>
  <c r="CX1015" i="2"/>
  <c r="CT1015" i="2"/>
  <c r="CO1013" i="2"/>
  <c r="CS1013" i="2"/>
  <c r="CW1013" i="2"/>
  <c r="CP1013" i="2"/>
  <c r="CT1013" i="2"/>
  <c r="CX1013" i="2"/>
  <c r="CQ1013" i="2"/>
  <c r="CY1013" i="2"/>
  <c r="CR1013" i="2"/>
  <c r="CU1013" i="2"/>
  <c r="CV1013" i="2"/>
  <c r="CP1012" i="2"/>
  <c r="CT1012" i="2"/>
  <c r="CX1012" i="2"/>
  <c r="CQ1012" i="2"/>
  <c r="CU1012" i="2"/>
  <c r="CY1012" i="2"/>
  <c r="CO1012" i="2"/>
  <c r="CW1012" i="2"/>
  <c r="CR1012" i="2"/>
  <c r="CN1012" i="2"/>
  <c r="CS1012" i="2"/>
  <c r="CQ999" i="2"/>
  <c r="CU999" i="2"/>
  <c r="CY999" i="2"/>
  <c r="CR999" i="2"/>
  <c r="CV999" i="2"/>
  <c r="CO999" i="2"/>
  <c r="CP999" i="2"/>
  <c r="CX999" i="2"/>
  <c r="CT999" i="2"/>
  <c r="CS997" i="2"/>
  <c r="CW997" i="2"/>
  <c r="CP997" i="2"/>
  <c r="CX997" i="2"/>
  <c r="CQ997" i="2"/>
  <c r="CY997" i="2"/>
  <c r="CU997" i="2"/>
  <c r="CV997" i="2"/>
  <c r="CP996" i="2"/>
  <c r="CT996" i="2"/>
  <c r="CX996" i="2"/>
  <c r="CQ996" i="2"/>
  <c r="CU996" i="2"/>
  <c r="CY996" i="2"/>
  <c r="CO996" i="2"/>
  <c r="CW996" i="2"/>
  <c r="CR996" i="2"/>
  <c r="CN996" i="2"/>
  <c r="CS996" i="2"/>
  <c r="CO985" i="2"/>
  <c r="CS985" i="2"/>
  <c r="CW985" i="2"/>
  <c r="CN985" i="2"/>
  <c r="CT985" i="2"/>
  <c r="CY985" i="2"/>
  <c r="CP985" i="2"/>
  <c r="CU985" i="2"/>
  <c r="CV985" i="2"/>
  <c r="CX985" i="2"/>
  <c r="CQ985" i="2"/>
  <c r="CR985" i="2"/>
  <c r="CN971" i="2"/>
  <c r="CR971" i="2"/>
  <c r="CV971" i="2"/>
  <c r="CS971" i="2"/>
  <c r="CX971" i="2"/>
  <c r="CO971" i="2"/>
  <c r="CT971" i="2"/>
  <c r="CY971" i="2"/>
  <c r="CQ971" i="2"/>
  <c r="CU971" i="2"/>
  <c r="CW971" i="2"/>
  <c r="CQ959" i="2"/>
  <c r="CU959" i="2"/>
  <c r="CY959" i="2"/>
  <c r="CN959" i="2"/>
  <c r="CR959" i="2"/>
  <c r="CV959" i="2"/>
  <c r="CP959" i="2"/>
  <c r="CX959" i="2"/>
  <c r="CS959" i="2"/>
  <c r="CO959" i="2"/>
  <c r="CT959" i="2"/>
  <c r="CW959" i="2"/>
  <c r="CO1151" i="2"/>
  <c r="CS1151" i="2"/>
  <c r="CW1151" i="2"/>
  <c r="CP1151" i="2"/>
  <c r="CT1151" i="2"/>
  <c r="CX1151" i="2"/>
  <c r="CP1150" i="2"/>
  <c r="CT1150" i="2"/>
  <c r="CX1150" i="2"/>
  <c r="CQ1150" i="2"/>
  <c r="CU1150" i="2"/>
  <c r="CY1150" i="2"/>
  <c r="CO1147" i="2"/>
  <c r="CS1147" i="2"/>
  <c r="CW1147" i="2"/>
  <c r="CT1147" i="2"/>
  <c r="CX1147" i="2"/>
  <c r="CP1146" i="2"/>
  <c r="CT1146" i="2"/>
  <c r="CX1146" i="2"/>
  <c r="CQ1146" i="2"/>
  <c r="CU1146" i="2"/>
  <c r="CY1146" i="2"/>
  <c r="CO1143" i="2"/>
  <c r="CS1143" i="2"/>
  <c r="CW1143" i="2"/>
  <c r="CP1143" i="2"/>
  <c r="CT1143" i="2"/>
  <c r="CX1143" i="2"/>
  <c r="CP1142" i="2"/>
  <c r="CT1142" i="2"/>
  <c r="CX1142" i="2"/>
  <c r="CQ1142" i="2"/>
  <c r="CU1142" i="2"/>
  <c r="CY1142" i="2"/>
  <c r="CO1139" i="2"/>
  <c r="CS1139" i="2"/>
  <c r="CW1139" i="2"/>
  <c r="CP1139" i="2"/>
  <c r="CT1139" i="2"/>
  <c r="CX1139" i="2"/>
  <c r="CP1138" i="2"/>
  <c r="CT1138" i="2"/>
  <c r="CX1138" i="2"/>
  <c r="CQ1138" i="2"/>
  <c r="CU1138" i="2"/>
  <c r="CY1138" i="2"/>
  <c r="CO1135" i="2"/>
  <c r="CS1135" i="2"/>
  <c r="CW1135" i="2"/>
  <c r="CP1135" i="2"/>
  <c r="CT1135" i="2"/>
  <c r="CX1135" i="2"/>
  <c r="CP1134" i="2"/>
  <c r="CT1134" i="2"/>
  <c r="CX1134" i="2"/>
  <c r="CQ1134" i="2"/>
  <c r="CU1134" i="2"/>
  <c r="CY1134" i="2"/>
  <c r="CO1131" i="2"/>
  <c r="CS1131" i="2"/>
  <c r="CW1131" i="2"/>
  <c r="CP1131" i="2"/>
  <c r="CT1131" i="2"/>
  <c r="CX1131" i="2"/>
  <c r="CP1130" i="2"/>
  <c r="CT1130" i="2"/>
  <c r="CX1130" i="2"/>
  <c r="CQ1130" i="2"/>
  <c r="CU1130" i="2"/>
  <c r="CY1130" i="2"/>
  <c r="CO1127" i="2"/>
  <c r="CS1127" i="2"/>
  <c r="CW1127" i="2"/>
  <c r="CP1127" i="2"/>
  <c r="CT1127" i="2"/>
  <c r="CX1127" i="2"/>
  <c r="CP1126" i="2"/>
  <c r="CT1126" i="2"/>
  <c r="CX1126" i="2"/>
  <c r="CQ1126" i="2"/>
  <c r="CU1126" i="2"/>
  <c r="CY1126" i="2"/>
  <c r="CO1123" i="2"/>
  <c r="CS1123" i="2"/>
  <c r="CW1123" i="2"/>
  <c r="CP1123" i="2"/>
  <c r="CT1123" i="2"/>
  <c r="CX1123" i="2"/>
  <c r="CP1122" i="2"/>
  <c r="CT1122" i="2"/>
  <c r="CX1122" i="2"/>
  <c r="CQ1122" i="2"/>
  <c r="CU1122" i="2"/>
  <c r="CY1122" i="2"/>
  <c r="CO1119" i="2"/>
  <c r="CS1119" i="2"/>
  <c r="CW1119" i="2"/>
  <c r="CP1119" i="2"/>
  <c r="CT1119" i="2"/>
  <c r="CX1119" i="2"/>
  <c r="CP1118" i="2"/>
  <c r="CT1118" i="2"/>
  <c r="CX1118" i="2"/>
  <c r="CQ1118" i="2"/>
  <c r="CU1118" i="2"/>
  <c r="CY1118" i="2"/>
  <c r="CO1115" i="2"/>
  <c r="CS1115" i="2"/>
  <c r="CW1115" i="2"/>
  <c r="CP1115" i="2"/>
  <c r="CT1115" i="2"/>
  <c r="CX1115" i="2"/>
  <c r="CP1114" i="2"/>
  <c r="CT1114" i="2"/>
  <c r="CX1114" i="2"/>
  <c r="CQ1114" i="2"/>
  <c r="CU1114" i="2"/>
  <c r="CY1114" i="2"/>
  <c r="CO1111" i="2"/>
  <c r="CS1111" i="2"/>
  <c r="CW1111" i="2"/>
  <c r="CP1111" i="2"/>
  <c r="CT1111" i="2"/>
  <c r="CX1111" i="2"/>
  <c r="CP1110" i="2"/>
  <c r="CT1110" i="2"/>
  <c r="CX1110" i="2"/>
  <c r="CQ1110" i="2"/>
  <c r="CU1110" i="2"/>
  <c r="CY1110" i="2"/>
  <c r="CO1107" i="2"/>
  <c r="CS1107" i="2"/>
  <c r="CW1107" i="2"/>
  <c r="CP1107" i="2"/>
  <c r="CT1107" i="2"/>
  <c r="CX1107" i="2"/>
  <c r="CP1106" i="2"/>
  <c r="CT1106" i="2"/>
  <c r="CX1106" i="2"/>
  <c r="CQ1106" i="2"/>
  <c r="CU1106" i="2"/>
  <c r="CY1106" i="2"/>
  <c r="CO1103" i="2"/>
  <c r="CS1103" i="2"/>
  <c r="CW1103" i="2"/>
  <c r="CP1103" i="2"/>
  <c r="CT1103" i="2"/>
  <c r="CX1103" i="2"/>
  <c r="CP1102" i="2"/>
  <c r="CX1102" i="2"/>
  <c r="CQ1102" i="2"/>
  <c r="CU1102" i="2"/>
  <c r="CO1099" i="2"/>
  <c r="CS1099" i="2"/>
  <c r="CW1099" i="2"/>
  <c r="CT1099" i="2"/>
  <c r="CX1099" i="2"/>
  <c r="CP1098" i="2"/>
  <c r="CT1098" i="2"/>
  <c r="CX1098" i="2"/>
  <c r="CQ1098" i="2"/>
  <c r="CU1098" i="2"/>
  <c r="CY1098" i="2"/>
  <c r="CN1095" i="2"/>
  <c r="CR1095" i="2"/>
  <c r="CV1095" i="2"/>
  <c r="CP1095" i="2"/>
  <c r="CU1095" i="2"/>
  <c r="CQ1095" i="2"/>
  <c r="CW1095" i="2"/>
  <c r="CN1091" i="2"/>
  <c r="CR1091" i="2"/>
  <c r="CV1091" i="2"/>
  <c r="CP1091" i="2"/>
  <c r="CU1091" i="2"/>
  <c r="CQ1091" i="2"/>
  <c r="CW1091" i="2"/>
  <c r="CN1087" i="2"/>
  <c r="CV1087" i="2"/>
  <c r="CP1087" i="2"/>
  <c r="CU1087" i="2"/>
  <c r="CW1087" i="2"/>
  <c r="CN1083" i="2"/>
  <c r="CR1083" i="2"/>
  <c r="CV1083" i="2"/>
  <c r="CP1083" i="2"/>
  <c r="CU1083" i="2"/>
  <c r="CQ1083" i="2"/>
  <c r="CW1083" i="2"/>
  <c r="CN1079" i="2"/>
  <c r="CR1079" i="2"/>
  <c r="CV1079" i="2"/>
  <c r="CP1079" i="2"/>
  <c r="CU1079" i="2"/>
  <c r="CQ1079" i="2"/>
  <c r="CW1079" i="2"/>
  <c r="CN1070" i="2"/>
  <c r="CR1070" i="2"/>
  <c r="CV1070" i="2"/>
  <c r="CO1070" i="2"/>
  <c r="CS1070" i="2"/>
  <c r="CW1070" i="2"/>
  <c r="CU1070" i="2"/>
  <c r="CP1070" i="2"/>
  <c r="CX1070" i="2"/>
  <c r="CQ1067" i="2"/>
  <c r="CU1067" i="2"/>
  <c r="CY1067" i="2"/>
  <c r="CN1067" i="2"/>
  <c r="CR1067" i="2"/>
  <c r="CV1067" i="2"/>
  <c r="CP1067" i="2"/>
  <c r="CX1067" i="2"/>
  <c r="CS1067" i="2"/>
  <c r="CN1054" i="2"/>
  <c r="CR1054" i="2"/>
  <c r="CV1054" i="2"/>
  <c r="CO1054" i="2"/>
  <c r="CS1054" i="2"/>
  <c r="CW1054" i="2"/>
  <c r="CU1054" i="2"/>
  <c r="CP1054" i="2"/>
  <c r="CX1054" i="2"/>
  <c r="CQ1051" i="2"/>
  <c r="CU1051" i="2"/>
  <c r="CY1051" i="2"/>
  <c r="CN1051" i="2"/>
  <c r="CR1051" i="2"/>
  <c r="CV1051" i="2"/>
  <c r="CP1051" i="2"/>
  <c r="CX1051" i="2"/>
  <c r="CS1051" i="2"/>
  <c r="CN1039" i="2"/>
  <c r="CR1039" i="2"/>
  <c r="CV1039" i="2"/>
  <c r="CP1039" i="2"/>
  <c r="CU1039" i="2"/>
  <c r="CQ1039" i="2"/>
  <c r="CW1039" i="2"/>
  <c r="CS1039" i="2"/>
  <c r="CT1039" i="2"/>
  <c r="CN1023" i="2"/>
  <c r="CR1023" i="2"/>
  <c r="CV1023" i="2"/>
  <c r="CP1023" i="2"/>
  <c r="CU1023" i="2"/>
  <c r="CQ1023" i="2"/>
  <c r="CW1023" i="2"/>
  <c r="CS1023" i="2"/>
  <c r="CT1023" i="2"/>
  <c r="CO1017" i="2"/>
  <c r="CS1017" i="2"/>
  <c r="CW1017" i="2"/>
  <c r="CP1017" i="2"/>
  <c r="CT1017" i="2"/>
  <c r="CX1017" i="2"/>
  <c r="CQ1017" i="2"/>
  <c r="CY1017" i="2"/>
  <c r="CR1017" i="2"/>
  <c r="CU1017" i="2"/>
  <c r="CV1017" i="2"/>
  <c r="CP1016" i="2"/>
  <c r="CT1016" i="2"/>
  <c r="CX1016" i="2"/>
  <c r="CQ1016" i="2"/>
  <c r="CU1016" i="2"/>
  <c r="CY1016" i="2"/>
  <c r="CO1016" i="2"/>
  <c r="CW1016" i="2"/>
  <c r="CR1016" i="2"/>
  <c r="CN1016" i="2"/>
  <c r="CS1016" i="2"/>
  <c r="CQ1003" i="2"/>
  <c r="CU1003" i="2"/>
  <c r="CY1003" i="2"/>
  <c r="CN1003" i="2"/>
  <c r="CR1003" i="2"/>
  <c r="CV1003" i="2"/>
  <c r="CO1003" i="2"/>
  <c r="CW1003" i="2"/>
  <c r="CP1003" i="2"/>
  <c r="CX1003" i="2"/>
  <c r="CT1003" i="2"/>
  <c r="CO1001" i="2"/>
  <c r="CW1001" i="2"/>
  <c r="CP1001" i="2"/>
  <c r="CT1001" i="2"/>
  <c r="CQ1001" i="2"/>
  <c r="CY1001" i="2"/>
  <c r="CR1001" i="2"/>
  <c r="CV1001" i="2"/>
  <c r="CP1000" i="2"/>
  <c r="CT1000" i="2"/>
  <c r="CX1000" i="2"/>
  <c r="CQ1000" i="2"/>
  <c r="CU1000" i="2"/>
  <c r="CY1000" i="2"/>
  <c r="CO1000" i="2"/>
  <c r="CW1000" i="2"/>
  <c r="CR1000" i="2"/>
  <c r="CN1000" i="2"/>
  <c r="CS1000" i="2"/>
  <c r="CQ1096" i="2"/>
  <c r="CU1096" i="2"/>
  <c r="CY1096" i="2"/>
  <c r="CQ1092" i="2"/>
  <c r="CU1092" i="2"/>
  <c r="CY1092" i="2"/>
  <c r="CQ1088" i="2"/>
  <c r="CU1088" i="2"/>
  <c r="CY1088" i="2"/>
  <c r="CQ1084" i="2"/>
  <c r="CU1084" i="2"/>
  <c r="CQ1080" i="2"/>
  <c r="CU1080" i="2"/>
  <c r="CY1080" i="2"/>
  <c r="CQ1076" i="2"/>
  <c r="CU1076" i="2"/>
  <c r="CY1076" i="2"/>
  <c r="CO1073" i="2"/>
  <c r="CS1073" i="2"/>
  <c r="CW1073" i="2"/>
  <c r="CP1073" i="2"/>
  <c r="CT1073" i="2"/>
  <c r="CX1073" i="2"/>
  <c r="CP1072" i="2"/>
  <c r="CT1072" i="2"/>
  <c r="CX1072" i="2"/>
  <c r="CQ1072" i="2"/>
  <c r="CU1072" i="2"/>
  <c r="CY1072" i="2"/>
  <c r="CO1069" i="2"/>
  <c r="CS1069" i="2"/>
  <c r="CW1069" i="2"/>
  <c r="CP1069" i="2"/>
  <c r="CT1069" i="2"/>
  <c r="CX1069" i="2"/>
  <c r="CP1068" i="2"/>
  <c r="CT1068" i="2"/>
  <c r="CX1068" i="2"/>
  <c r="CQ1068" i="2"/>
  <c r="CU1068" i="2"/>
  <c r="CY1068" i="2"/>
  <c r="CO1065" i="2"/>
  <c r="CW1065" i="2"/>
  <c r="CP1065" i="2"/>
  <c r="CT1065" i="2"/>
  <c r="CP1064" i="2"/>
  <c r="CT1064" i="2"/>
  <c r="CX1064" i="2"/>
  <c r="CQ1064" i="2"/>
  <c r="CU1064" i="2"/>
  <c r="CY1064" i="2"/>
  <c r="CO1061" i="2"/>
  <c r="CS1061" i="2"/>
  <c r="CW1061" i="2"/>
  <c r="CP1061" i="2"/>
  <c r="CT1061" i="2"/>
  <c r="CX1061" i="2"/>
  <c r="CP1060" i="2"/>
  <c r="CT1060" i="2"/>
  <c r="CX1060" i="2"/>
  <c r="CQ1060" i="2"/>
  <c r="CU1060" i="2"/>
  <c r="CY1060" i="2"/>
  <c r="CO1057" i="2"/>
  <c r="CS1057" i="2"/>
  <c r="CW1057" i="2"/>
  <c r="CP1057" i="2"/>
  <c r="CT1057" i="2"/>
  <c r="CX1057" i="2"/>
  <c r="CP1056" i="2"/>
  <c r="CT1056" i="2"/>
  <c r="CX1056" i="2"/>
  <c r="CQ1056" i="2"/>
  <c r="CU1056" i="2"/>
  <c r="CY1056" i="2"/>
  <c r="CO1053" i="2"/>
  <c r="CS1053" i="2"/>
  <c r="CW1053" i="2"/>
  <c r="CP1053" i="2"/>
  <c r="CT1053" i="2"/>
  <c r="CX1053" i="2"/>
  <c r="CP1052" i="2"/>
  <c r="CT1052" i="2"/>
  <c r="CX1052" i="2"/>
  <c r="CQ1052" i="2"/>
  <c r="CU1052" i="2"/>
  <c r="CY1052" i="2"/>
  <c r="CO1049" i="2"/>
  <c r="CS1049" i="2"/>
  <c r="CW1049" i="2"/>
  <c r="CP1049" i="2"/>
  <c r="CT1049" i="2"/>
  <c r="CX1049" i="2"/>
  <c r="CP1048" i="2"/>
  <c r="CT1048" i="2"/>
  <c r="CX1048" i="2"/>
  <c r="CQ1048" i="2"/>
  <c r="CU1048" i="2"/>
  <c r="CY1048" i="2"/>
  <c r="CO1045" i="2"/>
  <c r="CS1045" i="2"/>
  <c r="CW1045" i="2"/>
  <c r="CP1045" i="2"/>
  <c r="CT1045" i="2"/>
  <c r="CX1045" i="2"/>
  <c r="CP1044" i="2"/>
  <c r="CT1044" i="2"/>
  <c r="CX1044" i="2"/>
  <c r="CQ1044" i="2"/>
  <c r="CU1044" i="2"/>
  <c r="CY1044" i="2"/>
  <c r="CO1042" i="2"/>
  <c r="CS1042" i="2"/>
  <c r="CW1042" i="2"/>
  <c r="CP1042" i="2"/>
  <c r="CU1042" i="2"/>
  <c r="CQ1042" i="2"/>
  <c r="CV1042" i="2"/>
  <c r="CY1041" i="2"/>
  <c r="CO1038" i="2"/>
  <c r="CS1038" i="2"/>
  <c r="CW1038" i="2"/>
  <c r="CP1038" i="2"/>
  <c r="CU1038" i="2"/>
  <c r="CQ1038" i="2"/>
  <c r="CV1038" i="2"/>
  <c r="CY1037" i="2"/>
  <c r="CO1034" i="2"/>
  <c r="CS1034" i="2"/>
  <c r="CW1034" i="2"/>
  <c r="CP1034" i="2"/>
  <c r="CU1034" i="2"/>
  <c r="CQ1034" i="2"/>
  <c r="CV1034" i="2"/>
  <c r="CY1033" i="2"/>
  <c r="CO1030" i="2"/>
  <c r="CS1030" i="2"/>
  <c r="CW1030" i="2"/>
  <c r="CP1030" i="2"/>
  <c r="CU1030" i="2"/>
  <c r="CQ1030" i="2"/>
  <c r="CV1030" i="2"/>
  <c r="CY1029" i="2"/>
  <c r="CO1026" i="2"/>
  <c r="CS1026" i="2"/>
  <c r="CW1026" i="2"/>
  <c r="CP1026" i="2"/>
  <c r="CU1026" i="2"/>
  <c r="CQ1026" i="2"/>
  <c r="CV1026" i="2"/>
  <c r="CY1025" i="2"/>
  <c r="CO1022" i="2"/>
  <c r="CS1022" i="2"/>
  <c r="CW1022" i="2"/>
  <c r="CP1022" i="2"/>
  <c r="CU1022" i="2"/>
  <c r="CQ1022" i="2"/>
  <c r="CV1022" i="2"/>
  <c r="CY1021" i="2"/>
  <c r="CO1018" i="2"/>
  <c r="CS1018" i="2"/>
  <c r="CW1018" i="2"/>
  <c r="CP1018" i="2"/>
  <c r="CU1018" i="2"/>
  <c r="CQ1018" i="2"/>
  <c r="CV1018" i="2"/>
  <c r="CQ979" i="2"/>
  <c r="CU979" i="2"/>
  <c r="CY979" i="2"/>
  <c r="CN979" i="2"/>
  <c r="CR979" i="2"/>
  <c r="CV979" i="2"/>
  <c r="CP979" i="2"/>
  <c r="CX979" i="2"/>
  <c r="CS979" i="2"/>
  <c r="CT979" i="2"/>
  <c r="CW979" i="2"/>
  <c r="CP1041" i="2"/>
  <c r="CT1041" i="2"/>
  <c r="CX1041" i="2"/>
  <c r="CO1041" i="2"/>
  <c r="CU1041" i="2"/>
  <c r="CQ1041" i="2"/>
  <c r="CV1041" i="2"/>
  <c r="CP1037" i="2"/>
  <c r="CT1037" i="2"/>
  <c r="CX1037" i="2"/>
  <c r="CO1037" i="2"/>
  <c r="CU1037" i="2"/>
  <c r="CQ1037" i="2"/>
  <c r="CV1037" i="2"/>
  <c r="CP1033" i="2"/>
  <c r="CT1033" i="2"/>
  <c r="CX1033" i="2"/>
  <c r="CO1033" i="2"/>
  <c r="CU1033" i="2"/>
  <c r="CQ1033" i="2"/>
  <c r="CV1033" i="2"/>
  <c r="CP1029" i="2"/>
  <c r="CT1029" i="2"/>
  <c r="CX1029" i="2"/>
  <c r="CO1029" i="2"/>
  <c r="CU1029" i="2"/>
  <c r="CQ1029" i="2"/>
  <c r="CV1029" i="2"/>
  <c r="CP1025" i="2"/>
  <c r="CT1025" i="2"/>
  <c r="CX1025" i="2"/>
  <c r="CO1025" i="2"/>
  <c r="CU1025" i="2"/>
  <c r="CQ1025" i="2"/>
  <c r="CV1025" i="2"/>
  <c r="CP1021" i="2"/>
  <c r="CT1021" i="2"/>
  <c r="CX1021" i="2"/>
  <c r="CO1021" i="2"/>
  <c r="CU1021" i="2"/>
  <c r="CQ1021" i="2"/>
  <c r="CV1021" i="2"/>
  <c r="CN1014" i="2"/>
  <c r="CR1014" i="2"/>
  <c r="CV1014" i="2"/>
  <c r="CO1014" i="2"/>
  <c r="CS1014" i="2"/>
  <c r="CW1014" i="2"/>
  <c r="CT1014" i="2"/>
  <c r="CU1014" i="2"/>
  <c r="CN1010" i="2"/>
  <c r="CR1010" i="2"/>
  <c r="CV1010" i="2"/>
  <c r="CO1010" i="2"/>
  <c r="CS1010" i="2"/>
  <c r="CW1010" i="2"/>
  <c r="CT1010" i="2"/>
  <c r="CU1010" i="2"/>
  <c r="CN1006" i="2"/>
  <c r="CR1006" i="2"/>
  <c r="CV1006" i="2"/>
  <c r="CO1006" i="2"/>
  <c r="CS1006" i="2"/>
  <c r="CW1006" i="2"/>
  <c r="CT1006" i="2"/>
  <c r="CU1006" i="2"/>
  <c r="CN1002" i="2"/>
  <c r="CR1002" i="2"/>
  <c r="CV1002" i="2"/>
  <c r="CO1002" i="2"/>
  <c r="CS1002" i="2"/>
  <c r="CW1002" i="2"/>
  <c r="CT1002" i="2"/>
  <c r="CU1002" i="2"/>
  <c r="CN998" i="2"/>
  <c r="CR998" i="2"/>
  <c r="CV998" i="2"/>
  <c r="CO998" i="2"/>
  <c r="CS998" i="2"/>
  <c r="CW998" i="2"/>
  <c r="CT998" i="2"/>
  <c r="CU998" i="2"/>
  <c r="CN994" i="2"/>
  <c r="CR994" i="2"/>
  <c r="CV994" i="2"/>
  <c r="CO994" i="2"/>
  <c r="CS994" i="2"/>
  <c r="CW994" i="2"/>
  <c r="CT994" i="2"/>
  <c r="CU994" i="2"/>
  <c r="CN990" i="2"/>
  <c r="CR990" i="2"/>
  <c r="CV990" i="2"/>
  <c r="CO990" i="2"/>
  <c r="CT990" i="2"/>
  <c r="CY990" i="2"/>
  <c r="CP990" i="2"/>
  <c r="CU990" i="2"/>
  <c r="CW990" i="2"/>
  <c r="CX990" i="2"/>
  <c r="CN986" i="2"/>
  <c r="CR986" i="2"/>
  <c r="CV986" i="2"/>
  <c r="CO986" i="2"/>
  <c r="CT986" i="2"/>
  <c r="CY986" i="2"/>
  <c r="CP986" i="2"/>
  <c r="CU986" i="2"/>
  <c r="CW986" i="2"/>
  <c r="CX986" i="2"/>
  <c r="CN982" i="2"/>
  <c r="CR982" i="2"/>
  <c r="CV982" i="2"/>
  <c r="CO982" i="2"/>
  <c r="CT982" i="2"/>
  <c r="CY982" i="2"/>
  <c r="CP982" i="2"/>
  <c r="CU982" i="2"/>
  <c r="CW982" i="2"/>
  <c r="CX982" i="2"/>
  <c r="CQ972" i="2"/>
  <c r="CU972" i="2"/>
  <c r="CY972" i="2"/>
  <c r="CN972" i="2"/>
  <c r="CS972" i="2"/>
  <c r="CX972" i="2"/>
  <c r="CO972" i="2"/>
  <c r="CT972" i="2"/>
  <c r="CR972" i="2"/>
  <c r="CV972" i="2"/>
  <c r="CW972" i="2"/>
  <c r="CO970" i="2"/>
  <c r="CS970" i="2"/>
  <c r="CW970" i="2"/>
  <c r="CR970" i="2"/>
  <c r="CX970" i="2"/>
  <c r="CN970" i="2"/>
  <c r="CT970" i="2"/>
  <c r="CY970" i="2"/>
  <c r="CQ970" i="2"/>
  <c r="CU970" i="2"/>
  <c r="CV970" i="2"/>
  <c r="CP953" i="2"/>
  <c r="CT953" i="2"/>
  <c r="CX953" i="2"/>
  <c r="CO953" i="2"/>
  <c r="CU953" i="2"/>
  <c r="CQ953" i="2"/>
  <c r="CV953" i="2"/>
  <c r="CN953" i="2"/>
  <c r="CY953" i="2"/>
  <c r="CR953" i="2"/>
  <c r="CS953" i="2"/>
  <c r="CW953" i="2"/>
  <c r="CP949" i="2"/>
  <c r="CT949" i="2"/>
  <c r="CX949" i="2"/>
  <c r="CO949" i="2"/>
  <c r="CU949" i="2"/>
  <c r="CQ949" i="2"/>
  <c r="CV949" i="2"/>
  <c r="CN949" i="2"/>
  <c r="CY949" i="2"/>
  <c r="CR949" i="2"/>
  <c r="CS949" i="2"/>
  <c r="CW949" i="2"/>
  <c r="CQ1040" i="2"/>
  <c r="CU1040" i="2"/>
  <c r="CY1040" i="2"/>
  <c r="CQ1036" i="2"/>
  <c r="CU1036" i="2"/>
  <c r="CY1036" i="2"/>
  <c r="CQ1032" i="2"/>
  <c r="CU1032" i="2"/>
  <c r="CY1032" i="2"/>
  <c r="CQ1028" i="2"/>
  <c r="CU1028" i="2"/>
  <c r="CY1028" i="2"/>
  <c r="CQ1024" i="2"/>
  <c r="CY1024" i="2"/>
  <c r="CQ1020" i="2"/>
  <c r="CU1020" i="2"/>
  <c r="CY1020" i="2"/>
  <c r="CX991" i="2"/>
  <c r="CP988" i="2"/>
  <c r="CT988" i="2"/>
  <c r="CX988" i="2"/>
  <c r="CN988" i="2"/>
  <c r="CS988" i="2"/>
  <c r="CY988" i="2"/>
  <c r="CO988" i="2"/>
  <c r="CU988" i="2"/>
  <c r="CX987" i="2"/>
  <c r="CP984" i="2"/>
  <c r="CT984" i="2"/>
  <c r="CX984" i="2"/>
  <c r="CN984" i="2"/>
  <c r="CS984" i="2"/>
  <c r="CY984" i="2"/>
  <c r="CO984" i="2"/>
  <c r="CU984" i="2"/>
  <c r="CX983" i="2"/>
  <c r="CN978" i="2"/>
  <c r="CR978" i="2"/>
  <c r="CV978" i="2"/>
  <c r="CO978" i="2"/>
  <c r="CS978" i="2"/>
  <c r="CW978" i="2"/>
  <c r="CU978" i="2"/>
  <c r="CP978" i="2"/>
  <c r="CX978" i="2"/>
  <c r="CN954" i="2"/>
  <c r="CR954" i="2"/>
  <c r="CV954" i="2"/>
  <c r="CO954" i="2"/>
  <c r="CS954" i="2"/>
  <c r="CW954" i="2"/>
  <c r="CU954" i="2"/>
  <c r="CP954" i="2"/>
  <c r="CX954" i="2"/>
  <c r="CQ954" i="2"/>
  <c r="CT954" i="2"/>
  <c r="CN924" i="2"/>
  <c r="CR924" i="2"/>
  <c r="CV924" i="2"/>
  <c r="CO924" i="2"/>
  <c r="CS924" i="2"/>
  <c r="CW924" i="2"/>
  <c r="CP924" i="2"/>
  <c r="CX924" i="2"/>
  <c r="CQ924" i="2"/>
  <c r="CY924" i="2"/>
  <c r="CT924" i="2"/>
  <c r="CU924" i="2"/>
  <c r="CQ991" i="2"/>
  <c r="CU991" i="2"/>
  <c r="CO991" i="2"/>
  <c r="CT991" i="2"/>
  <c r="CY991" i="2"/>
  <c r="CP991" i="2"/>
  <c r="CV991" i="2"/>
  <c r="CQ987" i="2"/>
  <c r="CU987" i="2"/>
  <c r="CY987" i="2"/>
  <c r="CO987" i="2"/>
  <c r="CT987" i="2"/>
  <c r="CP987" i="2"/>
  <c r="CV987" i="2"/>
  <c r="CQ983" i="2"/>
  <c r="CU983" i="2"/>
  <c r="CY983" i="2"/>
  <c r="CO983" i="2"/>
  <c r="CT983" i="2"/>
  <c r="CP983" i="2"/>
  <c r="CV983" i="2"/>
  <c r="CQ963" i="2"/>
  <c r="CU963" i="2"/>
  <c r="CY963" i="2"/>
  <c r="CN963" i="2"/>
  <c r="CR963" i="2"/>
  <c r="CV963" i="2"/>
  <c r="CP963" i="2"/>
  <c r="CX963" i="2"/>
  <c r="CS963" i="2"/>
  <c r="CT963" i="2"/>
  <c r="CW963" i="2"/>
  <c r="CR958" i="2"/>
  <c r="CV958" i="2"/>
  <c r="CO958" i="2"/>
  <c r="CW958" i="2"/>
  <c r="CU958" i="2"/>
  <c r="CP958" i="2"/>
  <c r="CT958" i="2"/>
  <c r="CY958" i="2"/>
  <c r="CP944" i="2"/>
  <c r="CT944" i="2"/>
  <c r="CX944" i="2"/>
  <c r="CQ944" i="2"/>
  <c r="CU944" i="2"/>
  <c r="CY944" i="2"/>
  <c r="CO944" i="2"/>
  <c r="CW944" i="2"/>
  <c r="CR944" i="2"/>
  <c r="CS944" i="2"/>
  <c r="CV944" i="2"/>
  <c r="CP940" i="2"/>
  <c r="CT940" i="2"/>
  <c r="CX940" i="2"/>
  <c r="CQ940" i="2"/>
  <c r="CU940" i="2"/>
  <c r="CY940" i="2"/>
  <c r="CO940" i="2"/>
  <c r="CW940" i="2"/>
  <c r="CR940" i="2"/>
  <c r="CS940" i="2"/>
  <c r="CV940" i="2"/>
  <c r="CN940" i="2"/>
  <c r="CO981" i="2"/>
  <c r="CS981" i="2"/>
  <c r="CW981" i="2"/>
  <c r="CP981" i="2"/>
  <c r="CT981" i="2"/>
  <c r="CO977" i="2"/>
  <c r="CS977" i="2"/>
  <c r="CW977" i="2"/>
  <c r="CP977" i="2"/>
  <c r="CT977" i="2"/>
  <c r="CX977" i="2"/>
  <c r="CN962" i="2"/>
  <c r="CR962" i="2"/>
  <c r="CV962" i="2"/>
  <c r="CO962" i="2"/>
  <c r="CS962" i="2"/>
  <c r="CW962" i="2"/>
  <c r="CU962" i="2"/>
  <c r="CP962" i="2"/>
  <c r="CX962" i="2"/>
  <c r="CN938" i="2"/>
  <c r="CR938" i="2"/>
  <c r="CV938" i="2"/>
  <c r="CO938" i="2"/>
  <c r="CS938" i="2"/>
  <c r="CW938" i="2"/>
  <c r="CT938" i="2"/>
  <c r="CU938" i="2"/>
  <c r="CP938" i="2"/>
  <c r="CQ938" i="2"/>
  <c r="CN975" i="2"/>
  <c r="CR975" i="2"/>
  <c r="CV975" i="2"/>
  <c r="CS975" i="2"/>
  <c r="CX975" i="2"/>
  <c r="CO975" i="2"/>
  <c r="CT975" i="2"/>
  <c r="CY975" i="2"/>
  <c r="CO974" i="2"/>
  <c r="CS974" i="2"/>
  <c r="CW974" i="2"/>
  <c r="CR974" i="2"/>
  <c r="CX974" i="2"/>
  <c r="CN974" i="2"/>
  <c r="CT974" i="2"/>
  <c r="CY974" i="2"/>
  <c r="CQ968" i="2"/>
  <c r="CU968" i="2"/>
  <c r="CY968" i="2"/>
  <c r="CN968" i="2"/>
  <c r="CS968" i="2"/>
  <c r="CX968" i="2"/>
  <c r="CO968" i="2"/>
  <c r="CT968" i="2"/>
  <c r="CN967" i="2"/>
  <c r="CR967" i="2"/>
  <c r="CV967" i="2"/>
  <c r="CS967" i="2"/>
  <c r="CX967" i="2"/>
  <c r="CO967" i="2"/>
  <c r="CT967" i="2"/>
  <c r="CY967" i="2"/>
  <c r="CO966" i="2"/>
  <c r="CS966" i="2"/>
  <c r="CW966" i="2"/>
  <c r="CR966" i="2"/>
  <c r="CX966" i="2"/>
  <c r="CN966" i="2"/>
  <c r="CT966" i="2"/>
  <c r="CY966" i="2"/>
  <c r="CU955" i="2"/>
  <c r="CY955" i="2"/>
  <c r="CN955" i="2"/>
  <c r="CV955" i="2"/>
  <c r="CP955" i="2"/>
  <c r="CX955" i="2"/>
  <c r="CN942" i="2"/>
  <c r="CR942" i="2"/>
  <c r="CV942" i="2"/>
  <c r="CO942" i="2"/>
  <c r="CS942" i="2"/>
  <c r="CW942" i="2"/>
  <c r="CT942" i="2"/>
  <c r="CU942" i="2"/>
  <c r="CP942" i="2"/>
  <c r="CQ942" i="2"/>
  <c r="CP936" i="2"/>
  <c r="CT936" i="2"/>
  <c r="CX936" i="2"/>
  <c r="CQ936" i="2"/>
  <c r="CU936" i="2"/>
  <c r="CY936" i="2"/>
  <c r="CO936" i="2"/>
  <c r="CW936" i="2"/>
  <c r="CR936" i="2"/>
  <c r="CS936" i="2"/>
  <c r="CV936" i="2"/>
  <c r="CO965" i="2"/>
  <c r="CS965" i="2"/>
  <c r="CW965" i="2"/>
  <c r="CP965" i="2"/>
  <c r="CT965" i="2"/>
  <c r="CX965" i="2"/>
  <c r="CP964" i="2"/>
  <c r="CT964" i="2"/>
  <c r="CX964" i="2"/>
  <c r="CQ964" i="2"/>
  <c r="CU964" i="2"/>
  <c r="CY964" i="2"/>
  <c r="CO961" i="2"/>
  <c r="CS961" i="2"/>
  <c r="CW961" i="2"/>
  <c r="CP961" i="2"/>
  <c r="CT961" i="2"/>
  <c r="CX961" i="2"/>
  <c r="CP960" i="2"/>
  <c r="CT960" i="2"/>
  <c r="CX960" i="2"/>
  <c r="CQ960" i="2"/>
  <c r="CU960" i="2"/>
  <c r="CY960" i="2"/>
  <c r="CO957" i="2"/>
  <c r="CS957" i="2"/>
  <c r="CW957" i="2"/>
  <c r="CP957" i="2"/>
  <c r="CT957" i="2"/>
  <c r="CX957" i="2"/>
  <c r="CP956" i="2"/>
  <c r="CT956" i="2"/>
  <c r="CX956" i="2"/>
  <c r="CQ956" i="2"/>
  <c r="CU956" i="2"/>
  <c r="CY956" i="2"/>
  <c r="CN951" i="2"/>
  <c r="CR951" i="2"/>
  <c r="CV951" i="2"/>
  <c r="CP951" i="2"/>
  <c r="CU951" i="2"/>
  <c r="CQ951" i="2"/>
  <c r="CW951" i="2"/>
  <c r="CN947" i="2"/>
  <c r="CR947" i="2"/>
  <c r="CV947" i="2"/>
  <c r="CU947" i="2"/>
  <c r="CQ947" i="2"/>
  <c r="CW947" i="2"/>
  <c r="CO945" i="2"/>
  <c r="CS945" i="2"/>
  <c r="CW945" i="2"/>
  <c r="CP945" i="2"/>
  <c r="CT945" i="2"/>
  <c r="CX945" i="2"/>
  <c r="CQ945" i="2"/>
  <c r="CY945" i="2"/>
  <c r="CR945" i="2"/>
  <c r="CQ943" i="2"/>
  <c r="CU943" i="2"/>
  <c r="CY943" i="2"/>
  <c r="CN943" i="2"/>
  <c r="CR943" i="2"/>
  <c r="CV943" i="2"/>
  <c r="CO943" i="2"/>
  <c r="CW943" i="2"/>
  <c r="CP943" i="2"/>
  <c r="CX943" i="2"/>
  <c r="CO941" i="2"/>
  <c r="CS941" i="2"/>
  <c r="CW941" i="2"/>
  <c r="CP941" i="2"/>
  <c r="CT941" i="2"/>
  <c r="CX941" i="2"/>
  <c r="CQ941" i="2"/>
  <c r="CY941" i="2"/>
  <c r="CR941" i="2"/>
  <c r="CQ939" i="2"/>
  <c r="CU939" i="2"/>
  <c r="CY939" i="2"/>
  <c r="CN939" i="2"/>
  <c r="CR939" i="2"/>
  <c r="CV939" i="2"/>
  <c r="CO939" i="2"/>
  <c r="CW939" i="2"/>
  <c r="CP939" i="2"/>
  <c r="CX939" i="2"/>
  <c r="CO937" i="2"/>
  <c r="CS937" i="2"/>
  <c r="CW937" i="2"/>
  <c r="CP937" i="2"/>
  <c r="CT937" i="2"/>
  <c r="CX937" i="2"/>
  <c r="CQ937" i="2"/>
  <c r="CY937" i="2"/>
  <c r="CR937" i="2"/>
  <c r="CQ935" i="2"/>
  <c r="CU935" i="2"/>
  <c r="CY935" i="2"/>
  <c r="CN935" i="2"/>
  <c r="CR935" i="2"/>
  <c r="CV935" i="2"/>
  <c r="CO935" i="2"/>
  <c r="CW935" i="2"/>
  <c r="CP935" i="2"/>
  <c r="CX935" i="2"/>
  <c r="CQ934" i="2"/>
  <c r="CU934" i="2"/>
  <c r="CY934" i="2"/>
  <c r="CN934" i="2"/>
  <c r="CS934" i="2"/>
  <c r="CX934" i="2"/>
  <c r="CO934" i="2"/>
  <c r="CT934" i="2"/>
  <c r="CP934" i="2"/>
  <c r="CR934" i="2"/>
  <c r="CN928" i="2"/>
  <c r="CR928" i="2"/>
  <c r="CV928" i="2"/>
  <c r="CO928" i="2"/>
  <c r="CS928" i="2"/>
  <c r="CW928" i="2"/>
  <c r="CP928" i="2"/>
  <c r="CX928" i="2"/>
  <c r="CQ928" i="2"/>
  <c r="CY928" i="2"/>
  <c r="CX980" i="2"/>
  <c r="CT980" i="2"/>
  <c r="CX976" i="2"/>
  <c r="CT976" i="2"/>
  <c r="CP973" i="2"/>
  <c r="CT973" i="2"/>
  <c r="CX973" i="2"/>
  <c r="CP969" i="2"/>
  <c r="CT969" i="2"/>
  <c r="CX969" i="2"/>
  <c r="CR965" i="2"/>
  <c r="CR964" i="2"/>
  <c r="CR961" i="2"/>
  <c r="CR960" i="2"/>
  <c r="CR957" i="2"/>
  <c r="CR956" i="2"/>
  <c r="CT951" i="2"/>
  <c r="CO950" i="2"/>
  <c r="CS950" i="2"/>
  <c r="CW950" i="2"/>
  <c r="CP950" i="2"/>
  <c r="CU950" i="2"/>
  <c r="CQ950" i="2"/>
  <c r="CV950" i="2"/>
  <c r="CT947" i="2"/>
  <c r="CO946" i="2"/>
  <c r="CS946" i="2"/>
  <c r="CW946" i="2"/>
  <c r="CP946" i="2"/>
  <c r="CU946" i="2"/>
  <c r="CQ946" i="2"/>
  <c r="CV946" i="2"/>
  <c r="CV945" i="2"/>
  <c r="CV941" i="2"/>
  <c r="CV937" i="2"/>
  <c r="CN932" i="2"/>
  <c r="CR932" i="2"/>
  <c r="CV932" i="2"/>
  <c r="CO932" i="2"/>
  <c r="CS932" i="2"/>
  <c r="CW932" i="2"/>
  <c r="CP932" i="2"/>
  <c r="CX932" i="2"/>
  <c r="CQ932" i="2"/>
  <c r="CY932" i="2"/>
  <c r="CU932" i="2"/>
  <c r="CQ952" i="2"/>
  <c r="CY952" i="2"/>
  <c r="CQ948" i="2"/>
  <c r="CU948" i="2"/>
  <c r="CY948" i="2"/>
  <c r="CQ933" i="2"/>
  <c r="CN933" i="2"/>
  <c r="CR933" i="2"/>
  <c r="CV933" i="2"/>
  <c r="CV931" i="2"/>
  <c r="CV930" i="2"/>
  <c r="CQ929" i="2"/>
  <c r="CU929" i="2"/>
  <c r="CY929" i="2"/>
  <c r="CN929" i="2"/>
  <c r="CR929" i="2"/>
  <c r="CV929" i="2"/>
  <c r="CV927" i="2"/>
  <c r="CV926" i="2"/>
  <c r="CQ925" i="2"/>
  <c r="CU925" i="2"/>
  <c r="CY925" i="2"/>
  <c r="CN925" i="2"/>
  <c r="CR925" i="2"/>
  <c r="CV925" i="2"/>
  <c r="CV923" i="2"/>
  <c r="CQ921" i="2"/>
  <c r="CU921" i="2"/>
  <c r="CY921" i="2"/>
  <c r="CN921" i="2"/>
  <c r="CR921" i="2"/>
  <c r="CV921" i="2"/>
  <c r="CV919" i="2"/>
  <c r="CV918" i="2"/>
  <c r="CO931" i="2"/>
  <c r="CS931" i="2"/>
  <c r="CW931" i="2"/>
  <c r="CP931" i="2"/>
  <c r="CT931" i="2"/>
  <c r="CX931" i="2"/>
  <c r="CP930" i="2"/>
  <c r="CT930" i="2"/>
  <c r="CX930" i="2"/>
  <c r="CQ930" i="2"/>
  <c r="CU930" i="2"/>
  <c r="CY930" i="2"/>
  <c r="CO927" i="2"/>
  <c r="CS927" i="2"/>
  <c r="CW927" i="2"/>
  <c r="CP927" i="2"/>
  <c r="CT927" i="2"/>
  <c r="CX927" i="2"/>
  <c r="CP926" i="2"/>
  <c r="CT926" i="2"/>
  <c r="CX926" i="2"/>
  <c r="CQ926" i="2"/>
  <c r="CU926" i="2"/>
  <c r="CY926" i="2"/>
  <c r="CO923" i="2"/>
  <c r="CS923" i="2"/>
  <c r="CW923" i="2"/>
  <c r="CP923" i="2"/>
  <c r="CT923" i="2"/>
  <c r="CX923" i="2"/>
  <c r="CO919" i="2"/>
  <c r="CS919" i="2"/>
  <c r="CW919" i="2"/>
  <c r="CP919" i="2"/>
  <c r="CT919" i="2"/>
  <c r="CX919" i="2"/>
  <c r="CP872" i="2"/>
  <c r="CT872" i="2"/>
  <c r="CX872" i="2"/>
  <c r="CQ872" i="2"/>
  <c r="CU872" i="2"/>
  <c r="CY872" i="2"/>
  <c r="CS872" i="2"/>
  <c r="CO869" i="2"/>
  <c r="CS869" i="2"/>
  <c r="CW869" i="2"/>
  <c r="CP869" i="2"/>
  <c r="CT869" i="2"/>
  <c r="CX869" i="2"/>
  <c r="CO865" i="2"/>
  <c r="CS865" i="2"/>
  <c r="CW865" i="2"/>
  <c r="CP865" i="2"/>
  <c r="CT865" i="2"/>
  <c r="CX865" i="2"/>
  <c r="CS864" i="2"/>
  <c r="CO861" i="2"/>
  <c r="CS861" i="2"/>
  <c r="CW861" i="2"/>
  <c r="CP861" i="2"/>
  <c r="CT861" i="2"/>
  <c r="CX861" i="2"/>
  <c r="CS860" i="2"/>
  <c r="CN826" i="2"/>
  <c r="CR826" i="2"/>
  <c r="CV826" i="2"/>
  <c r="CS826" i="2"/>
  <c r="CX826" i="2"/>
  <c r="CP826" i="2"/>
  <c r="CO826" i="2"/>
  <c r="CT826" i="2"/>
  <c r="CY826" i="2"/>
  <c r="CU826" i="2"/>
  <c r="CQ811" i="2"/>
  <c r="CU811" i="2"/>
  <c r="CY811" i="2"/>
  <c r="CN811" i="2"/>
  <c r="CS811" i="2"/>
  <c r="CX811" i="2"/>
  <c r="CP811" i="2"/>
  <c r="CV811" i="2"/>
  <c r="CO811" i="2"/>
  <c r="CT811" i="2"/>
  <c r="CO809" i="2"/>
  <c r="CS809" i="2"/>
  <c r="CW809" i="2"/>
  <c r="CR809" i="2"/>
  <c r="CX809" i="2"/>
  <c r="CU809" i="2"/>
  <c r="CN809" i="2"/>
  <c r="CT809" i="2"/>
  <c r="CY809" i="2"/>
  <c r="CP809" i="2"/>
  <c r="CP791" i="2"/>
  <c r="CT791" i="2"/>
  <c r="CX791" i="2"/>
  <c r="CQ791" i="2"/>
  <c r="CU791" i="2"/>
  <c r="CY791" i="2"/>
  <c r="CN791" i="2"/>
  <c r="CV791" i="2"/>
  <c r="CR791" i="2"/>
  <c r="CO791" i="2"/>
  <c r="CW791" i="2"/>
  <c r="CO784" i="2"/>
  <c r="CS784" i="2"/>
  <c r="CW784" i="2"/>
  <c r="CP784" i="2"/>
  <c r="CT784" i="2"/>
  <c r="CX784" i="2"/>
  <c r="CN784" i="2"/>
  <c r="CV784" i="2"/>
  <c r="CQ784" i="2"/>
  <c r="CY784" i="2"/>
  <c r="CR784" i="2"/>
  <c r="CP783" i="2"/>
  <c r="CT783" i="2"/>
  <c r="CX783" i="2"/>
  <c r="CQ783" i="2"/>
  <c r="CU783" i="2"/>
  <c r="CY783" i="2"/>
  <c r="CN783" i="2"/>
  <c r="CV783" i="2"/>
  <c r="CO783" i="2"/>
  <c r="CW783" i="2"/>
  <c r="CR783" i="2"/>
  <c r="CO776" i="2"/>
  <c r="CS776" i="2"/>
  <c r="CW776" i="2"/>
  <c r="CP776" i="2"/>
  <c r="CT776" i="2"/>
  <c r="CX776" i="2"/>
  <c r="CN776" i="2"/>
  <c r="CV776" i="2"/>
  <c r="CQ776" i="2"/>
  <c r="CY776" i="2"/>
  <c r="CR776" i="2"/>
  <c r="CO768" i="2"/>
  <c r="CS768" i="2"/>
  <c r="CW768" i="2"/>
  <c r="CP768" i="2"/>
  <c r="CT768" i="2"/>
  <c r="CX768" i="2"/>
  <c r="CN768" i="2"/>
  <c r="CV768" i="2"/>
  <c r="CR768" i="2"/>
  <c r="CQ768" i="2"/>
  <c r="CY768" i="2"/>
  <c r="CP759" i="2"/>
  <c r="CT759" i="2"/>
  <c r="CX759" i="2"/>
  <c r="CQ759" i="2"/>
  <c r="CU759" i="2"/>
  <c r="CY759" i="2"/>
  <c r="CN759" i="2"/>
  <c r="CV759" i="2"/>
  <c r="CO759" i="2"/>
  <c r="CW759" i="2"/>
  <c r="CR759" i="2"/>
  <c r="CO752" i="2"/>
  <c r="CS752" i="2"/>
  <c r="CW752" i="2"/>
  <c r="CP752" i="2"/>
  <c r="CT752" i="2"/>
  <c r="CX752" i="2"/>
  <c r="CN752" i="2"/>
  <c r="CV752" i="2"/>
  <c r="CQ752" i="2"/>
  <c r="CY752" i="2"/>
  <c r="CR752" i="2"/>
  <c r="CP743" i="2"/>
  <c r="CT743" i="2"/>
  <c r="CX743" i="2"/>
  <c r="CQ743" i="2"/>
  <c r="CU743" i="2"/>
  <c r="CY743" i="2"/>
  <c r="CN743" i="2"/>
  <c r="CV743" i="2"/>
  <c r="CO743" i="2"/>
  <c r="CW743" i="2"/>
  <c r="CR743" i="2"/>
  <c r="CP735" i="2"/>
  <c r="CT735" i="2"/>
  <c r="CX735" i="2"/>
  <c r="CQ735" i="2"/>
  <c r="CU735" i="2"/>
  <c r="CY735" i="2"/>
  <c r="CN735" i="2"/>
  <c r="CV735" i="2"/>
  <c r="CO735" i="2"/>
  <c r="CW735" i="2"/>
  <c r="CR735" i="2"/>
  <c r="CP727" i="2"/>
  <c r="CT727" i="2"/>
  <c r="CX727" i="2"/>
  <c r="CQ727" i="2"/>
  <c r="CU727" i="2"/>
  <c r="CY727" i="2"/>
  <c r="CN727" i="2"/>
  <c r="CV727" i="2"/>
  <c r="CO727" i="2"/>
  <c r="CW727" i="2"/>
  <c r="CR727" i="2"/>
  <c r="CP719" i="2"/>
  <c r="CT719" i="2"/>
  <c r="CX719" i="2"/>
  <c r="CQ719" i="2"/>
  <c r="CU719" i="2"/>
  <c r="CY719" i="2"/>
  <c r="CN719" i="2"/>
  <c r="CV719" i="2"/>
  <c r="CR719" i="2"/>
  <c r="CO719" i="2"/>
  <c r="CW719" i="2"/>
  <c r="CP711" i="2"/>
  <c r="CT711" i="2"/>
  <c r="CX711" i="2"/>
  <c r="CQ711" i="2"/>
  <c r="CU711" i="2"/>
  <c r="CY711" i="2"/>
  <c r="CN711" i="2"/>
  <c r="CV711" i="2"/>
  <c r="CR711" i="2"/>
  <c r="CO711" i="2"/>
  <c r="CW711" i="2"/>
  <c r="CP703" i="2"/>
  <c r="CT703" i="2"/>
  <c r="CX703" i="2"/>
  <c r="CQ703" i="2"/>
  <c r="CU703" i="2"/>
  <c r="CY703" i="2"/>
  <c r="CN703" i="2"/>
  <c r="CV703" i="2"/>
  <c r="CO703" i="2"/>
  <c r="CW703" i="2"/>
  <c r="CR703" i="2"/>
  <c r="CO696" i="2"/>
  <c r="CS696" i="2"/>
  <c r="CW696" i="2"/>
  <c r="CP696" i="2"/>
  <c r="CT696" i="2"/>
  <c r="CX696" i="2"/>
  <c r="CN696" i="2"/>
  <c r="CV696" i="2"/>
  <c r="CQ696" i="2"/>
  <c r="CY696" i="2"/>
  <c r="CR696" i="2"/>
  <c r="CO688" i="2"/>
  <c r="CS688" i="2"/>
  <c r="CW688" i="2"/>
  <c r="CP688" i="2"/>
  <c r="CT688" i="2"/>
  <c r="CX688" i="2"/>
  <c r="CN688" i="2"/>
  <c r="CV688" i="2"/>
  <c r="CQ688" i="2"/>
  <c r="CY688" i="2"/>
  <c r="CR688" i="2"/>
  <c r="CP679" i="2"/>
  <c r="CT679" i="2"/>
  <c r="CX679" i="2"/>
  <c r="CQ679" i="2"/>
  <c r="CU679" i="2"/>
  <c r="CY679" i="2"/>
  <c r="CN679" i="2"/>
  <c r="CV679" i="2"/>
  <c r="CR679" i="2"/>
  <c r="CO679" i="2"/>
  <c r="CW679" i="2"/>
  <c r="CO672" i="2"/>
  <c r="CS672" i="2"/>
  <c r="CW672" i="2"/>
  <c r="CP672" i="2"/>
  <c r="CT672" i="2"/>
  <c r="CX672" i="2"/>
  <c r="CN672" i="2"/>
  <c r="CV672" i="2"/>
  <c r="CQ672" i="2"/>
  <c r="CY672" i="2"/>
  <c r="CR672" i="2"/>
  <c r="CP663" i="2"/>
  <c r="CT663" i="2"/>
  <c r="CX663" i="2"/>
  <c r="CQ663" i="2"/>
  <c r="CU663" i="2"/>
  <c r="CY663" i="2"/>
  <c r="CN663" i="2"/>
  <c r="CV663" i="2"/>
  <c r="CO663" i="2"/>
  <c r="CW663" i="2"/>
  <c r="CR663" i="2"/>
  <c r="CQ582" i="2"/>
  <c r="CU582" i="2"/>
  <c r="CY582" i="2"/>
  <c r="CN582" i="2"/>
  <c r="CR582" i="2"/>
  <c r="CV582" i="2"/>
  <c r="CO582" i="2"/>
  <c r="CW582" i="2"/>
  <c r="CP582" i="2"/>
  <c r="CX582" i="2"/>
  <c r="CS582" i="2"/>
  <c r="CT582" i="2"/>
  <c r="CO576" i="2"/>
  <c r="CS576" i="2"/>
  <c r="CW576" i="2"/>
  <c r="CP576" i="2"/>
  <c r="CT576" i="2"/>
  <c r="CX576" i="2"/>
  <c r="CQ576" i="2"/>
  <c r="CY576" i="2"/>
  <c r="CR576" i="2"/>
  <c r="CN576" i="2"/>
  <c r="CV576" i="2"/>
  <c r="CU576" i="2"/>
  <c r="CO560" i="2"/>
  <c r="CS560" i="2"/>
  <c r="CW560" i="2"/>
  <c r="CP560" i="2"/>
  <c r="CT560" i="2"/>
  <c r="CX560" i="2"/>
  <c r="CQ560" i="2"/>
  <c r="CY560" i="2"/>
  <c r="CR560" i="2"/>
  <c r="CN560" i="2"/>
  <c r="CU560" i="2"/>
  <c r="CV560" i="2"/>
  <c r="CQ550" i="2"/>
  <c r="CU550" i="2"/>
  <c r="CY550" i="2"/>
  <c r="CN550" i="2"/>
  <c r="CR550" i="2"/>
  <c r="CV550" i="2"/>
  <c r="CO550" i="2"/>
  <c r="CW550" i="2"/>
  <c r="CP550" i="2"/>
  <c r="CX550" i="2"/>
  <c r="CS550" i="2"/>
  <c r="CT550" i="2"/>
  <c r="CQ539" i="2"/>
  <c r="CU539" i="2"/>
  <c r="CY539" i="2"/>
  <c r="CO539" i="2"/>
  <c r="CT539" i="2"/>
  <c r="CP539" i="2"/>
  <c r="CV539" i="2"/>
  <c r="CR539" i="2"/>
  <c r="CS539" i="2"/>
  <c r="CN539" i="2"/>
  <c r="CW539" i="2"/>
  <c r="CX539" i="2"/>
  <c r="CO533" i="2"/>
  <c r="CS533" i="2"/>
  <c r="CW533" i="2"/>
  <c r="CN533" i="2"/>
  <c r="CT533" i="2"/>
  <c r="CY533" i="2"/>
  <c r="CP533" i="2"/>
  <c r="CU533" i="2"/>
  <c r="CQ533" i="2"/>
  <c r="CR533" i="2"/>
  <c r="CX533" i="2"/>
  <c r="CV533" i="2"/>
  <c r="CQ523" i="2"/>
  <c r="CU523" i="2"/>
  <c r="CY523" i="2"/>
  <c r="CO523" i="2"/>
  <c r="CT523" i="2"/>
  <c r="CP523" i="2"/>
  <c r="CV523" i="2"/>
  <c r="CR523" i="2"/>
  <c r="CS523" i="2"/>
  <c r="CN523" i="2"/>
  <c r="CW523" i="2"/>
  <c r="CX523" i="2"/>
  <c r="CO517" i="2"/>
  <c r="CS517" i="2"/>
  <c r="CW517" i="2"/>
  <c r="CN517" i="2"/>
  <c r="CT517" i="2"/>
  <c r="CY517" i="2"/>
  <c r="CP517" i="2"/>
  <c r="CU517" i="2"/>
  <c r="CQ517" i="2"/>
  <c r="CR517" i="2"/>
  <c r="CX517" i="2"/>
  <c r="CV517" i="2"/>
  <c r="CQ507" i="2"/>
  <c r="CU507" i="2"/>
  <c r="CY507" i="2"/>
  <c r="CO507" i="2"/>
  <c r="CT507" i="2"/>
  <c r="CP507" i="2"/>
  <c r="CV507" i="2"/>
  <c r="CR507" i="2"/>
  <c r="CS507" i="2"/>
  <c r="CN507" i="2"/>
  <c r="CW507" i="2"/>
  <c r="CX507" i="2"/>
  <c r="CO501" i="2"/>
  <c r="CS501" i="2"/>
  <c r="CW501" i="2"/>
  <c r="CN501" i="2"/>
  <c r="CT501" i="2"/>
  <c r="CY501" i="2"/>
  <c r="CP501" i="2"/>
  <c r="CU501" i="2"/>
  <c r="CQ501" i="2"/>
  <c r="CR501" i="2"/>
  <c r="CX501" i="2"/>
  <c r="CV501" i="2"/>
  <c r="CP439" i="2"/>
  <c r="CT439" i="2"/>
  <c r="CX439" i="2"/>
  <c r="CQ439" i="2"/>
  <c r="CU439" i="2"/>
  <c r="CY439" i="2"/>
  <c r="CN439" i="2"/>
  <c r="CV439" i="2"/>
  <c r="CO439" i="2"/>
  <c r="CW439" i="2"/>
  <c r="CS439" i="2"/>
  <c r="CR439" i="2"/>
  <c r="CU914" i="2"/>
  <c r="CN910" i="2"/>
  <c r="CR910" i="2"/>
  <c r="CV910" i="2"/>
  <c r="CO910" i="2"/>
  <c r="CS910" i="2"/>
  <c r="CW910" i="2"/>
  <c r="CR909" i="2"/>
  <c r="CU906" i="2"/>
  <c r="CR904" i="2"/>
  <c r="CN902" i="2"/>
  <c r="CR902" i="2"/>
  <c r="CV902" i="2"/>
  <c r="CO902" i="2"/>
  <c r="CS902" i="2"/>
  <c r="CW902" i="2"/>
  <c r="CR901" i="2"/>
  <c r="CR900" i="2"/>
  <c r="CN898" i="2"/>
  <c r="CR898" i="2"/>
  <c r="CV898" i="2"/>
  <c r="CO898" i="2"/>
  <c r="CS898" i="2"/>
  <c r="CW898" i="2"/>
  <c r="CR897" i="2"/>
  <c r="CR896" i="2"/>
  <c r="CN894" i="2"/>
  <c r="CR894" i="2"/>
  <c r="CV894" i="2"/>
  <c r="CO894" i="2"/>
  <c r="CS894" i="2"/>
  <c r="CW894" i="2"/>
  <c r="CR893" i="2"/>
  <c r="CN890" i="2"/>
  <c r="CR890" i="2"/>
  <c r="CV890" i="2"/>
  <c r="CO890" i="2"/>
  <c r="CS890" i="2"/>
  <c r="CW890" i="2"/>
  <c r="CR889" i="2"/>
  <c r="CR888" i="2"/>
  <c r="CN886" i="2"/>
  <c r="CR886" i="2"/>
  <c r="CV886" i="2"/>
  <c r="CO886" i="2"/>
  <c r="CS886" i="2"/>
  <c r="CW886" i="2"/>
  <c r="CR885" i="2"/>
  <c r="CR884" i="2"/>
  <c r="CU882" i="2"/>
  <c r="CN878" i="2"/>
  <c r="CR878" i="2"/>
  <c r="CV878" i="2"/>
  <c r="CO878" i="2"/>
  <c r="CS878" i="2"/>
  <c r="CW878" i="2"/>
  <c r="CR877" i="2"/>
  <c r="CU874" i="2"/>
  <c r="CR872" i="2"/>
  <c r="CN870" i="2"/>
  <c r="CR870" i="2"/>
  <c r="CV870" i="2"/>
  <c r="CO870" i="2"/>
  <c r="CS870" i="2"/>
  <c r="CW870" i="2"/>
  <c r="CR869" i="2"/>
  <c r="CU866" i="2"/>
  <c r="CR865" i="2"/>
  <c r="CR864" i="2"/>
  <c r="CN862" i="2"/>
  <c r="CR862" i="2"/>
  <c r="CV862" i="2"/>
  <c r="CO862" i="2"/>
  <c r="CS862" i="2"/>
  <c r="CW862" i="2"/>
  <c r="CR861" i="2"/>
  <c r="CN858" i="2"/>
  <c r="CR858" i="2"/>
  <c r="CV858" i="2"/>
  <c r="CO858" i="2"/>
  <c r="CS858" i="2"/>
  <c r="CW858" i="2"/>
  <c r="CR856" i="2"/>
  <c r="CN854" i="2"/>
  <c r="CR854" i="2"/>
  <c r="CV854" i="2"/>
  <c r="CO854" i="2"/>
  <c r="CS854" i="2"/>
  <c r="CW854" i="2"/>
  <c r="CW848" i="2"/>
  <c r="CQ839" i="2"/>
  <c r="CU839" i="2"/>
  <c r="CY839" i="2"/>
  <c r="CS839" i="2"/>
  <c r="CN839" i="2"/>
  <c r="CR839" i="2"/>
  <c r="CV839" i="2"/>
  <c r="CO839" i="2"/>
  <c r="CW839" i="2"/>
  <c r="CW836" i="2"/>
  <c r="CN822" i="2"/>
  <c r="CR822" i="2"/>
  <c r="CV822" i="2"/>
  <c r="CS822" i="2"/>
  <c r="CX822" i="2"/>
  <c r="CO822" i="2"/>
  <c r="CT822" i="2"/>
  <c r="CY822" i="2"/>
  <c r="CP822" i="2"/>
  <c r="CU822" i="2"/>
  <c r="CN806" i="2"/>
  <c r="CR806" i="2"/>
  <c r="CV806" i="2"/>
  <c r="CS806" i="2"/>
  <c r="CX806" i="2"/>
  <c r="CP806" i="2"/>
  <c r="CO806" i="2"/>
  <c r="CT806" i="2"/>
  <c r="CY806" i="2"/>
  <c r="CU806" i="2"/>
  <c r="CO556" i="2"/>
  <c r="CS556" i="2"/>
  <c r="CW556" i="2"/>
  <c r="CP556" i="2"/>
  <c r="CT556" i="2"/>
  <c r="CX556" i="2"/>
  <c r="CQ556" i="2"/>
  <c r="CY556" i="2"/>
  <c r="CR556" i="2"/>
  <c r="CN556" i="2"/>
  <c r="CU556" i="2"/>
  <c r="CV556" i="2"/>
  <c r="CN530" i="2"/>
  <c r="CR530" i="2"/>
  <c r="CV530" i="2"/>
  <c r="CO530" i="2"/>
  <c r="CT530" i="2"/>
  <c r="CY530" i="2"/>
  <c r="CP530" i="2"/>
  <c r="CU530" i="2"/>
  <c r="CQ530" i="2"/>
  <c r="CS530" i="2"/>
  <c r="CW530" i="2"/>
  <c r="CX530" i="2"/>
  <c r="CN514" i="2"/>
  <c r="CR514" i="2"/>
  <c r="CV514" i="2"/>
  <c r="CO514" i="2"/>
  <c r="CT514" i="2"/>
  <c r="CY514" i="2"/>
  <c r="CP514" i="2"/>
  <c r="CU514" i="2"/>
  <c r="CQ514" i="2"/>
  <c r="CS514" i="2"/>
  <c r="CW514" i="2"/>
  <c r="CX514" i="2"/>
  <c r="CN498" i="2"/>
  <c r="CR498" i="2"/>
  <c r="CV498" i="2"/>
  <c r="CO498" i="2"/>
  <c r="CT498" i="2"/>
  <c r="CY498" i="2"/>
  <c r="CP498" i="2"/>
  <c r="CU498" i="2"/>
  <c r="CQ498" i="2"/>
  <c r="CS498" i="2"/>
  <c r="CW498" i="2"/>
  <c r="CX498" i="2"/>
  <c r="CO468" i="2"/>
  <c r="CS468" i="2"/>
  <c r="CW468" i="2"/>
  <c r="CP468" i="2"/>
  <c r="CT468" i="2"/>
  <c r="CX468" i="2"/>
  <c r="CN468" i="2"/>
  <c r="CV468" i="2"/>
  <c r="CQ468" i="2"/>
  <c r="CY468" i="2"/>
  <c r="CR468" i="2"/>
  <c r="CU468" i="2"/>
  <c r="CY917" i="2"/>
  <c r="CW916" i="2"/>
  <c r="CY913" i="2"/>
  <c r="CW912" i="2"/>
  <c r="CT910" i="2"/>
  <c r="CY909" i="2"/>
  <c r="CW908" i="2"/>
  <c r="CY905" i="2"/>
  <c r="CW904" i="2"/>
  <c r="CT902" i="2"/>
  <c r="CY901" i="2"/>
  <c r="CW900" i="2"/>
  <c r="CT898" i="2"/>
  <c r="CY897" i="2"/>
  <c r="CW896" i="2"/>
  <c r="CT894" i="2"/>
  <c r="CY893" i="2"/>
  <c r="CW892" i="2"/>
  <c r="CT890" i="2"/>
  <c r="CY889" i="2"/>
  <c r="CW888" i="2"/>
  <c r="CT886" i="2"/>
  <c r="CY885" i="2"/>
  <c r="CW884" i="2"/>
  <c r="CY881" i="2"/>
  <c r="CW880" i="2"/>
  <c r="CT878" i="2"/>
  <c r="CY877" i="2"/>
  <c r="CW876" i="2"/>
  <c r="CY873" i="2"/>
  <c r="CW872" i="2"/>
  <c r="CO872" i="2"/>
  <c r="CT870" i="2"/>
  <c r="CY869" i="2"/>
  <c r="CQ869" i="2"/>
  <c r="CW868" i="2"/>
  <c r="CY865" i="2"/>
  <c r="CQ865" i="2"/>
  <c r="CW864" i="2"/>
  <c r="CT862" i="2"/>
  <c r="CY861" i="2"/>
  <c r="CQ861" i="2"/>
  <c r="CW860" i="2"/>
  <c r="CT858" i="2"/>
  <c r="CY857" i="2"/>
  <c r="CW856" i="2"/>
  <c r="CT854" i="2"/>
  <c r="CN850" i="2"/>
  <c r="CR850" i="2"/>
  <c r="CV850" i="2"/>
  <c r="CT850" i="2"/>
  <c r="CO850" i="2"/>
  <c r="CS850" i="2"/>
  <c r="CW850" i="2"/>
  <c r="CP850" i="2"/>
  <c r="CX850" i="2"/>
  <c r="CQ847" i="2"/>
  <c r="CU847" i="2"/>
  <c r="CY847" i="2"/>
  <c r="CW847" i="2"/>
  <c r="CN847" i="2"/>
  <c r="CR847" i="2"/>
  <c r="CV847" i="2"/>
  <c r="CO847" i="2"/>
  <c r="CS847" i="2"/>
  <c r="CP844" i="2"/>
  <c r="CT844" i="2"/>
  <c r="CX844" i="2"/>
  <c r="CR844" i="2"/>
  <c r="CQ844" i="2"/>
  <c r="CU844" i="2"/>
  <c r="CY844" i="2"/>
  <c r="CN844" i="2"/>
  <c r="CV844" i="2"/>
  <c r="CX839" i="2"/>
  <c r="CN838" i="2"/>
  <c r="CR838" i="2"/>
  <c r="CV838" i="2"/>
  <c r="CP838" i="2"/>
  <c r="CT838" i="2"/>
  <c r="CX838" i="2"/>
  <c r="CO838" i="2"/>
  <c r="CS838" i="2"/>
  <c r="CW838" i="2"/>
  <c r="CQ835" i="2"/>
  <c r="CU835" i="2"/>
  <c r="CY835" i="2"/>
  <c r="CO835" i="2"/>
  <c r="CW835" i="2"/>
  <c r="CN835" i="2"/>
  <c r="CR835" i="2"/>
  <c r="CV835" i="2"/>
  <c r="CS835" i="2"/>
  <c r="CN834" i="2"/>
  <c r="CR834" i="2"/>
  <c r="CV834" i="2"/>
  <c r="CS834" i="2"/>
  <c r="CX834" i="2"/>
  <c r="CO834" i="2"/>
  <c r="CT834" i="2"/>
  <c r="CY834" i="2"/>
  <c r="CP834" i="2"/>
  <c r="CU834" i="2"/>
  <c r="CO833" i="2"/>
  <c r="CS833" i="2"/>
  <c r="CW833" i="2"/>
  <c r="CR833" i="2"/>
  <c r="CX833" i="2"/>
  <c r="CU833" i="2"/>
  <c r="CN833" i="2"/>
  <c r="CT833" i="2"/>
  <c r="CY833" i="2"/>
  <c r="CP833" i="2"/>
  <c r="CW826" i="2"/>
  <c r="CQ819" i="2"/>
  <c r="CU819" i="2"/>
  <c r="CY819" i="2"/>
  <c r="CN819" i="2"/>
  <c r="CS819" i="2"/>
  <c r="CX819" i="2"/>
  <c r="CP819" i="2"/>
  <c r="CV819" i="2"/>
  <c r="CO819" i="2"/>
  <c r="CT819" i="2"/>
  <c r="CN818" i="2"/>
  <c r="CR818" i="2"/>
  <c r="CV818" i="2"/>
  <c r="CS818" i="2"/>
  <c r="CX818" i="2"/>
  <c r="CO818" i="2"/>
  <c r="CT818" i="2"/>
  <c r="CY818" i="2"/>
  <c r="CP818" i="2"/>
  <c r="CU818" i="2"/>
  <c r="CO817" i="2"/>
  <c r="CS817" i="2"/>
  <c r="CW817" i="2"/>
  <c r="CR817" i="2"/>
  <c r="CX817" i="2"/>
  <c r="CU817" i="2"/>
  <c r="CN817" i="2"/>
  <c r="CT817" i="2"/>
  <c r="CY817" i="2"/>
  <c r="CP817" i="2"/>
  <c r="CW811" i="2"/>
  <c r="CV809" i="2"/>
  <c r="CQ803" i="2"/>
  <c r="CU803" i="2"/>
  <c r="CY803" i="2"/>
  <c r="CN803" i="2"/>
  <c r="CS803" i="2"/>
  <c r="CX803" i="2"/>
  <c r="CP803" i="2"/>
  <c r="CO803" i="2"/>
  <c r="CT803" i="2"/>
  <c r="CV803" i="2"/>
  <c r="CN802" i="2"/>
  <c r="CR802" i="2"/>
  <c r="CV802" i="2"/>
  <c r="CS802" i="2"/>
  <c r="CX802" i="2"/>
  <c r="CO802" i="2"/>
  <c r="CT802" i="2"/>
  <c r="CY802" i="2"/>
  <c r="CP802" i="2"/>
  <c r="CU802" i="2"/>
  <c r="CO801" i="2"/>
  <c r="CS801" i="2"/>
  <c r="CW801" i="2"/>
  <c r="CR801" i="2"/>
  <c r="CX801" i="2"/>
  <c r="CU801" i="2"/>
  <c r="CN801" i="2"/>
  <c r="CT801" i="2"/>
  <c r="CY801" i="2"/>
  <c r="CP801" i="2"/>
  <c r="CO796" i="2"/>
  <c r="CS796" i="2"/>
  <c r="CW796" i="2"/>
  <c r="CP796" i="2"/>
  <c r="CT796" i="2"/>
  <c r="CX796" i="2"/>
  <c r="CN796" i="2"/>
  <c r="CV796" i="2"/>
  <c r="CR796" i="2"/>
  <c r="CQ796" i="2"/>
  <c r="CY796" i="2"/>
  <c r="CP795" i="2"/>
  <c r="CT795" i="2"/>
  <c r="CX795" i="2"/>
  <c r="CQ795" i="2"/>
  <c r="CU795" i="2"/>
  <c r="CY795" i="2"/>
  <c r="CN795" i="2"/>
  <c r="CV795" i="2"/>
  <c r="CR795" i="2"/>
  <c r="CO795" i="2"/>
  <c r="CW795" i="2"/>
  <c r="CO788" i="2"/>
  <c r="CS788" i="2"/>
  <c r="CW788" i="2"/>
  <c r="CP788" i="2"/>
  <c r="CT788" i="2"/>
  <c r="CX788" i="2"/>
  <c r="CN788" i="2"/>
  <c r="CV788" i="2"/>
  <c r="CQ788" i="2"/>
  <c r="CY788" i="2"/>
  <c r="CR788" i="2"/>
  <c r="CP787" i="2"/>
  <c r="CT787" i="2"/>
  <c r="CX787" i="2"/>
  <c r="CQ787" i="2"/>
  <c r="CU787" i="2"/>
  <c r="CY787" i="2"/>
  <c r="CN787" i="2"/>
  <c r="CV787" i="2"/>
  <c r="CO787" i="2"/>
  <c r="CW787" i="2"/>
  <c r="CR787" i="2"/>
  <c r="CO780" i="2"/>
  <c r="CS780" i="2"/>
  <c r="CW780" i="2"/>
  <c r="CP780" i="2"/>
  <c r="CT780" i="2"/>
  <c r="CX780" i="2"/>
  <c r="CN780" i="2"/>
  <c r="CV780" i="2"/>
  <c r="CR780" i="2"/>
  <c r="CQ780" i="2"/>
  <c r="CY780" i="2"/>
  <c r="CP779" i="2"/>
  <c r="CT779" i="2"/>
  <c r="CX779" i="2"/>
  <c r="CQ779" i="2"/>
  <c r="CU779" i="2"/>
  <c r="CY779" i="2"/>
  <c r="CN779" i="2"/>
  <c r="CV779" i="2"/>
  <c r="CR779" i="2"/>
  <c r="CO779" i="2"/>
  <c r="CW779" i="2"/>
  <c r="CO772" i="2"/>
  <c r="CS772" i="2"/>
  <c r="CW772" i="2"/>
  <c r="CP772" i="2"/>
  <c r="CT772" i="2"/>
  <c r="CX772" i="2"/>
  <c r="CN772" i="2"/>
  <c r="CV772" i="2"/>
  <c r="CQ772" i="2"/>
  <c r="CY772" i="2"/>
  <c r="CR772" i="2"/>
  <c r="CP771" i="2"/>
  <c r="CT771" i="2"/>
  <c r="CX771" i="2"/>
  <c r="CQ771" i="2"/>
  <c r="CU771" i="2"/>
  <c r="CY771" i="2"/>
  <c r="CN771" i="2"/>
  <c r="CV771" i="2"/>
  <c r="CR771" i="2"/>
  <c r="CO771" i="2"/>
  <c r="CW771" i="2"/>
  <c r="CO764" i="2"/>
  <c r="CS764" i="2"/>
  <c r="CW764" i="2"/>
  <c r="CP764" i="2"/>
  <c r="CT764" i="2"/>
  <c r="CX764" i="2"/>
  <c r="CN764" i="2"/>
  <c r="CV764" i="2"/>
  <c r="CQ764" i="2"/>
  <c r="CY764" i="2"/>
  <c r="CR764" i="2"/>
  <c r="CP763" i="2"/>
  <c r="CT763" i="2"/>
  <c r="CX763" i="2"/>
  <c r="CQ763" i="2"/>
  <c r="CU763" i="2"/>
  <c r="CY763" i="2"/>
  <c r="CN763" i="2"/>
  <c r="CV763" i="2"/>
  <c r="CO763" i="2"/>
  <c r="CW763" i="2"/>
  <c r="CR763" i="2"/>
  <c r="CO756" i="2"/>
  <c r="CS756" i="2"/>
  <c r="CW756" i="2"/>
  <c r="CP756" i="2"/>
  <c r="CT756" i="2"/>
  <c r="CX756" i="2"/>
  <c r="CN756" i="2"/>
  <c r="CV756" i="2"/>
  <c r="CQ756" i="2"/>
  <c r="CY756" i="2"/>
  <c r="CR756" i="2"/>
  <c r="CP755" i="2"/>
  <c r="CT755" i="2"/>
  <c r="CX755" i="2"/>
  <c r="CQ755" i="2"/>
  <c r="CU755" i="2"/>
  <c r="CY755" i="2"/>
  <c r="CN755" i="2"/>
  <c r="CV755" i="2"/>
  <c r="CO755" i="2"/>
  <c r="CW755" i="2"/>
  <c r="CR755" i="2"/>
  <c r="CO748" i="2"/>
  <c r="CS748" i="2"/>
  <c r="CW748" i="2"/>
  <c r="CP748" i="2"/>
  <c r="CT748" i="2"/>
  <c r="CX748" i="2"/>
  <c r="CN748" i="2"/>
  <c r="CV748" i="2"/>
  <c r="CR748" i="2"/>
  <c r="CQ748" i="2"/>
  <c r="CY748" i="2"/>
  <c r="CP747" i="2"/>
  <c r="CT747" i="2"/>
  <c r="CX747" i="2"/>
  <c r="CQ747" i="2"/>
  <c r="CU747" i="2"/>
  <c r="CY747" i="2"/>
  <c r="CN747" i="2"/>
  <c r="CV747" i="2"/>
  <c r="CO747" i="2"/>
  <c r="CW747" i="2"/>
  <c r="CR747" i="2"/>
  <c r="CO740" i="2"/>
  <c r="CS740" i="2"/>
  <c r="CW740" i="2"/>
  <c r="CP740" i="2"/>
  <c r="CT740" i="2"/>
  <c r="CX740" i="2"/>
  <c r="CN740" i="2"/>
  <c r="CV740" i="2"/>
  <c r="CQ740" i="2"/>
  <c r="CY740" i="2"/>
  <c r="CR740" i="2"/>
  <c r="CP739" i="2"/>
  <c r="CT739" i="2"/>
  <c r="CX739" i="2"/>
  <c r="CQ739" i="2"/>
  <c r="CU739" i="2"/>
  <c r="CY739" i="2"/>
  <c r="CN739" i="2"/>
  <c r="CV739" i="2"/>
  <c r="CO739" i="2"/>
  <c r="CW739" i="2"/>
  <c r="CR739" i="2"/>
  <c r="CO732" i="2"/>
  <c r="CS732" i="2"/>
  <c r="CW732" i="2"/>
  <c r="CP732" i="2"/>
  <c r="CT732" i="2"/>
  <c r="CX732" i="2"/>
  <c r="CN732" i="2"/>
  <c r="CV732" i="2"/>
  <c r="CQ732" i="2"/>
  <c r="CY732" i="2"/>
  <c r="CR732" i="2"/>
  <c r="CP731" i="2"/>
  <c r="CT731" i="2"/>
  <c r="CX731" i="2"/>
  <c r="CQ731" i="2"/>
  <c r="CU731" i="2"/>
  <c r="CY731" i="2"/>
  <c r="CN731" i="2"/>
  <c r="CV731" i="2"/>
  <c r="CO731" i="2"/>
  <c r="CW731" i="2"/>
  <c r="CR731" i="2"/>
  <c r="CO724" i="2"/>
  <c r="CS724" i="2"/>
  <c r="CW724" i="2"/>
  <c r="CP724" i="2"/>
  <c r="CT724" i="2"/>
  <c r="CX724" i="2"/>
  <c r="CN724" i="2"/>
  <c r="CV724" i="2"/>
  <c r="CR724" i="2"/>
  <c r="CQ724" i="2"/>
  <c r="CY724" i="2"/>
  <c r="CP723" i="2"/>
  <c r="CT723" i="2"/>
  <c r="CX723" i="2"/>
  <c r="CQ723" i="2"/>
  <c r="CU723" i="2"/>
  <c r="CY723" i="2"/>
  <c r="CN723" i="2"/>
  <c r="CV723" i="2"/>
  <c r="CO723" i="2"/>
  <c r="CW723" i="2"/>
  <c r="CR723" i="2"/>
  <c r="CO716" i="2"/>
  <c r="CS716" i="2"/>
  <c r="CW716" i="2"/>
  <c r="CP716" i="2"/>
  <c r="CT716" i="2"/>
  <c r="CX716" i="2"/>
  <c r="CN716" i="2"/>
  <c r="CV716" i="2"/>
  <c r="CQ716" i="2"/>
  <c r="CY716" i="2"/>
  <c r="CR716" i="2"/>
  <c r="CP715" i="2"/>
  <c r="CT715" i="2"/>
  <c r="CX715" i="2"/>
  <c r="CQ715" i="2"/>
  <c r="CU715" i="2"/>
  <c r="CY715" i="2"/>
  <c r="CN715" i="2"/>
  <c r="CV715" i="2"/>
  <c r="CO715" i="2"/>
  <c r="CW715" i="2"/>
  <c r="CR715" i="2"/>
  <c r="CO708" i="2"/>
  <c r="CS708" i="2"/>
  <c r="CW708" i="2"/>
  <c r="CP708" i="2"/>
  <c r="CT708" i="2"/>
  <c r="CX708" i="2"/>
  <c r="CN708" i="2"/>
  <c r="CV708" i="2"/>
  <c r="CQ708" i="2"/>
  <c r="CY708" i="2"/>
  <c r="CR708" i="2"/>
  <c r="CP707" i="2"/>
  <c r="CT707" i="2"/>
  <c r="CX707" i="2"/>
  <c r="CQ707" i="2"/>
  <c r="CU707" i="2"/>
  <c r="CY707" i="2"/>
  <c r="CN707" i="2"/>
  <c r="CV707" i="2"/>
  <c r="CR707" i="2"/>
  <c r="CO707" i="2"/>
  <c r="CW707" i="2"/>
  <c r="CO700" i="2"/>
  <c r="CS700" i="2"/>
  <c r="CW700" i="2"/>
  <c r="CP700" i="2"/>
  <c r="CT700" i="2"/>
  <c r="CX700" i="2"/>
  <c r="CN700" i="2"/>
  <c r="CV700" i="2"/>
  <c r="CQ700" i="2"/>
  <c r="CY700" i="2"/>
  <c r="CR700" i="2"/>
  <c r="CP699" i="2"/>
  <c r="CT699" i="2"/>
  <c r="CX699" i="2"/>
  <c r="CQ699" i="2"/>
  <c r="CU699" i="2"/>
  <c r="CY699" i="2"/>
  <c r="CN699" i="2"/>
  <c r="CV699" i="2"/>
  <c r="CO699" i="2"/>
  <c r="CW699" i="2"/>
  <c r="CR699" i="2"/>
  <c r="CO692" i="2"/>
  <c r="CS692" i="2"/>
  <c r="CW692" i="2"/>
  <c r="CP692" i="2"/>
  <c r="CT692" i="2"/>
  <c r="CX692" i="2"/>
  <c r="CN692" i="2"/>
  <c r="CV692" i="2"/>
  <c r="CQ692" i="2"/>
  <c r="CY692" i="2"/>
  <c r="CR692" i="2"/>
  <c r="CP691" i="2"/>
  <c r="CT691" i="2"/>
  <c r="CX691" i="2"/>
  <c r="CQ691" i="2"/>
  <c r="CU691" i="2"/>
  <c r="CY691" i="2"/>
  <c r="CN691" i="2"/>
  <c r="CV691" i="2"/>
  <c r="CO691" i="2"/>
  <c r="CW691" i="2"/>
  <c r="CR691" i="2"/>
  <c r="CO684" i="2"/>
  <c r="CS684" i="2"/>
  <c r="CW684" i="2"/>
  <c r="CP684" i="2"/>
  <c r="CT684" i="2"/>
  <c r="CX684" i="2"/>
  <c r="CN684" i="2"/>
  <c r="CV684" i="2"/>
  <c r="CR684" i="2"/>
  <c r="CQ684" i="2"/>
  <c r="CY684" i="2"/>
  <c r="CP683" i="2"/>
  <c r="CT683" i="2"/>
  <c r="CX683" i="2"/>
  <c r="CQ683" i="2"/>
  <c r="CU683" i="2"/>
  <c r="CY683" i="2"/>
  <c r="CN683" i="2"/>
  <c r="CV683" i="2"/>
  <c r="CO683" i="2"/>
  <c r="CW683" i="2"/>
  <c r="CR683" i="2"/>
  <c r="CO676" i="2"/>
  <c r="CS676" i="2"/>
  <c r="CW676" i="2"/>
  <c r="CP676" i="2"/>
  <c r="CT676" i="2"/>
  <c r="CX676" i="2"/>
  <c r="CN676" i="2"/>
  <c r="CV676" i="2"/>
  <c r="CR676" i="2"/>
  <c r="CQ676" i="2"/>
  <c r="CY676" i="2"/>
  <c r="CP675" i="2"/>
  <c r="CT675" i="2"/>
  <c r="CX675" i="2"/>
  <c r="CQ675" i="2"/>
  <c r="CU675" i="2"/>
  <c r="CY675" i="2"/>
  <c r="CN675" i="2"/>
  <c r="CV675" i="2"/>
  <c r="CO675" i="2"/>
  <c r="CW675" i="2"/>
  <c r="CR675" i="2"/>
  <c r="CO668" i="2"/>
  <c r="CS668" i="2"/>
  <c r="CW668" i="2"/>
  <c r="CP668" i="2"/>
  <c r="CT668" i="2"/>
  <c r="CX668" i="2"/>
  <c r="CN668" i="2"/>
  <c r="CV668" i="2"/>
  <c r="CQ668" i="2"/>
  <c r="CY668" i="2"/>
  <c r="CR668" i="2"/>
  <c r="CP667" i="2"/>
  <c r="CT667" i="2"/>
  <c r="CX667" i="2"/>
  <c r="CQ667" i="2"/>
  <c r="CU667" i="2"/>
  <c r="CY667" i="2"/>
  <c r="CN667" i="2"/>
  <c r="CV667" i="2"/>
  <c r="CR667" i="2"/>
  <c r="CO667" i="2"/>
  <c r="CW667" i="2"/>
  <c r="CO660" i="2"/>
  <c r="CS660" i="2"/>
  <c r="CW660" i="2"/>
  <c r="CP660" i="2"/>
  <c r="CT660" i="2"/>
  <c r="CX660" i="2"/>
  <c r="CN660" i="2"/>
  <c r="CV660" i="2"/>
  <c r="CQ660" i="2"/>
  <c r="CY660" i="2"/>
  <c r="CR660" i="2"/>
  <c r="CP659" i="2"/>
  <c r="CT659" i="2"/>
  <c r="CX659" i="2"/>
  <c r="CQ659" i="2"/>
  <c r="CU659" i="2"/>
  <c r="CY659" i="2"/>
  <c r="CN659" i="2"/>
  <c r="CV659" i="2"/>
  <c r="CR659" i="2"/>
  <c r="CO659" i="2"/>
  <c r="CW659" i="2"/>
  <c r="CP656" i="2"/>
  <c r="CT656" i="2"/>
  <c r="CX656" i="2"/>
  <c r="CO656" i="2"/>
  <c r="CU656" i="2"/>
  <c r="CQ656" i="2"/>
  <c r="CV656" i="2"/>
  <c r="CN656" i="2"/>
  <c r="CY656" i="2"/>
  <c r="CR656" i="2"/>
  <c r="CS656" i="2"/>
  <c r="CP652" i="2"/>
  <c r="CT652" i="2"/>
  <c r="CX652" i="2"/>
  <c r="CO652" i="2"/>
  <c r="CU652" i="2"/>
  <c r="CQ652" i="2"/>
  <c r="CV652" i="2"/>
  <c r="CN652" i="2"/>
  <c r="CY652" i="2"/>
  <c r="CR652" i="2"/>
  <c r="CS652" i="2"/>
  <c r="CP648" i="2"/>
  <c r="CT648" i="2"/>
  <c r="CX648" i="2"/>
  <c r="CO648" i="2"/>
  <c r="CU648" i="2"/>
  <c r="CQ648" i="2"/>
  <c r="CV648" i="2"/>
  <c r="CN648" i="2"/>
  <c r="CY648" i="2"/>
  <c r="CR648" i="2"/>
  <c r="CS648" i="2"/>
  <c r="CP644" i="2"/>
  <c r="CT644" i="2"/>
  <c r="CX644" i="2"/>
  <c r="CO644" i="2"/>
  <c r="CU644" i="2"/>
  <c r="CQ644" i="2"/>
  <c r="CV644" i="2"/>
  <c r="CN644" i="2"/>
  <c r="CY644" i="2"/>
  <c r="CR644" i="2"/>
  <c r="CS644" i="2"/>
  <c r="CP640" i="2"/>
  <c r="CT640" i="2"/>
  <c r="CX640" i="2"/>
  <c r="CO640" i="2"/>
  <c r="CU640" i="2"/>
  <c r="CQ640" i="2"/>
  <c r="CV640" i="2"/>
  <c r="CN640" i="2"/>
  <c r="CY640" i="2"/>
  <c r="CS640" i="2"/>
  <c r="CR640" i="2"/>
  <c r="CP636" i="2"/>
  <c r="CT636" i="2"/>
  <c r="CX636" i="2"/>
  <c r="CO636" i="2"/>
  <c r="CU636" i="2"/>
  <c r="CQ636" i="2"/>
  <c r="CV636" i="2"/>
  <c r="CN636" i="2"/>
  <c r="CY636" i="2"/>
  <c r="CR636" i="2"/>
  <c r="CS636" i="2"/>
  <c r="CP632" i="2"/>
  <c r="CT632" i="2"/>
  <c r="CX632" i="2"/>
  <c r="CO632" i="2"/>
  <c r="CU632" i="2"/>
  <c r="CQ632" i="2"/>
  <c r="CV632" i="2"/>
  <c r="CN632" i="2"/>
  <c r="CY632" i="2"/>
  <c r="CS632" i="2"/>
  <c r="CR632" i="2"/>
  <c r="CP628" i="2"/>
  <c r="CT628" i="2"/>
  <c r="CX628" i="2"/>
  <c r="CO628" i="2"/>
  <c r="CU628" i="2"/>
  <c r="CQ628" i="2"/>
  <c r="CV628" i="2"/>
  <c r="CN628" i="2"/>
  <c r="CY628" i="2"/>
  <c r="CR628" i="2"/>
  <c r="CS628" i="2"/>
  <c r="CP624" i="2"/>
  <c r="CT624" i="2"/>
  <c r="CX624" i="2"/>
  <c r="CO624" i="2"/>
  <c r="CU624" i="2"/>
  <c r="CQ624" i="2"/>
  <c r="CV624" i="2"/>
  <c r="CN624" i="2"/>
  <c r="CY624" i="2"/>
  <c r="CR624" i="2"/>
  <c r="CS624" i="2"/>
  <c r="CP620" i="2"/>
  <c r="CT620" i="2"/>
  <c r="CX620" i="2"/>
  <c r="CO620" i="2"/>
  <c r="CU620" i="2"/>
  <c r="CQ620" i="2"/>
  <c r="CV620" i="2"/>
  <c r="CN620" i="2"/>
  <c r="CY620" i="2"/>
  <c r="CS620" i="2"/>
  <c r="CR620" i="2"/>
  <c r="CP616" i="2"/>
  <c r="CT616" i="2"/>
  <c r="CX616" i="2"/>
  <c r="CO616" i="2"/>
  <c r="CU616" i="2"/>
  <c r="CQ616" i="2"/>
  <c r="CV616" i="2"/>
  <c r="CN616" i="2"/>
  <c r="CY616" i="2"/>
  <c r="CR616" i="2"/>
  <c r="CS616" i="2"/>
  <c r="CP612" i="2"/>
  <c r="CT612" i="2"/>
  <c r="CX612" i="2"/>
  <c r="CO612" i="2"/>
  <c r="CU612" i="2"/>
  <c r="CQ612" i="2"/>
  <c r="CV612" i="2"/>
  <c r="CN612" i="2"/>
  <c r="CY612" i="2"/>
  <c r="CS612" i="2"/>
  <c r="CR612" i="2"/>
  <c r="CP608" i="2"/>
  <c r="CT608" i="2"/>
  <c r="CX608" i="2"/>
  <c r="CO608" i="2"/>
  <c r="CU608" i="2"/>
  <c r="CQ608" i="2"/>
  <c r="CV608" i="2"/>
  <c r="CN608" i="2"/>
  <c r="CY608" i="2"/>
  <c r="CR608" i="2"/>
  <c r="CS608" i="2"/>
  <c r="CP604" i="2"/>
  <c r="CT604" i="2"/>
  <c r="CX604" i="2"/>
  <c r="CO604" i="2"/>
  <c r="CU604" i="2"/>
  <c r="CQ604" i="2"/>
  <c r="CV604" i="2"/>
  <c r="CN604" i="2"/>
  <c r="CY604" i="2"/>
  <c r="CS604" i="2"/>
  <c r="CR604" i="2"/>
  <c r="CO600" i="2"/>
  <c r="CS600" i="2"/>
  <c r="CW600" i="2"/>
  <c r="CP600" i="2"/>
  <c r="CT600" i="2"/>
  <c r="CX600" i="2"/>
  <c r="CQ600" i="2"/>
  <c r="CY600" i="2"/>
  <c r="CR600" i="2"/>
  <c r="CN600" i="2"/>
  <c r="CU600" i="2"/>
  <c r="CV600" i="2"/>
  <c r="CQ590" i="2"/>
  <c r="CU590" i="2"/>
  <c r="CY590" i="2"/>
  <c r="CN590" i="2"/>
  <c r="CR590" i="2"/>
  <c r="CV590" i="2"/>
  <c r="CO590" i="2"/>
  <c r="CW590" i="2"/>
  <c r="CP590" i="2"/>
  <c r="CX590" i="2"/>
  <c r="CS590" i="2"/>
  <c r="CT590" i="2"/>
  <c r="CO584" i="2"/>
  <c r="CS584" i="2"/>
  <c r="CW584" i="2"/>
  <c r="CP584" i="2"/>
  <c r="CT584" i="2"/>
  <c r="CX584" i="2"/>
  <c r="CQ584" i="2"/>
  <c r="CY584" i="2"/>
  <c r="CR584" i="2"/>
  <c r="CN584" i="2"/>
  <c r="CV584" i="2"/>
  <c r="CU584" i="2"/>
  <c r="CQ574" i="2"/>
  <c r="CU574" i="2"/>
  <c r="CY574" i="2"/>
  <c r="CN574" i="2"/>
  <c r="CR574" i="2"/>
  <c r="CV574" i="2"/>
  <c r="CO574" i="2"/>
  <c r="CW574" i="2"/>
  <c r="CP574" i="2"/>
  <c r="CX574" i="2"/>
  <c r="CS574" i="2"/>
  <c r="CT574" i="2"/>
  <c r="CO568" i="2"/>
  <c r="CS568" i="2"/>
  <c r="CW568" i="2"/>
  <c r="CP568" i="2"/>
  <c r="CT568" i="2"/>
  <c r="CX568" i="2"/>
  <c r="CQ568" i="2"/>
  <c r="CY568" i="2"/>
  <c r="CR568" i="2"/>
  <c r="CN568" i="2"/>
  <c r="CV568" i="2"/>
  <c r="CU568" i="2"/>
  <c r="CQ558" i="2"/>
  <c r="CU558" i="2"/>
  <c r="CY558" i="2"/>
  <c r="CN558" i="2"/>
  <c r="CR558" i="2"/>
  <c r="CV558" i="2"/>
  <c r="CO558" i="2"/>
  <c r="CW558" i="2"/>
  <c r="CP558" i="2"/>
  <c r="CX558" i="2"/>
  <c r="CS558" i="2"/>
  <c r="CT558" i="2"/>
  <c r="CO552" i="2"/>
  <c r="CS552" i="2"/>
  <c r="CW552" i="2"/>
  <c r="CP552" i="2"/>
  <c r="CT552" i="2"/>
  <c r="CX552" i="2"/>
  <c r="CQ552" i="2"/>
  <c r="CY552" i="2"/>
  <c r="CR552" i="2"/>
  <c r="CN552" i="2"/>
  <c r="CU552" i="2"/>
  <c r="CV552" i="2"/>
  <c r="CQ542" i="2"/>
  <c r="CU542" i="2"/>
  <c r="CY542" i="2"/>
  <c r="CN542" i="2"/>
  <c r="CR542" i="2"/>
  <c r="CV542" i="2"/>
  <c r="CO542" i="2"/>
  <c r="CW542" i="2"/>
  <c r="CP542" i="2"/>
  <c r="CX542" i="2"/>
  <c r="CS542" i="2"/>
  <c r="CT542" i="2"/>
  <c r="CO537" i="2"/>
  <c r="CS537" i="2"/>
  <c r="CW537" i="2"/>
  <c r="CN537" i="2"/>
  <c r="CT537" i="2"/>
  <c r="CY537" i="2"/>
  <c r="CP537" i="2"/>
  <c r="CU537" i="2"/>
  <c r="CQ537" i="2"/>
  <c r="CR537" i="2"/>
  <c r="CV537" i="2"/>
  <c r="CX537" i="2"/>
  <c r="CQ535" i="2"/>
  <c r="CU535" i="2"/>
  <c r="CY535" i="2"/>
  <c r="CO535" i="2"/>
  <c r="CT535" i="2"/>
  <c r="CP535" i="2"/>
  <c r="CV535" i="2"/>
  <c r="CR535" i="2"/>
  <c r="CS535" i="2"/>
  <c r="CN535" i="2"/>
  <c r="CX535" i="2"/>
  <c r="CW535" i="2"/>
  <c r="CO529" i="2"/>
  <c r="CS529" i="2"/>
  <c r="CW529" i="2"/>
  <c r="CN529" i="2"/>
  <c r="CT529" i="2"/>
  <c r="CY529" i="2"/>
  <c r="CP529" i="2"/>
  <c r="CU529" i="2"/>
  <c r="CQ529" i="2"/>
  <c r="CR529" i="2"/>
  <c r="CV529" i="2"/>
  <c r="CX529" i="2"/>
  <c r="CQ527" i="2"/>
  <c r="CU527" i="2"/>
  <c r="CY527" i="2"/>
  <c r="CO527" i="2"/>
  <c r="CT527" i="2"/>
  <c r="CP527" i="2"/>
  <c r="CV527" i="2"/>
  <c r="CR527" i="2"/>
  <c r="CS527" i="2"/>
  <c r="CN527" i="2"/>
  <c r="CX527" i="2"/>
  <c r="CW527" i="2"/>
  <c r="CO521" i="2"/>
  <c r="CS521" i="2"/>
  <c r="CW521" i="2"/>
  <c r="CN521" i="2"/>
  <c r="CT521" i="2"/>
  <c r="CY521" i="2"/>
  <c r="CP521" i="2"/>
  <c r="CU521" i="2"/>
  <c r="CQ521" i="2"/>
  <c r="CR521" i="2"/>
  <c r="CV521" i="2"/>
  <c r="CX521" i="2"/>
  <c r="CQ519" i="2"/>
  <c r="CU519" i="2"/>
  <c r="CY519" i="2"/>
  <c r="CO519" i="2"/>
  <c r="CT519" i="2"/>
  <c r="CP519" i="2"/>
  <c r="CV519" i="2"/>
  <c r="CR519" i="2"/>
  <c r="CS519" i="2"/>
  <c r="CN519" i="2"/>
  <c r="CX519" i="2"/>
  <c r="CW519" i="2"/>
  <c r="CO513" i="2"/>
  <c r="CS513" i="2"/>
  <c r="CW513" i="2"/>
  <c r="CN513" i="2"/>
  <c r="CT513" i="2"/>
  <c r="CY513" i="2"/>
  <c r="CP513" i="2"/>
  <c r="CU513" i="2"/>
  <c r="CQ513" i="2"/>
  <c r="CR513" i="2"/>
  <c r="CV513" i="2"/>
  <c r="CX513" i="2"/>
  <c r="CQ511" i="2"/>
  <c r="CU511" i="2"/>
  <c r="CY511" i="2"/>
  <c r="CO511" i="2"/>
  <c r="CT511" i="2"/>
  <c r="CP511" i="2"/>
  <c r="CV511" i="2"/>
  <c r="CR511" i="2"/>
  <c r="CS511" i="2"/>
  <c r="CN511" i="2"/>
  <c r="CW511" i="2"/>
  <c r="CX511" i="2"/>
  <c r="CO505" i="2"/>
  <c r="CS505" i="2"/>
  <c r="CW505" i="2"/>
  <c r="CN505" i="2"/>
  <c r="CT505" i="2"/>
  <c r="CY505" i="2"/>
  <c r="CP505" i="2"/>
  <c r="CU505" i="2"/>
  <c r="CQ505" i="2"/>
  <c r="CR505" i="2"/>
  <c r="CV505" i="2"/>
  <c r="CX505" i="2"/>
  <c r="CQ503" i="2"/>
  <c r="CU503" i="2"/>
  <c r="CY503" i="2"/>
  <c r="CO503" i="2"/>
  <c r="CT503" i="2"/>
  <c r="CP503" i="2"/>
  <c r="CV503" i="2"/>
  <c r="CR503" i="2"/>
  <c r="CS503" i="2"/>
  <c r="CN503" i="2"/>
  <c r="CX503" i="2"/>
  <c r="CW503" i="2"/>
  <c r="CN405" i="2"/>
  <c r="CR405" i="2"/>
  <c r="CV405" i="2"/>
  <c r="CO405" i="2"/>
  <c r="CS405" i="2"/>
  <c r="CW405" i="2"/>
  <c r="CP405" i="2"/>
  <c r="CX405" i="2"/>
  <c r="CQ405" i="2"/>
  <c r="CY405" i="2"/>
  <c r="CT405" i="2"/>
  <c r="CU405" i="2"/>
  <c r="CN359" i="2"/>
  <c r="CR359" i="2"/>
  <c r="CV359" i="2"/>
  <c r="CO359" i="2"/>
  <c r="CT359" i="2"/>
  <c r="CY359" i="2"/>
  <c r="CP359" i="2"/>
  <c r="CU359" i="2"/>
  <c r="CS359" i="2"/>
  <c r="CW359" i="2"/>
  <c r="CX359" i="2"/>
  <c r="CQ359" i="2"/>
  <c r="CO917" i="2"/>
  <c r="CS917" i="2"/>
  <c r="CW917" i="2"/>
  <c r="CP917" i="2"/>
  <c r="CT917" i="2"/>
  <c r="CX917" i="2"/>
  <c r="CP916" i="2"/>
  <c r="CT916" i="2"/>
  <c r="CX916" i="2"/>
  <c r="CQ916" i="2"/>
  <c r="CU916" i="2"/>
  <c r="CY916" i="2"/>
  <c r="CO913" i="2"/>
  <c r="CS913" i="2"/>
  <c r="CW913" i="2"/>
  <c r="CP913" i="2"/>
  <c r="CT913" i="2"/>
  <c r="CX913" i="2"/>
  <c r="CP912" i="2"/>
  <c r="CT912" i="2"/>
  <c r="CX912" i="2"/>
  <c r="CQ912" i="2"/>
  <c r="CU912" i="2"/>
  <c r="CY912" i="2"/>
  <c r="CO909" i="2"/>
  <c r="CS909" i="2"/>
  <c r="CW909" i="2"/>
  <c r="CP909" i="2"/>
  <c r="CT909" i="2"/>
  <c r="CX909" i="2"/>
  <c r="CP908" i="2"/>
  <c r="CT908" i="2"/>
  <c r="CX908" i="2"/>
  <c r="CQ908" i="2"/>
  <c r="CU908" i="2"/>
  <c r="CY908" i="2"/>
  <c r="CO905" i="2"/>
  <c r="CS905" i="2"/>
  <c r="CW905" i="2"/>
  <c r="CP905" i="2"/>
  <c r="CT905" i="2"/>
  <c r="CX905" i="2"/>
  <c r="CP904" i="2"/>
  <c r="CT904" i="2"/>
  <c r="CX904" i="2"/>
  <c r="CQ904" i="2"/>
  <c r="CU904" i="2"/>
  <c r="CY904" i="2"/>
  <c r="CO901" i="2"/>
  <c r="CS901" i="2"/>
  <c r="CW901" i="2"/>
  <c r="CP901" i="2"/>
  <c r="CT901" i="2"/>
  <c r="CX901" i="2"/>
  <c r="CP900" i="2"/>
  <c r="CT900" i="2"/>
  <c r="CX900" i="2"/>
  <c r="CQ900" i="2"/>
  <c r="CU900" i="2"/>
  <c r="CY900" i="2"/>
  <c r="CO897" i="2"/>
  <c r="CS897" i="2"/>
  <c r="CW897" i="2"/>
  <c r="CP897" i="2"/>
  <c r="CT897" i="2"/>
  <c r="CX897" i="2"/>
  <c r="CP896" i="2"/>
  <c r="CT896" i="2"/>
  <c r="CX896" i="2"/>
  <c r="CQ896" i="2"/>
  <c r="CU896" i="2"/>
  <c r="CY896" i="2"/>
  <c r="CO893" i="2"/>
  <c r="CS893" i="2"/>
  <c r="CW893" i="2"/>
  <c r="CP893" i="2"/>
  <c r="CT893" i="2"/>
  <c r="CX893" i="2"/>
  <c r="CP892" i="2"/>
  <c r="CT892" i="2"/>
  <c r="CX892" i="2"/>
  <c r="CQ892" i="2"/>
  <c r="CU892" i="2"/>
  <c r="CY892" i="2"/>
  <c r="CO889" i="2"/>
  <c r="CS889" i="2"/>
  <c r="CW889" i="2"/>
  <c r="CP889" i="2"/>
  <c r="CT889" i="2"/>
  <c r="CX889" i="2"/>
  <c r="CP888" i="2"/>
  <c r="CT888" i="2"/>
  <c r="CX888" i="2"/>
  <c r="CQ888" i="2"/>
  <c r="CU888" i="2"/>
  <c r="CY888" i="2"/>
  <c r="CO885" i="2"/>
  <c r="CS885" i="2"/>
  <c r="CW885" i="2"/>
  <c r="CP885" i="2"/>
  <c r="CT885" i="2"/>
  <c r="CX885" i="2"/>
  <c r="CP884" i="2"/>
  <c r="CT884" i="2"/>
  <c r="CX884" i="2"/>
  <c r="CQ884" i="2"/>
  <c r="CU884" i="2"/>
  <c r="CY884" i="2"/>
  <c r="CO881" i="2"/>
  <c r="CS881" i="2"/>
  <c r="CW881" i="2"/>
  <c r="CP881" i="2"/>
  <c r="CT881" i="2"/>
  <c r="CX881" i="2"/>
  <c r="CP880" i="2"/>
  <c r="CT880" i="2"/>
  <c r="CX880" i="2"/>
  <c r="CQ880" i="2"/>
  <c r="CU880" i="2"/>
  <c r="CY880" i="2"/>
  <c r="CO877" i="2"/>
  <c r="CS877" i="2"/>
  <c r="CW877" i="2"/>
  <c r="CP877" i="2"/>
  <c r="CT877" i="2"/>
  <c r="CX877" i="2"/>
  <c r="CP876" i="2"/>
  <c r="CT876" i="2"/>
  <c r="CX876" i="2"/>
  <c r="CQ876" i="2"/>
  <c r="CU876" i="2"/>
  <c r="CY876" i="2"/>
  <c r="CO873" i="2"/>
  <c r="CS873" i="2"/>
  <c r="CW873" i="2"/>
  <c r="CP873" i="2"/>
  <c r="CT873" i="2"/>
  <c r="CX873" i="2"/>
  <c r="CP868" i="2"/>
  <c r="CT868" i="2"/>
  <c r="CX868" i="2"/>
  <c r="CQ868" i="2"/>
  <c r="CU868" i="2"/>
  <c r="CY868" i="2"/>
  <c r="CU865" i="2"/>
  <c r="CP864" i="2"/>
  <c r="CT864" i="2"/>
  <c r="CX864" i="2"/>
  <c r="CQ864" i="2"/>
  <c r="CU864" i="2"/>
  <c r="CY864" i="2"/>
  <c r="CU861" i="2"/>
  <c r="CP860" i="2"/>
  <c r="CT860" i="2"/>
  <c r="CX860" i="2"/>
  <c r="CQ860" i="2"/>
  <c r="CU860" i="2"/>
  <c r="CY860" i="2"/>
  <c r="CO857" i="2"/>
  <c r="CS857" i="2"/>
  <c r="CW857" i="2"/>
  <c r="CP857" i="2"/>
  <c r="CT857" i="2"/>
  <c r="CX857" i="2"/>
  <c r="CP856" i="2"/>
  <c r="CT856" i="2"/>
  <c r="CX856" i="2"/>
  <c r="CQ856" i="2"/>
  <c r="CU856" i="2"/>
  <c r="CY856" i="2"/>
  <c r="CP848" i="2"/>
  <c r="CT848" i="2"/>
  <c r="CX848" i="2"/>
  <c r="CN848" i="2"/>
  <c r="CV848" i="2"/>
  <c r="CQ848" i="2"/>
  <c r="CU848" i="2"/>
  <c r="CY848" i="2"/>
  <c r="CR848" i="2"/>
  <c r="CQ843" i="2"/>
  <c r="CU843" i="2"/>
  <c r="CY843" i="2"/>
  <c r="CS843" i="2"/>
  <c r="CN843" i="2"/>
  <c r="CR843" i="2"/>
  <c r="CV843" i="2"/>
  <c r="CO843" i="2"/>
  <c r="CW843" i="2"/>
  <c r="CP836" i="2"/>
  <c r="CT836" i="2"/>
  <c r="CX836" i="2"/>
  <c r="CR836" i="2"/>
  <c r="CQ836" i="2"/>
  <c r="CU836" i="2"/>
  <c r="CY836" i="2"/>
  <c r="CN836" i="2"/>
  <c r="CV836" i="2"/>
  <c r="CQ827" i="2"/>
  <c r="CU827" i="2"/>
  <c r="CY827" i="2"/>
  <c r="CN827" i="2"/>
  <c r="CS827" i="2"/>
  <c r="CX827" i="2"/>
  <c r="CP827" i="2"/>
  <c r="CO827" i="2"/>
  <c r="CT827" i="2"/>
  <c r="CV827" i="2"/>
  <c r="CO825" i="2"/>
  <c r="CS825" i="2"/>
  <c r="CW825" i="2"/>
  <c r="CR825" i="2"/>
  <c r="CX825" i="2"/>
  <c r="CN825" i="2"/>
  <c r="CT825" i="2"/>
  <c r="CY825" i="2"/>
  <c r="CP825" i="2"/>
  <c r="CU825" i="2"/>
  <c r="CN810" i="2"/>
  <c r="CR810" i="2"/>
  <c r="CV810" i="2"/>
  <c r="CS810" i="2"/>
  <c r="CX810" i="2"/>
  <c r="CO810" i="2"/>
  <c r="CT810" i="2"/>
  <c r="CY810" i="2"/>
  <c r="CP810" i="2"/>
  <c r="CU810" i="2"/>
  <c r="CO792" i="2"/>
  <c r="CS792" i="2"/>
  <c r="CW792" i="2"/>
  <c r="CP792" i="2"/>
  <c r="CT792" i="2"/>
  <c r="CX792" i="2"/>
  <c r="CN792" i="2"/>
  <c r="CV792" i="2"/>
  <c r="CQ792" i="2"/>
  <c r="CY792" i="2"/>
  <c r="CR792" i="2"/>
  <c r="CP775" i="2"/>
  <c r="CT775" i="2"/>
  <c r="CX775" i="2"/>
  <c r="CQ775" i="2"/>
  <c r="CU775" i="2"/>
  <c r="CY775" i="2"/>
  <c r="CN775" i="2"/>
  <c r="CV775" i="2"/>
  <c r="CR775" i="2"/>
  <c r="CO775" i="2"/>
  <c r="CW775" i="2"/>
  <c r="CP767" i="2"/>
  <c r="CT767" i="2"/>
  <c r="CX767" i="2"/>
  <c r="CQ767" i="2"/>
  <c r="CU767" i="2"/>
  <c r="CY767" i="2"/>
  <c r="CN767" i="2"/>
  <c r="CV767" i="2"/>
  <c r="CO767" i="2"/>
  <c r="CW767" i="2"/>
  <c r="CR767" i="2"/>
  <c r="CO760" i="2"/>
  <c r="CS760" i="2"/>
  <c r="CW760" i="2"/>
  <c r="CP760" i="2"/>
  <c r="CT760" i="2"/>
  <c r="CX760" i="2"/>
  <c r="CN760" i="2"/>
  <c r="CV760" i="2"/>
  <c r="CQ760" i="2"/>
  <c r="CY760" i="2"/>
  <c r="CR760" i="2"/>
  <c r="CP751" i="2"/>
  <c r="CT751" i="2"/>
  <c r="CX751" i="2"/>
  <c r="CQ751" i="2"/>
  <c r="CU751" i="2"/>
  <c r="CY751" i="2"/>
  <c r="CN751" i="2"/>
  <c r="CV751" i="2"/>
  <c r="CO751" i="2"/>
  <c r="CW751" i="2"/>
  <c r="CR751" i="2"/>
  <c r="CO744" i="2"/>
  <c r="CS744" i="2"/>
  <c r="CW744" i="2"/>
  <c r="CP744" i="2"/>
  <c r="CT744" i="2"/>
  <c r="CX744" i="2"/>
  <c r="CN744" i="2"/>
  <c r="CV744" i="2"/>
  <c r="CQ744" i="2"/>
  <c r="CY744" i="2"/>
  <c r="CR744" i="2"/>
  <c r="CO736" i="2"/>
  <c r="CS736" i="2"/>
  <c r="CW736" i="2"/>
  <c r="CP736" i="2"/>
  <c r="CT736" i="2"/>
  <c r="CX736" i="2"/>
  <c r="CN736" i="2"/>
  <c r="CV736" i="2"/>
  <c r="CR736" i="2"/>
  <c r="CQ736" i="2"/>
  <c r="CY736" i="2"/>
  <c r="CO728" i="2"/>
  <c r="CS728" i="2"/>
  <c r="CW728" i="2"/>
  <c r="CP728" i="2"/>
  <c r="CT728" i="2"/>
  <c r="CX728" i="2"/>
  <c r="CN728" i="2"/>
  <c r="CV728" i="2"/>
  <c r="CQ728" i="2"/>
  <c r="CY728" i="2"/>
  <c r="CR728" i="2"/>
  <c r="CO720" i="2"/>
  <c r="CS720" i="2"/>
  <c r="CW720" i="2"/>
  <c r="CP720" i="2"/>
  <c r="CT720" i="2"/>
  <c r="CX720" i="2"/>
  <c r="CN720" i="2"/>
  <c r="CV720" i="2"/>
  <c r="CR720" i="2"/>
  <c r="CQ720" i="2"/>
  <c r="CY720" i="2"/>
  <c r="CO712" i="2"/>
  <c r="CS712" i="2"/>
  <c r="CW712" i="2"/>
  <c r="CP712" i="2"/>
  <c r="CT712" i="2"/>
  <c r="CX712" i="2"/>
  <c r="CN712" i="2"/>
  <c r="CV712" i="2"/>
  <c r="CR712" i="2"/>
  <c r="CQ712" i="2"/>
  <c r="CY712" i="2"/>
  <c r="CO704" i="2"/>
  <c r="CS704" i="2"/>
  <c r="CW704" i="2"/>
  <c r="CP704" i="2"/>
  <c r="CT704" i="2"/>
  <c r="CX704" i="2"/>
  <c r="CN704" i="2"/>
  <c r="CV704" i="2"/>
  <c r="CQ704" i="2"/>
  <c r="CY704" i="2"/>
  <c r="CR704" i="2"/>
  <c r="CP695" i="2"/>
  <c r="CT695" i="2"/>
  <c r="CX695" i="2"/>
  <c r="CQ695" i="2"/>
  <c r="CU695" i="2"/>
  <c r="CY695" i="2"/>
  <c r="CN695" i="2"/>
  <c r="CV695" i="2"/>
  <c r="CR695" i="2"/>
  <c r="CO695" i="2"/>
  <c r="CW695" i="2"/>
  <c r="CP687" i="2"/>
  <c r="CT687" i="2"/>
  <c r="CX687" i="2"/>
  <c r="CQ687" i="2"/>
  <c r="CU687" i="2"/>
  <c r="CY687" i="2"/>
  <c r="CN687" i="2"/>
  <c r="CV687" i="2"/>
  <c r="CO687" i="2"/>
  <c r="CW687" i="2"/>
  <c r="CR687" i="2"/>
  <c r="CO680" i="2"/>
  <c r="CS680" i="2"/>
  <c r="CW680" i="2"/>
  <c r="CP680" i="2"/>
  <c r="CT680" i="2"/>
  <c r="CX680" i="2"/>
  <c r="CN680" i="2"/>
  <c r="CV680" i="2"/>
  <c r="CR680" i="2"/>
  <c r="CQ680" i="2"/>
  <c r="CY680" i="2"/>
  <c r="CP671" i="2"/>
  <c r="CT671" i="2"/>
  <c r="CX671" i="2"/>
  <c r="CQ671" i="2"/>
  <c r="CU671" i="2"/>
  <c r="CY671" i="2"/>
  <c r="CN671" i="2"/>
  <c r="CV671" i="2"/>
  <c r="CO671" i="2"/>
  <c r="CW671" i="2"/>
  <c r="CR671" i="2"/>
  <c r="CO664" i="2"/>
  <c r="CS664" i="2"/>
  <c r="CW664" i="2"/>
  <c r="CP664" i="2"/>
  <c r="CT664" i="2"/>
  <c r="CX664" i="2"/>
  <c r="CN664" i="2"/>
  <c r="CV664" i="2"/>
  <c r="CQ664" i="2"/>
  <c r="CY664" i="2"/>
  <c r="CR664" i="2"/>
  <c r="CQ598" i="2"/>
  <c r="CU598" i="2"/>
  <c r="CY598" i="2"/>
  <c r="CN598" i="2"/>
  <c r="CR598" i="2"/>
  <c r="CV598" i="2"/>
  <c r="CO598" i="2"/>
  <c r="CW598" i="2"/>
  <c r="CP598" i="2"/>
  <c r="CX598" i="2"/>
  <c r="CS598" i="2"/>
  <c r="CT598" i="2"/>
  <c r="CO592" i="2"/>
  <c r="CS592" i="2"/>
  <c r="CW592" i="2"/>
  <c r="CP592" i="2"/>
  <c r="CT592" i="2"/>
  <c r="CX592" i="2"/>
  <c r="CQ592" i="2"/>
  <c r="CY592" i="2"/>
  <c r="CR592" i="2"/>
  <c r="CN592" i="2"/>
  <c r="CV592" i="2"/>
  <c r="CU592" i="2"/>
  <c r="CQ566" i="2"/>
  <c r="CU566" i="2"/>
  <c r="CY566" i="2"/>
  <c r="CN566" i="2"/>
  <c r="CR566" i="2"/>
  <c r="CV566" i="2"/>
  <c r="CO566" i="2"/>
  <c r="CW566" i="2"/>
  <c r="CP566" i="2"/>
  <c r="CX566" i="2"/>
  <c r="CS566" i="2"/>
  <c r="CT566" i="2"/>
  <c r="CO544" i="2"/>
  <c r="CS544" i="2"/>
  <c r="CW544" i="2"/>
  <c r="CP544" i="2"/>
  <c r="CT544" i="2"/>
  <c r="CX544" i="2"/>
  <c r="CQ544" i="2"/>
  <c r="CY544" i="2"/>
  <c r="CR544" i="2"/>
  <c r="CN544" i="2"/>
  <c r="CV544" i="2"/>
  <c r="CU544" i="2"/>
  <c r="CQ531" i="2"/>
  <c r="CU531" i="2"/>
  <c r="CY531" i="2"/>
  <c r="CO531" i="2"/>
  <c r="CT531" i="2"/>
  <c r="CP531" i="2"/>
  <c r="CV531" i="2"/>
  <c r="CR531" i="2"/>
  <c r="CS531" i="2"/>
  <c r="CN531" i="2"/>
  <c r="CW531" i="2"/>
  <c r="CX531" i="2"/>
  <c r="CO525" i="2"/>
  <c r="CS525" i="2"/>
  <c r="CW525" i="2"/>
  <c r="CN525" i="2"/>
  <c r="CT525" i="2"/>
  <c r="CY525" i="2"/>
  <c r="CP525" i="2"/>
  <c r="CU525" i="2"/>
  <c r="CQ525" i="2"/>
  <c r="CR525" i="2"/>
  <c r="CX525" i="2"/>
  <c r="CV525" i="2"/>
  <c r="CQ515" i="2"/>
  <c r="CU515" i="2"/>
  <c r="CY515" i="2"/>
  <c r="CO515" i="2"/>
  <c r="CT515" i="2"/>
  <c r="CP515" i="2"/>
  <c r="CV515" i="2"/>
  <c r="CR515" i="2"/>
  <c r="CS515" i="2"/>
  <c r="CN515" i="2"/>
  <c r="CW515" i="2"/>
  <c r="CX515" i="2"/>
  <c r="CO509" i="2"/>
  <c r="CS509" i="2"/>
  <c r="CW509" i="2"/>
  <c r="CN509" i="2"/>
  <c r="CT509" i="2"/>
  <c r="CY509" i="2"/>
  <c r="CP509" i="2"/>
  <c r="CU509" i="2"/>
  <c r="CQ509" i="2"/>
  <c r="CR509" i="2"/>
  <c r="CX509" i="2"/>
  <c r="CV509" i="2"/>
  <c r="CQ499" i="2"/>
  <c r="CU499" i="2"/>
  <c r="CY499" i="2"/>
  <c r="CO499" i="2"/>
  <c r="CT499" i="2"/>
  <c r="CP499" i="2"/>
  <c r="CV499" i="2"/>
  <c r="CR499" i="2"/>
  <c r="CS499" i="2"/>
  <c r="CN499" i="2"/>
  <c r="CW499" i="2"/>
  <c r="CX499" i="2"/>
  <c r="CR917" i="2"/>
  <c r="CR916" i="2"/>
  <c r="CN914" i="2"/>
  <c r="CR914" i="2"/>
  <c r="CV914" i="2"/>
  <c r="CO914" i="2"/>
  <c r="CS914" i="2"/>
  <c r="CW914" i="2"/>
  <c r="CR913" i="2"/>
  <c r="CR912" i="2"/>
  <c r="CU910" i="2"/>
  <c r="CR908" i="2"/>
  <c r="CN906" i="2"/>
  <c r="CR906" i="2"/>
  <c r="CV906" i="2"/>
  <c r="CO906" i="2"/>
  <c r="CS906" i="2"/>
  <c r="CW906" i="2"/>
  <c r="CR905" i="2"/>
  <c r="CU902" i="2"/>
  <c r="CU898" i="2"/>
  <c r="CU894" i="2"/>
  <c r="CR892" i="2"/>
  <c r="CU890" i="2"/>
  <c r="CU886" i="2"/>
  <c r="CN882" i="2"/>
  <c r="CR882" i="2"/>
  <c r="CV882" i="2"/>
  <c r="CO882" i="2"/>
  <c r="CS882" i="2"/>
  <c r="CW882" i="2"/>
  <c r="CR881" i="2"/>
  <c r="CR880" i="2"/>
  <c r="CU878" i="2"/>
  <c r="CR876" i="2"/>
  <c r="CN874" i="2"/>
  <c r="CR874" i="2"/>
  <c r="CV874" i="2"/>
  <c r="CO874" i="2"/>
  <c r="CS874" i="2"/>
  <c r="CW874" i="2"/>
  <c r="CR873" i="2"/>
  <c r="CU870" i="2"/>
  <c r="CR868" i="2"/>
  <c r="CN866" i="2"/>
  <c r="CR866" i="2"/>
  <c r="CV866" i="2"/>
  <c r="CO866" i="2"/>
  <c r="CS866" i="2"/>
  <c r="CW866" i="2"/>
  <c r="CU862" i="2"/>
  <c r="CR860" i="2"/>
  <c r="CU858" i="2"/>
  <c r="CR857" i="2"/>
  <c r="CQ851" i="2"/>
  <c r="CU851" i="2"/>
  <c r="CY851" i="2"/>
  <c r="CW851" i="2"/>
  <c r="CN851" i="2"/>
  <c r="CR851" i="2"/>
  <c r="CV851" i="2"/>
  <c r="CO851" i="2"/>
  <c r="CS851" i="2"/>
  <c r="CX843" i="2"/>
  <c r="CN842" i="2"/>
  <c r="CR842" i="2"/>
  <c r="CV842" i="2"/>
  <c r="CX842" i="2"/>
  <c r="CO842" i="2"/>
  <c r="CS842" i="2"/>
  <c r="CW842" i="2"/>
  <c r="CP842" i="2"/>
  <c r="CT842" i="2"/>
  <c r="CQ823" i="2"/>
  <c r="CU823" i="2"/>
  <c r="CY823" i="2"/>
  <c r="CN823" i="2"/>
  <c r="CS823" i="2"/>
  <c r="CX823" i="2"/>
  <c r="CP823" i="2"/>
  <c r="CO823" i="2"/>
  <c r="CT823" i="2"/>
  <c r="CV823" i="2"/>
  <c r="CO821" i="2"/>
  <c r="CS821" i="2"/>
  <c r="CW821" i="2"/>
  <c r="CR821" i="2"/>
  <c r="CX821" i="2"/>
  <c r="CU821" i="2"/>
  <c r="CN821" i="2"/>
  <c r="CT821" i="2"/>
  <c r="CY821" i="2"/>
  <c r="CP821" i="2"/>
  <c r="CQ807" i="2"/>
  <c r="CU807" i="2"/>
  <c r="CY807" i="2"/>
  <c r="CN807" i="2"/>
  <c r="CS807" i="2"/>
  <c r="CX807" i="2"/>
  <c r="CP807" i="2"/>
  <c r="CV807" i="2"/>
  <c r="CO807" i="2"/>
  <c r="CT807" i="2"/>
  <c r="CO805" i="2"/>
  <c r="CS805" i="2"/>
  <c r="CW805" i="2"/>
  <c r="CR805" i="2"/>
  <c r="CX805" i="2"/>
  <c r="CP805" i="2"/>
  <c r="CN805" i="2"/>
  <c r="CT805" i="2"/>
  <c r="CY805" i="2"/>
  <c r="CU805" i="2"/>
  <c r="CQ594" i="2"/>
  <c r="CU594" i="2"/>
  <c r="CY594" i="2"/>
  <c r="CN594" i="2"/>
  <c r="CR594" i="2"/>
  <c r="CV594" i="2"/>
  <c r="CO594" i="2"/>
  <c r="CW594" i="2"/>
  <c r="CP594" i="2"/>
  <c r="CX594" i="2"/>
  <c r="CS594" i="2"/>
  <c r="CT594" i="2"/>
  <c r="CO588" i="2"/>
  <c r="CS588" i="2"/>
  <c r="CW588" i="2"/>
  <c r="CP588" i="2"/>
  <c r="CT588" i="2"/>
  <c r="CX588" i="2"/>
  <c r="CQ588" i="2"/>
  <c r="CY588" i="2"/>
  <c r="CR588" i="2"/>
  <c r="CN588" i="2"/>
  <c r="CU588" i="2"/>
  <c r="CV588" i="2"/>
  <c r="CQ578" i="2"/>
  <c r="CU578" i="2"/>
  <c r="CY578" i="2"/>
  <c r="CN578" i="2"/>
  <c r="CR578" i="2"/>
  <c r="CV578" i="2"/>
  <c r="CO578" i="2"/>
  <c r="CW578" i="2"/>
  <c r="CP578" i="2"/>
  <c r="CX578" i="2"/>
  <c r="CS578" i="2"/>
  <c r="CT578" i="2"/>
  <c r="CO572" i="2"/>
  <c r="CS572" i="2"/>
  <c r="CW572" i="2"/>
  <c r="CP572" i="2"/>
  <c r="CT572" i="2"/>
  <c r="CX572" i="2"/>
  <c r="CQ572" i="2"/>
  <c r="CY572" i="2"/>
  <c r="CR572" i="2"/>
  <c r="CN572" i="2"/>
  <c r="CV572" i="2"/>
  <c r="CU572" i="2"/>
  <c r="CQ562" i="2"/>
  <c r="CU562" i="2"/>
  <c r="CY562" i="2"/>
  <c r="CN562" i="2"/>
  <c r="CR562" i="2"/>
  <c r="CV562" i="2"/>
  <c r="CO562" i="2"/>
  <c r="CW562" i="2"/>
  <c r="CP562" i="2"/>
  <c r="CX562" i="2"/>
  <c r="CS562" i="2"/>
  <c r="CT562" i="2"/>
  <c r="CQ546" i="2"/>
  <c r="CU546" i="2"/>
  <c r="CY546" i="2"/>
  <c r="CN546" i="2"/>
  <c r="CR546" i="2"/>
  <c r="CV546" i="2"/>
  <c r="CO546" i="2"/>
  <c r="CW546" i="2"/>
  <c r="CP546" i="2"/>
  <c r="CX546" i="2"/>
  <c r="CS546" i="2"/>
  <c r="CT546" i="2"/>
  <c r="CN538" i="2"/>
  <c r="CR538" i="2"/>
  <c r="CV538" i="2"/>
  <c r="CO538" i="2"/>
  <c r="CT538" i="2"/>
  <c r="CY538" i="2"/>
  <c r="CP538" i="2"/>
  <c r="CU538" i="2"/>
  <c r="CQ538" i="2"/>
  <c r="CS538" i="2"/>
  <c r="CW538" i="2"/>
  <c r="CX538" i="2"/>
  <c r="CN522" i="2"/>
  <c r="CR522" i="2"/>
  <c r="CV522" i="2"/>
  <c r="CO522" i="2"/>
  <c r="CT522" i="2"/>
  <c r="CY522" i="2"/>
  <c r="CP522" i="2"/>
  <c r="CU522" i="2"/>
  <c r="CQ522" i="2"/>
  <c r="CS522" i="2"/>
  <c r="CW522" i="2"/>
  <c r="CX522" i="2"/>
  <c r="CN506" i="2"/>
  <c r="CR506" i="2"/>
  <c r="CV506" i="2"/>
  <c r="CO506" i="2"/>
  <c r="CT506" i="2"/>
  <c r="CY506" i="2"/>
  <c r="CP506" i="2"/>
  <c r="CU506" i="2"/>
  <c r="CQ506" i="2"/>
  <c r="CS506" i="2"/>
  <c r="CW506" i="2"/>
  <c r="CX506" i="2"/>
  <c r="CP475" i="2"/>
  <c r="CT475" i="2"/>
  <c r="CX475" i="2"/>
  <c r="CQ475" i="2"/>
  <c r="CU475" i="2"/>
  <c r="CY475" i="2"/>
  <c r="CN475" i="2"/>
  <c r="CV475" i="2"/>
  <c r="CO475" i="2"/>
  <c r="CW475" i="2"/>
  <c r="CR475" i="2"/>
  <c r="CS475" i="2"/>
  <c r="CV917" i="2"/>
  <c r="CN917" i="2"/>
  <c r="CV916" i="2"/>
  <c r="CN916" i="2"/>
  <c r="CQ915" i="2"/>
  <c r="CU915" i="2"/>
  <c r="CY915" i="2"/>
  <c r="CN915" i="2"/>
  <c r="CR915" i="2"/>
  <c r="CV915" i="2"/>
  <c r="CY914" i="2"/>
  <c r="CQ914" i="2"/>
  <c r="CV913" i="2"/>
  <c r="CN913" i="2"/>
  <c r="CV912" i="2"/>
  <c r="CN912" i="2"/>
  <c r="CQ911" i="2"/>
  <c r="CU911" i="2"/>
  <c r="CY911" i="2"/>
  <c r="CN911" i="2"/>
  <c r="CR911" i="2"/>
  <c r="CV911" i="2"/>
  <c r="CY910" i="2"/>
  <c r="CQ910" i="2"/>
  <c r="CV909" i="2"/>
  <c r="CN909" i="2"/>
  <c r="CV908" i="2"/>
  <c r="CN908" i="2"/>
  <c r="CQ907" i="2"/>
  <c r="CU907" i="2"/>
  <c r="CY907" i="2"/>
  <c r="CN907" i="2"/>
  <c r="CR907" i="2"/>
  <c r="CV907" i="2"/>
  <c r="CY906" i="2"/>
  <c r="CQ906" i="2"/>
  <c r="CV905" i="2"/>
  <c r="CN905" i="2"/>
  <c r="CV904" i="2"/>
  <c r="CN904" i="2"/>
  <c r="CQ903" i="2"/>
  <c r="CU903" i="2"/>
  <c r="CY903" i="2"/>
  <c r="CN903" i="2"/>
  <c r="CR903" i="2"/>
  <c r="CV903" i="2"/>
  <c r="CY902" i="2"/>
  <c r="CQ902" i="2"/>
  <c r="CV901" i="2"/>
  <c r="CN901" i="2"/>
  <c r="CV900" i="2"/>
  <c r="CN900" i="2"/>
  <c r="CQ899" i="2"/>
  <c r="CU899" i="2"/>
  <c r="CY899" i="2"/>
  <c r="CN899" i="2"/>
  <c r="CR899" i="2"/>
  <c r="CV899" i="2"/>
  <c r="CY898" i="2"/>
  <c r="CQ898" i="2"/>
  <c r="CV897" i="2"/>
  <c r="CN897" i="2"/>
  <c r="CV896" i="2"/>
  <c r="CN896" i="2"/>
  <c r="CQ895" i="2"/>
  <c r="CU895" i="2"/>
  <c r="CY895" i="2"/>
  <c r="CN895" i="2"/>
  <c r="CR895" i="2"/>
  <c r="CV895" i="2"/>
  <c r="CY894" i="2"/>
  <c r="CQ894" i="2"/>
  <c r="CV893" i="2"/>
  <c r="CN893" i="2"/>
  <c r="CV892" i="2"/>
  <c r="CN892" i="2"/>
  <c r="CQ891" i="2"/>
  <c r="CU891" i="2"/>
  <c r="CY891" i="2"/>
  <c r="CN891" i="2"/>
  <c r="CR891" i="2"/>
  <c r="CV891" i="2"/>
  <c r="CY890" i="2"/>
  <c r="CQ890" i="2"/>
  <c r="CV889" i="2"/>
  <c r="CN889" i="2"/>
  <c r="CV888" i="2"/>
  <c r="CN888" i="2"/>
  <c r="CQ887" i="2"/>
  <c r="CU887" i="2"/>
  <c r="CY887" i="2"/>
  <c r="CN887" i="2"/>
  <c r="CR887" i="2"/>
  <c r="CV887" i="2"/>
  <c r="CY886" i="2"/>
  <c r="CQ886" i="2"/>
  <c r="CV885" i="2"/>
  <c r="CN885" i="2"/>
  <c r="CV884" i="2"/>
  <c r="CN884" i="2"/>
  <c r="CQ883" i="2"/>
  <c r="CU883" i="2"/>
  <c r="CY883" i="2"/>
  <c r="CN883" i="2"/>
  <c r="CR883" i="2"/>
  <c r="CV883" i="2"/>
  <c r="CY882" i="2"/>
  <c r="CQ882" i="2"/>
  <c r="CV881" i="2"/>
  <c r="CN881" i="2"/>
  <c r="CV880" i="2"/>
  <c r="CN880" i="2"/>
  <c r="CQ879" i="2"/>
  <c r="CU879" i="2"/>
  <c r="CY879" i="2"/>
  <c r="CN879" i="2"/>
  <c r="CR879" i="2"/>
  <c r="CV879" i="2"/>
  <c r="CY878" i="2"/>
  <c r="CQ878" i="2"/>
  <c r="CV877" i="2"/>
  <c r="CN877" i="2"/>
  <c r="CV876" i="2"/>
  <c r="CN876" i="2"/>
  <c r="CQ875" i="2"/>
  <c r="CU875" i="2"/>
  <c r="CY875" i="2"/>
  <c r="CN875" i="2"/>
  <c r="CR875" i="2"/>
  <c r="CV875" i="2"/>
  <c r="CY874" i="2"/>
  <c r="CQ874" i="2"/>
  <c r="CV873" i="2"/>
  <c r="CN873" i="2"/>
  <c r="CV872" i="2"/>
  <c r="CN872" i="2"/>
  <c r="CQ871" i="2"/>
  <c r="CU871" i="2"/>
  <c r="CY871" i="2"/>
  <c r="CN871" i="2"/>
  <c r="CR871" i="2"/>
  <c r="CV871" i="2"/>
  <c r="CY870" i="2"/>
  <c r="CQ870" i="2"/>
  <c r="CV869" i="2"/>
  <c r="CN869" i="2"/>
  <c r="CV868" i="2"/>
  <c r="CN868" i="2"/>
  <c r="CQ867" i="2"/>
  <c r="CU867" i="2"/>
  <c r="CY867" i="2"/>
  <c r="CN867" i="2"/>
  <c r="CR867" i="2"/>
  <c r="CV867" i="2"/>
  <c r="CY866" i="2"/>
  <c r="CQ866" i="2"/>
  <c r="CV865" i="2"/>
  <c r="CN865" i="2"/>
  <c r="CV864" i="2"/>
  <c r="CN864" i="2"/>
  <c r="CQ863" i="2"/>
  <c r="CU863" i="2"/>
  <c r="CY863" i="2"/>
  <c r="CN863" i="2"/>
  <c r="CR863" i="2"/>
  <c r="CV863" i="2"/>
  <c r="CY862" i="2"/>
  <c r="CQ862" i="2"/>
  <c r="CV861" i="2"/>
  <c r="CN861" i="2"/>
  <c r="CV860" i="2"/>
  <c r="CN860" i="2"/>
  <c r="CQ859" i="2"/>
  <c r="CU859" i="2"/>
  <c r="CY859" i="2"/>
  <c r="CN859" i="2"/>
  <c r="CR859" i="2"/>
  <c r="CV859" i="2"/>
  <c r="CY858" i="2"/>
  <c r="CQ858" i="2"/>
  <c r="CV857" i="2"/>
  <c r="CN857" i="2"/>
  <c r="CV856" i="2"/>
  <c r="CN856" i="2"/>
  <c r="CQ855" i="2"/>
  <c r="CU855" i="2"/>
  <c r="CY855" i="2"/>
  <c r="CN855" i="2"/>
  <c r="CR855" i="2"/>
  <c r="CV855" i="2"/>
  <c r="CY854" i="2"/>
  <c r="CQ854" i="2"/>
  <c r="CP852" i="2"/>
  <c r="CT852" i="2"/>
  <c r="CX852" i="2"/>
  <c r="CV852" i="2"/>
  <c r="CQ852" i="2"/>
  <c r="CU852" i="2"/>
  <c r="CY852" i="2"/>
  <c r="CN852" i="2"/>
  <c r="CR852" i="2"/>
  <c r="CT851" i="2"/>
  <c r="CY850" i="2"/>
  <c r="CO848" i="2"/>
  <c r="CX847" i="2"/>
  <c r="CN846" i="2"/>
  <c r="CR846" i="2"/>
  <c r="CV846" i="2"/>
  <c r="CO846" i="2"/>
  <c r="CS846" i="2"/>
  <c r="CW846" i="2"/>
  <c r="CP846" i="2"/>
  <c r="CT846" i="2"/>
  <c r="CX846" i="2"/>
  <c r="CW844" i="2"/>
  <c r="CP843" i="2"/>
  <c r="CU842" i="2"/>
  <c r="CP840" i="2"/>
  <c r="CT840" i="2"/>
  <c r="CX840" i="2"/>
  <c r="CR840" i="2"/>
  <c r="CQ840" i="2"/>
  <c r="CU840" i="2"/>
  <c r="CY840" i="2"/>
  <c r="CN840" i="2"/>
  <c r="CV840" i="2"/>
  <c r="CT839" i="2"/>
  <c r="CY838" i="2"/>
  <c r="CO836" i="2"/>
  <c r="CX835" i="2"/>
  <c r="CQ831" i="2"/>
  <c r="CU831" i="2"/>
  <c r="CY831" i="2"/>
  <c r="CN831" i="2"/>
  <c r="CS831" i="2"/>
  <c r="CX831" i="2"/>
  <c r="CP831" i="2"/>
  <c r="CV831" i="2"/>
  <c r="CO831" i="2"/>
  <c r="CT831" i="2"/>
  <c r="CN830" i="2"/>
  <c r="CR830" i="2"/>
  <c r="CV830" i="2"/>
  <c r="CS830" i="2"/>
  <c r="CX830" i="2"/>
  <c r="CP830" i="2"/>
  <c r="CO830" i="2"/>
  <c r="CT830" i="2"/>
  <c r="CY830" i="2"/>
  <c r="CU830" i="2"/>
  <c r="CO829" i="2"/>
  <c r="CS829" i="2"/>
  <c r="CW829" i="2"/>
  <c r="CR829" i="2"/>
  <c r="CX829" i="2"/>
  <c r="CN829" i="2"/>
  <c r="CT829" i="2"/>
  <c r="CY829" i="2"/>
  <c r="CP829" i="2"/>
  <c r="CU829" i="2"/>
  <c r="CR827" i="2"/>
  <c r="CQ826" i="2"/>
  <c r="CQ825" i="2"/>
  <c r="CW823" i="2"/>
  <c r="CW822" i="2"/>
  <c r="CV821" i="2"/>
  <c r="CQ815" i="2"/>
  <c r="CU815" i="2"/>
  <c r="CY815" i="2"/>
  <c r="CN815" i="2"/>
  <c r="CS815" i="2"/>
  <c r="CX815" i="2"/>
  <c r="CP815" i="2"/>
  <c r="CV815" i="2"/>
  <c r="CO815" i="2"/>
  <c r="CT815" i="2"/>
  <c r="CN814" i="2"/>
  <c r="CR814" i="2"/>
  <c r="CV814" i="2"/>
  <c r="CS814" i="2"/>
  <c r="CX814" i="2"/>
  <c r="CP814" i="2"/>
  <c r="CO814" i="2"/>
  <c r="CT814" i="2"/>
  <c r="CY814" i="2"/>
  <c r="CU814" i="2"/>
  <c r="CO813" i="2"/>
  <c r="CS813" i="2"/>
  <c r="CW813" i="2"/>
  <c r="CR813" i="2"/>
  <c r="CX813" i="2"/>
  <c r="CU813" i="2"/>
  <c r="CN813" i="2"/>
  <c r="CT813" i="2"/>
  <c r="CY813" i="2"/>
  <c r="CP813" i="2"/>
  <c r="CR811" i="2"/>
  <c r="CQ810" i="2"/>
  <c r="CQ809" i="2"/>
  <c r="CW807" i="2"/>
  <c r="CW806" i="2"/>
  <c r="CV805" i="2"/>
  <c r="CQ799" i="2"/>
  <c r="CU799" i="2"/>
  <c r="CY799" i="2"/>
  <c r="CN799" i="2"/>
  <c r="CS799" i="2"/>
  <c r="CX799" i="2"/>
  <c r="CO799" i="2"/>
  <c r="CT799" i="2"/>
  <c r="CP799" i="2"/>
  <c r="CV799" i="2"/>
  <c r="CN798" i="2"/>
  <c r="CR798" i="2"/>
  <c r="CV798" i="2"/>
  <c r="CS798" i="2"/>
  <c r="CX798" i="2"/>
  <c r="CO798" i="2"/>
  <c r="CT798" i="2"/>
  <c r="CY798" i="2"/>
  <c r="CP798" i="2"/>
  <c r="CU798" i="2"/>
  <c r="CO797" i="2"/>
  <c r="CS797" i="2"/>
  <c r="CW797" i="2"/>
  <c r="CR797" i="2"/>
  <c r="CX797" i="2"/>
  <c r="CU797" i="2"/>
  <c r="CN797" i="2"/>
  <c r="CT797" i="2"/>
  <c r="CY797" i="2"/>
  <c r="CP797" i="2"/>
  <c r="CU792" i="2"/>
  <c r="CS791" i="2"/>
  <c r="CU784" i="2"/>
  <c r="CS783" i="2"/>
  <c r="CU776" i="2"/>
  <c r="CS775" i="2"/>
  <c r="CU768" i="2"/>
  <c r="CS767" i="2"/>
  <c r="CU760" i="2"/>
  <c r="CS759" i="2"/>
  <c r="CU752" i="2"/>
  <c r="CS751" i="2"/>
  <c r="CU744" i="2"/>
  <c r="CS743" i="2"/>
  <c r="CU736" i="2"/>
  <c r="CS735" i="2"/>
  <c r="CU728" i="2"/>
  <c r="CS727" i="2"/>
  <c r="CU720" i="2"/>
  <c r="CS719" i="2"/>
  <c r="CU712" i="2"/>
  <c r="CS711" i="2"/>
  <c r="CU704" i="2"/>
  <c r="CS703" i="2"/>
  <c r="CU696" i="2"/>
  <c r="CS695" i="2"/>
  <c r="CU688" i="2"/>
  <c r="CS687" i="2"/>
  <c r="CU680" i="2"/>
  <c r="CS679" i="2"/>
  <c r="CU672" i="2"/>
  <c r="CS671" i="2"/>
  <c r="CU664" i="2"/>
  <c r="CS663" i="2"/>
  <c r="CO596" i="2"/>
  <c r="CS596" i="2"/>
  <c r="CW596" i="2"/>
  <c r="CP596" i="2"/>
  <c r="CT596" i="2"/>
  <c r="CX596" i="2"/>
  <c r="CQ596" i="2"/>
  <c r="CY596" i="2"/>
  <c r="CR596" i="2"/>
  <c r="CN596" i="2"/>
  <c r="CU596" i="2"/>
  <c r="CV596" i="2"/>
  <c r="CQ586" i="2"/>
  <c r="CU586" i="2"/>
  <c r="CY586" i="2"/>
  <c r="CN586" i="2"/>
  <c r="CR586" i="2"/>
  <c r="CV586" i="2"/>
  <c r="CO586" i="2"/>
  <c r="CW586" i="2"/>
  <c r="CP586" i="2"/>
  <c r="CX586" i="2"/>
  <c r="CS586" i="2"/>
  <c r="CT586" i="2"/>
  <c r="CO580" i="2"/>
  <c r="CS580" i="2"/>
  <c r="CW580" i="2"/>
  <c r="CP580" i="2"/>
  <c r="CT580" i="2"/>
  <c r="CX580" i="2"/>
  <c r="CQ580" i="2"/>
  <c r="CY580" i="2"/>
  <c r="CR580" i="2"/>
  <c r="CN580" i="2"/>
  <c r="CV580" i="2"/>
  <c r="CU580" i="2"/>
  <c r="CQ570" i="2"/>
  <c r="CU570" i="2"/>
  <c r="CY570" i="2"/>
  <c r="CN570" i="2"/>
  <c r="CR570" i="2"/>
  <c r="CV570" i="2"/>
  <c r="CO570" i="2"/>
  <c r="CW570" i="2"/>
  <c r="CP570" i="2"/>
  <c r="CX570" i="2"/>
  <c r="CS570" i="2"/>
  <c r="CT570" i="2"/>
  <c r="CO564" i="2"/>
  <c r="CS564" i="2"/>
  <c r="CW564" i="2"/>
  <c r="CP564" i="2"/>
  <c r="CT564" i="2"/>
  <c r="CX564" i="2"/>
  <c r="CQ564" i="2"/>
  <c r="CY564" i="2"/>
  <c r="CR564" i="2"/>
  <c r="CN564" i="2"/>
  <c r="CU564" i="2"/>
  <c r="CV564" i="2"/>
  <c r="CQ554" i="2"/>
  <c r="CU554" i="2"/>
  <c r="CY554" i="2"/>
  <c r="CN554" i="2"/>
  <c r="CR554" i="2"/>
  <c r="CV554" i="2"/>
  <c r="CO554" i="2"/>
  <c r="CW554" i="2"/>
  <c r="CP554" i="2"/>
  <c r="CX554" i="2"/>
  <c r="CS554" i="2"/>
  <c r="CT554" i="2"/>
  <c r="CO548" i="2"/>
  <c r="CS548" i="2"/>
  <c r="CW548" i="2"/>
  <c r="CP548" i="2"/>
  <c r="CT548" i="2"/>
  <c r="CX548" i="2"/>
  <c r="CQ548" i="2"/>
  <c r="CY548" i="2"/>
  <c r="CR548" i="2"/>
  <c r="CN548" i="2"/>
  <c r="CU548" i="2"/>
  <c r="CV548" i="2"/>
  <c r="CN534" i="2"/>
  <c r="CR534" i="2"/>
  <c r="CV534" i="2"/>
  <c r="CO534" i="2"/>
  <c r="CT534" i="2"/>
  <c r="CY534" i="2"/>
  <c r="CP534" i="2"/>
  <c r="CU534" i="2"/>
  <c r="CQ534" i="2"/>
  <c r="CS534" i="2"/>
  <c r="CX534" i="2"/>
  <c r="CW534" i="2"/>
  <c r="CN526" i="2"/>
  <c r="CR526" i="2"/>
  <c r="CV526" i="2"/>
  <c r="CO526" i="2"/>
  <c r="CT526" i="2"/>
  <c r="CY526" i="2"/>
  <c r="CP526" i="2"/>
  <c r="CU526" i="2"/>
  <c r="CQ526" i="2"/>
  <c r="CS526" i="2"/>
  <c r="CX526" i="2"/>
  <c r="CW526" i="2"/>
  <c r="CN518" i="2"/>
  <c r="CR518" i="2"/>
  <c r="CV518" i="2"/>
  <c r="CO518" i="2"/>
  <c r="CT518" i="2"/>
  <c r="CY518" i="2"/>
  <c r="CP518" i="2"/>
  <c r="CU518" i="2"/>
  <c r="CQ518" i="2"/>
  <c r="CS518" i="2"/>
  <c r="CX518" i="2"/>
  <c r="CW518" i="2"/>
  <c r="CN510" i="2"/>
  <c r="CR510" i="2"/>
  <c r="CV510" i="2"/>
  <c r="CO510" i="2"/>
  <c r="CT510" i="2"/>
  <c r="CY510" i="2"/>
  <c r="CP510" i="2"/>
  <c r="CU510" i="2"/>
  <c r="CQ510" i="2"/>
  <c r="CS510" i="2"/>
  <c r="CX510" i="2"/>
  <c r="CW510" i="2"/>
  <c r="CN502" i="2"/>
  <c r="CR502" i="2"/>
  <c r="CV502" i="2"/>
  <c r="CO502" i="2"/>
  <c r="CT502" i="2"/>
  <c r="CY502" i="2"/>
  <c r="CP502" i="2"/>
  <c r="CU502" i="2"/>
  <c r="CQ502" i="2"/>
  <c r="CS502" i="2"/>
  <c r="CX502" i="2"/>
  <c r="CW502" i="2"/>
  <c r="CN477" i="2"/>
  <c r="CR477" i="2"/>
  <c r="CV477" i="2"/>
  <c r="CO477" i="2"/>
  <c r="CS477" i="2"/>
  <c r="CW477" i="2"/>
  <c r="CQ477" i="2"/>
  <c r="CY477" i="2"/>
  <c r="CT477" i="2"/>
  <c r="CP477" i="2"/>
  <c r="CU477" i="2"/>
  <c r="CX477" i="2"/>
  <c r="CO448" i="2"/>
  <c r="CS448" i="2"/>
  <c r="CW448" i="2"/>
  <c r="CP448" i="2"/>
  <c r="CT448" i="2"/>
  <c r="CX448" i="2"/>
  <c r="CN448" i="2"/>
  <c r="CV448" i="2"/>
  <c r="CQ448" i="2"/>
  <c r="CY448" i="2"/>
  <c r="CU448" i="2"/>
  <c r="CR448" i="2"/>
  <c r="CN441" i="2"/>
  <c r="CR441" i="2"/>
  <c r="CV441" i="2"/>
  <c r="CO441" i="2"/>
  <c r="CS441" i="2"/>
  <c r="CW441" i="2"/>
  <c r="CQ441" i="2"/>
  <c r="CY441" i="2"/>
  <c r="CT441" i="2"/>
  <c r="CU441" i="2"/>
  <c r="CX441" i="2"/>
  <c r="CP441" i="2"/>
  <c r="CN793" i="2"/>
  <c r="CR793" i="2"/>
  <c r="CV793" i="2"/>
  <c r="CO793" i="2"/>
  <c r="CS793" i="2"/>
  <c r="CW793" i="2"/>
  <c r="CN789" i="2"/>
  <c r="CR789" i="2"/>
  <c r="CV789" i="2"/>
  <c r="CO789" i="2"/>
  <c r="CS789" i="2"/>
  <c r="CW789" i="2"/>
  <c r="CN785" i="2"/>
  <c r="CR785" i="2"/>
  <c r="CV785" i="2"/>
  <c r="CO785" i="2"/>
  <c r="CS785" i="2"/>
  <c r="CW785" i="2"/>
  <c r="CN781" i="2"/>
  <c r="CR781" i="2"/>
  <c r="CV781" i="2"/>
  <c r="CO781" i="2"/>
  <c r="CS781" i="2"/>
  <c r="CW781" i="2"/>
  <c r="CN777" i="2"/>
  <c r="CR777" i="2"/>
  <c r="CV777" i="2"/>
  <c r="CO777" i="2"/>
  <c r="CS777" i="2"/>
  <c r="CW777" i="2"/>
  <c r="CN773" i="2"/>
  <c r="CR773" i="2"/>
  <c r="CV773" i="2"/>
  <c r="CO773" i="2"/>
  <c r="CS773" i="2"/>
  <c r="CW773" i="2"/>
  <c r="CU769" i="2"/>
  <c r="CN765" i="2"/>
  <c r="CR765" i="2"/>
  <c r="CV765" i="2"/>
  <c r="CO765" i="2"/>
  <c r="CS765" i="2"/>
  <c r="CW765" i="2"/>
  <c r="CN761" i="2"/>
  <c r="CR761" i="2"/>
  <c r="CV761" i="2"/>
  <c r="CO761" i="2"/>
  <c r="CS761" i="2"/>
  <c r="CW761" i="2"/>
  <c r="CN757" i="2"/>
  <c r="CR757" i="2"/>
  <c r="CV757" i="2"/>
  <c r="CO757" i="2"/>
  <c r="CS757" i="2"/>
  <c r="CW757" i="2"/>
  <c r="CN753" i="2"/>
  <c r="CR753" i="2"/>
  <c r="CV753" i="2"/>
  <c r="CO753" i="2"/>
  <c r="CS753" i="2"/>
  <c r="CW753" i="2"/>
  <c r="CU749" i="2"/>
  <c r="CN745" i="2"/>
  <c r="CR745" i="2"/>
  <c r="CV745" i="2"/>
  <c r="CO745" i="2"/>
  <c r="CS745" i="2"/>
  <c r="CW745" i="2"/>
  <c r="CN741" i="2"/>
  <c r="CR741" i="2"/>
  <c r="CV741" i="2"/>
  <c r="CO741" i="2"/>
  <c r="CS741" i="2"/>
  <c r="CW741" i="2"/>
  <c r="CU737" i="2"/>
  <c r="CN733" i="2"/>
  <c r="CR733" i="2"/>
  <c r="CV733" i="2"/>
  <c r="CO733" i="2"/>
  <c r="CS733" i="2"/>
  <c r="CW733" i="2"/>
  <c r="CN729" i="2"/>
  <c r="CR729" i="2"/>
  <c r="CV729" i="2"/>
  <c r="CO729" i="2"/>
  <c r="CS729" i="2"/>
  <c r="CW729" i="2"/>
  <c r="CU725" i="2"/>
  <c r="CU721" i="2"/>
  <c r="CN717" i="2"/>
  <c r="CR717" i="2"/>
  <c r="CV717" i="2"/>
  <c r="CO717" i="2"/>
  <c r="CS717" i="2"/>
  <c r="CW717" i="2"/>
  <c r="CU713" i="2"/>
  <c r="CN709" i="2"/>
  <c r="CR709" i="2"/>
  <c r="CV709" i="2"/>
  <c r="CO709" i="2"/>
  <c r="CS709" i="2"/>
  <c r="CW709" i="2"/>
  <c r="CN705" i="2"/>
  <c r="CR705" i="2"/>
  <c r="CV705" i="2"/>
  <c r="CO705" i="2"/>
  <c r="CS705" i="2"/>
  <c r="CW705" i="2"/>
  <c r="CN701" i="2"/>
  <c r="CR701" i="2"/>
  <c r="CV701" i="2"/>
  <c r="CO701" i="2"/>
  <c r="CS701" i="2"/>
  <c r="CW701" i="2"/>
  <c r="CN697" i="2"/>
  <c r="CR697" i="2"/>
  <c r="CV697" i="2"/>
  <c r="CO697" i="2"/>
  <c r="CS697" i="2"/>
  <c r="CW697" i="2"/>
  <c r="CN693" i="2"/>
  <c r="CR693" i="2"/>
  <c r="CV693" i="2"/>
  <c r="CO693" i="2"/>
  <c r="CS693" i="2"/>
  <c r="CW693" i="2"/>
  <c r="CN689" i="2"/>
  <c r="CR689" i="2"/>
  <c r="CV689" i="2"/>
  <c r="CO689" i="2"/>
  <c r="CS689" i="2"/>
  <c r="CW689" i="2"/>
  <c r="CU685" i="2"/>
  <c r="CN681" i="2"/>
  <c r="CR681" i="2"/>
  <c r="CV681" i="2"/>
  <c r="CO681" i="2"/>
  <c r="CS681" i="2"/>
  <c r="CW681" i="2"/>
  <c r="CU677" i="2"/>
  <c r="CN673" i="2"/>
  <c r="CR673" i="2"/>
  <c r="CV673" i="2"/>
  <c r="CO673" i="2"/>
  <c r="CS673" i="2"/>
  <c r="CW673" i="2"/>
  <c r="CN669" i="2"/>
  <c r="CR669" i="2"/>
  <c r="CV669" i="2"/>
  <c r="CO669" i="2"/>
  <c r="CS669" i="2"/>
  <c r="CW669" i="2"/>
  <c r="CN665" i="2"/>
  <c r="CR665" i="2"/>
  <c r="CV665" i="2"/>
  <c r="CO665" i="2"/>
  <c r="CS665" i="2"/>
  <c r="CW665" i="2"/>
  <c r="CN661" i="2"/>
  <c r="CR661" i="2"/>
  <c r="CV661" i="2"/>
  <c r="CO661" i="2"/>
  <c r="CS661" i="2"/>
  <c r="CW661" i="2"/>
  <c r="CN493" i="2"/>
  <c r="CR493" i="2"/>
  <c r="CV493" i="2"/>
  <c r="CO493" i="2"/>
  <c r="CS493" i="2"/>
  <c r="CW493" i="2"/>
  <c r="CQ493" i="2"/>
  <c r="CY493" i="2"/>
  <c r="CT493" i="2"/>
  <c r="CP493" i="2"/>
  <c r="CU493" i="2"/>
  <c r="CP491" i="2"/>
  <c r="CT491" i="2"/>
  <c r="CX491" i="2"/>
  <c r="CQ491" i="2"/>
  <c r="CU491" i="2"/>
  <c r="CY491" i="2"/>
  <c r="CN491" i="2"/>
  <c r="CV491" i="2"/>
  <c r="CO491" i="2"/>
  <c r="CW491" i="2"/>
  <c r="CR491" i="2"/>
  <c r="CS491" i="2"/>
  <c r="CO484" i="2"/>
  <c r="CS484" i="2"/>
  <c r="CW484" i="2"/>
  <c r="CP484" i="2"/>
  <c r="CT484" i="2"/>
  <c r="CX484" i="2"/>
  <c r="CN484" i="2"/>
  <c r="CV484" i="2"/>
  <c r="CQ484" i="2"/>
  <c r="CY484" i="2"/>
  <c r="CR484" i="2"/>
  <c r="CU484" i="2"/>
  <c r="CO464" i="2"/>
  <c r="CS464" i="2"/>
  <c r="CW464" i="2"/>
  <c r="CP464" i="2"/>
  <c r="CT464" i="2"/>
  <c r="CX464" i="2"/>
  <c r="CN464" i="2"/>
  <c r="CV464" i="2"/>
  <c r="CQ464" i="2"/>
  <c r="CY464" i="2"/>
  <c r="CU464" i="2"/>
  <c r="CN457" i="2"/>
  <c r="CR457" i="2"/>
  <c r="CV457" i="2"/>
  <c r="CO457" i="2"/>
  <c r="CS457" i="2"/>
  <c r="CW457" i="2"/>
  <c r="CQ457" i="2"/>
  <c r="CY457" i="2"/>
  <c r="CT457" i="2"/>
  <c r="CU457" i="2"/>
  <c r="CX457" i="2"/>
  <c r="CP455" i="2"/>
  <c r="CT455" i="2"/>
  <c r="CX455" i="2"/>
  <c r="CQ455" i="2"/>
  <c r="CU455" i="2"/>
  <c r="CY455" i="2"/>
  <c r="CN455" i="2"/>
  <c r="CV455" i="2"/>
  <c r="CO455" i="2"/>
  <c r="CW455" i="2"/>
  <c r="CS455" i="2"/>
  <c r="CP348" i="2"/>
  <c r="CT348" i="2"/>
  <c r="CX348" i="2"/>
  <c r="CQ348" i="2"/>
  <c r="CU348" i="2"/>
  <c r="CY348" i="2"/>
  <c r="CN348" i="2"/>
  <c r="CV348" i="2"/>
  <c r="CO348" i="2"/>
  <c r="CW348" i="2"/>
  <c r="CS348" i="2"/>
  <c r="CR348" i="2"/>
  <c r="CX853" i="2"/>
  <c r="CT853" i="2"/>
  <c r="CP853" i="2"/>
  <c r="CX849" i="2"/>
  <c r="CT849" i="2"/>
  <c r="CP849" i="2"/>
  <c r="CX845" i="2"/>
  <c r="CT845" i="2"/>
  <c r="CP845" i="2"/>
  <c r="CX841" i="2"/>
  <c r="CT841" i="2"/>
  <c r="CP841" i="2"/>
  <c r="CX837" i="2"/>
  <c r="CT837" i="2"/>
  <c r="CP837" i="2"/>
  <c r="CY832" i="2"/>
  <c r="CS832" i="2"/>
  <c r="CY828" i="2"/>
  <c r="CS828" i="2"/>
  <c r="CY824" i="2"/>
  <c r="CS824" i="2"/>
  <c r="CY820" i="2"/>
  <c r="CS820" i="2"/>
  <c r="CY816" i="2"/>
  <c r="CS816" i="2"/>
  <c r="CY812" i="2"/>
  <c r="CS812" i="2"/>
  <c r="CY808" i="2"/>
  <c r="CS808" i="2"/>
  <c r="CY804" i="2"/>
  <c r="CS804" i="2"/>
  <c r="CY800" i="2"/>
  <c r="CS800" i="2"/>
  <c r="CW794" i="2"/>
  <c r="CT793" i="2"/>
  <c r="CW790" i="2"/>
  <c r="CT789" i="2"/>
  <c r="CW786" i="2"/>
  <c r="CT785" i="2"/>
  <c r="CW782" i="2"/>
  <c r="CT781" i="2"/>
  <c r="CW778" i="2"/>
  <c r="CT777" i="2"/>
  <c r="CW774" i="2"/>
  <c r="CT773" i="2"/>
  <c r="CW770" i="2"/>
  <c r="CW766" i="2"/>
  <c r="CT765" i="2"/>
  <c r="CW762" i="2"/>
  <c r="CT761" i="2"/>
  <c r="CW758" i="2"/>
  <c r="CT757" i="2"/>
  <c r="CW754" i="2"/>
  <c r="CT753" i="2"/>
  <c r="CW750" i="2"/>
  <c r="CW746" i="2"/>
  <c r="CT745" i="2"/>
  <c r="CW742" i="2"/>
  <c r="CT741" i="2"/>
  <c r="CW738" i="2"/>
  <c r="CW734" i="2"/>
  <c r="CT733" i="2"/>
  <c r="CW730" i="2"/>
  <c r="CT729" i="2"/>
  <c r="CW726" i="2"/>
  <c r="CW722" i="2"/>
  <c r="CW718" i="2"/>
  <c r="CT717" i="2"/>
  <c r="CW714" i="2"/>
  <c r="CW710" i="2"/>
  <c r="CT709" i="2"/>
  <c r="CW706" i="2"/>
  <c r="CT705" i="2"/>
  <c r="CW702" i="2"/>
  <c r="CT701" i="2"/>
  <c r="CW698" i="2"/>
  <c r="CT697" i="2"/>
  <c r="CW694" i="2"/>
  <c r="CT693" i="2"/>
  <c r="CW690" i="2"/>
  <c r="CT689" i="2"/>
  <c r="CW686" i="2"/>
  <c r="CW682" i="2"/>
  <c r="CT681" i="2"/>
  <c r="CW678" i="2"/>
  <c r="CW674" i="2"/>
  <c r="CT673" i="2"/>
  <c r="CW670" i="2"/>
  <c r="CT669" i="2"/>
  <c r="CW666" i="2"/>
  <c r="CT665" i="2"/>
  <c r="CW662" i="2"/>
  <c r="CT661" i="2"/>
  <c r="CN658" i="2"/>
  <c r="CR658" i="2"/>
  <c r="CP658" i="2"/>
  <c r="CU658" i="2"/>
  <c r="CY658" i="2"/>
  <c r="CQ658" i="2"/>
  <c r="CV658" i="2"/>
  <c r="CY657" i="2"/>
  <c r="CN654" i="2"/>
  <c r="CR654" i="2"/>
  <c r="CV654" i="2"/>
  <c r="CP654" i="2"/>
  <c r="CU654" i="2"/>
  <c r="CQ654" i="2"/>
  <c r="CW654" i="2"/>
  <c r="CY653" i="2"/>
  <c r="CN650" i="2"/>
  <c r="CR650" i="2"/>
  <c r="CV650" i="2"/>
  <c r="CP650" i="2"/>
  <c r="CU650" i="2"/>
  <c r="CQ650" i="2"/>
  <c r="CW650" i="2"/>
  <c r="CY649" i="2"/>
  <c r="CN646" i="2"/>
  <c r="CR646" i="2"/>
  <c r="CV646" i="2"/>
  <c r="CP646" i="2"/>
  <c r="CU646" i="2"/>
  <c r="CQ646" i="2"/>
  <c r="CW646" i="2"/>
  <c r="CY645" i="2"/>
  <c r="CN642" i="2"/>
  <c r="CR642" i="2"/>
  <c r="CV642" i="2"/>
  <c r="CP642" i="2"/>
  <c r="CU642" i="2"/>
  <c r="CQ642" i="2"/>
  <c r="CW642" i="2"/>
  <c r="CY641" i="2"/>
  <c r="CN638" i="2"/>
  <c r="CR638" i="2"/>
  <c r="CV638" i="2"/>
  <c r="CP638" i="2"/>
  <c r="CU638" i="2"/>
  <c r="CQ638" i="2"/>
  <c r="CW638" i="2"/>
  <c r="CY637" i="2"/>
  <c r="CN634" i="2"/>
  <c r="CR634" i="2"/>
  <c r="CV634" i="2"/>
  <c r="CP634" i="2"/>
  <c r="CU634" i="2"/>
  <c r="CQ634" i="2"/>
  <c r="CW634" i="2"/>
  <c r="CY633" i="2"/>
  <c r="CN630" i="2"/>
  <c r="CR630" i="2"/>
  <c r="CV630" i="2"/>
  <c r="CP630" i="2"/>
  <c r="CU630" i="2"/>
  <c r="CQ630" i="2"/>
  <c r="CW630" i="2"/>
  <c r="CY629" i="2"/>
  <c r="CN626" i="2"/>
  <c r="CR626" i="2"/>
  <c r="CV626" i="2"/>
  <c r="CP626" i="2"/>
  <c r="CU626" i="2"/>
  <c r="CQ626" i="2"/>
  <c r="CW626" i="2"/>
  <c r="CY625" i="2"/>
  <c r="CN622" i="2"/>
  <c r="CR622" i="2"/>
  <c r="CV622" i="2"/>
  <c r="CP622" i="2"/>
  <c r="CU622" i="2"/>
  <c r="CQ622" i="2"/>
  <c r="CW622" i="2"/>
  <c r="CY621" i="2"/>
  <c r="CN618" i="2"/>
  <c r="CR618" i="2"/>
  <c r="CV618" i="2"/>
  <c r="CP618" i="2"/>
  <c r="CU618" i="2"/>
  <c r="CQ618" i="2"/>
  <c r="CW618" i="2"/>
  <c r="CY617" i="2"/>
  <c r="CN614" i="2"/>
  <c r="CR614" i="2"/>
  <c r="CV614" i="2"/>
  <c r="CP614" i="2"/>
  <c r="CU614" i="2"/>
  <c r="CQ614" i="2"/>
  <c r="CW614" i="2"/>
  <c r="CY613" i="2"/>
  <c r="CN610" i="2"/>
  <c r="CR610" i="2"/>
  <c r="CV610" i="2"/>
  <c r="CP610" i="2"/>
  <c r="CU610" i="2"/>
  <c r="CQ610" i="2"/>
  <c r="CW610" i="2"/>
  <c r="CY609" i="2"/>
  <c r="CN606" i="2"/>
  <c r="CR606" i="2"/>
  <c r="CV606" i="2"/>
  <c r="CP606" i="2"/>
  <c r="CU606" i="2"/>
  <c r="CQ606" i="2"/>
  <c r="CW606" i="2"/>
  <c r="CY605" i="2"/>
  <c r="CN602" i="2"/>
  <c r="CR602" i="2"/>
  <c r="CV602" i="2"/>
  <c r="CP602" i="2"/>
  <c r="CU602" i="2"/>
  <c r="CQ602" i="2"/>
  <c r="CW602" i="2"/>
  <c r="CN601" i="2"/>
  <c r="CR601" i="2"/>
  <c r="CV601" i="2"/>
  <c r="CO601" i="2"/>
  <c r="CS601" i="2"/>
  <c r="CW601" i="2"/>
  <c r="CT601" i="2"/>
  <c r="CU601" i="2"/>
  <c r="CN597" i="2"/>
  <c r="CR597" i="2"/>
  <c r="CV597" i="2"/>
  <c r="CO597" i="2"/>
  <c r="CS597" i="2"/>
  <c r="CW597" i="2"/>
  <c r="CT597" i="2"/>
  <c r="CU597" i="2"/>
  <c r="CN593" i="2"/>
  <c r="CR593" i="2"/>
  <c r="CV593" i="2"/>
  <c r="CO593" i="2"/>
  <c r="CS593" i="2"/>
  <c r="CW593" i="2"/>
  <c r="CT593" i="2"/>
  <c r="CU593" i="2"/>
  <c r="CN589" i="2"/>
  <c r="CR589" i="2"/>
  <c r="CV589" i="2"/>
  <c r="CO589" i="2"/>
  <c r="CS589" i="2"/>
  <c r="CW589" i="2"/>
  <c r="CT589" i="2"/>
  <c r="CU589" i="2"/>
  <c r="CN585" i="2"/>
  <c r="CR585" i="2"/>
  <c r="CV585" i="2"/>
  <c r="CO585" i="2"/>
  <c r="CS585" i="2"/>
  <c r="CW585" i="2"/>
  <c r="CT585" i="2"/>
  <c r="CU585" i="2"/>
  <c r="CN581" i="2"/>
  <c r="CR581" i="2"/>
  <c r="CV581" i="2"/>
  <c r="CO581" i="2"/>
  <c r="CS581" i="2"/>
  <c r="CW581" i="2"/>
  <c r="CT581" i="2"/>
  <c r="CU581" i="2"/>
  <c r="CN577" i="2"/>
  <c r="CR577" i="2"/>
  <c r="CV577" i="2"/>
  <c r="CO577" i="2"/>
  <c r="CS577" i="2"/>
  <c r="CW577" i="2"/>
  <c r="CT577" i="2"/>
  <c r="CU577" i="2"/>
  <c r="CN573" i="2"/>
  <c r="CR573" i="2"/>
  <c r="CV573" i="2"/>
  <c r="CO573" i="2"/>
  <c r="CS573" i="2"/>
  <c r="CW573" i="2"/>
  <c r="CT573" i="2"/>
  <c r="CU573" i="2"/>
  <c r="CN569" i="2"/>
  <c r="CR569" i="2"/>
  <c r="CV569" i="2"/>
  <c r="CO569" i="2"/>
  <c r="CS569" i="2"/>
  <c r="CW569" i="2"/>
  <c r="CT569" i="2"/>
  <c r="CU569" i="2"/>
  <c r="CN565" i="2"/>
  <c r="CR565" i="2"/>
  <c r="CV565" i="2"/>
  <c r="CO565" i="2"/>
  <c r="CS565" i="2"/>
  <c r="CW565" i="2"/>
  <c r="CT565" i="2"/>
  <c r="CU565" i="2"/>
  <c r="CN561" i="2"/>
  <c r="CR561" i="2"/>
  <c r="CV561" i="2"/>
  <c r="CO561" i="2"/>
  <c r="CS561" i="2"/>
  <c r="CW561" i="2"/>
  <c r="CT561" i="2"/>
  <c r="CU561" i="2"/>
  <c r="CN557" i="2"/>
  <c r="CR557" i="2"/>
  <c r="CV557" i="2"/>
  <c r="CO557" i="2"/>
  <c r="CS557" i="2"/>
  <c r="CW557" i="2"/>
  <c r="CT557" i="2"/>
  <c r="CU557" i="2"/>
  <c r="CN553" i="2"/>
  <c r="CR553" i="2"/>
  <c r="CV553" i="2"/>
  <c r="CO553" i="2"/>
  <c r="CS553" i="2"/>
  <c r="CW553" i="2"/>
  <c r="CT553" i="2"/>
  <c r="CU553" i="2"/>
  <c r="CN549" i="2"/>
  <c r="CR549" i="2"/>
  <c r="CV549" i="2"/>
  <c r="CO549" i="2"/>
  <c r="CS549" i="2"/>
  <c r="CW549" i="2"/>
  <c r="CT549" i="2"/>
  <c r="CU549" i="2"/>
  <c r="CN545" i="2"/>
  <c r="CR545" i="2"/>
  <c r="CV545" i="2"/>
  <c r="CO545" i="2"/>
  <c r="CS545" i="2"/>
  <c r="CW545" i="2"/>
  <c r="CT545" i="2"/>
  <c r="CU545" i="2"/>
  <c r="CN541" i="2"/>
  <c r="CR541" i="2"/>
  <c r="CV541" i="2"/>
  <c r="CO541" i="2"/>
  <c r="CS541" i="2"/>
  <c r="CW541" i="2"/>
  <c r="CT541" i="2"/>
  <c r="CU541" i="2"/>
  <c r="CO480" i="2"/>
  <c r="CS480" i="2"/>
  <c r="CW480" i="2"/>
  <c r="CP480" i="2"/>
  <c r="CT480" i="2"/>
  <c r="CX480" i="2"/>
  <c r="CN480" i="2"/>
  <c r="CV480" i="2"/>
  <c r="CQ480" i="2"/>
  <c r="CY480" i="2"/>
  <c r="CU480" i="2"/>
  <c r="CN473" i="2"/>
  <c r="CR473" i="2"/>
  <c r="CV473" i="2"/>
  <c r="CO473" i="2"/>
  <c r="CS473" i="2"/>
  <c r="CW473" i="2"/>
  <c r="CQ473" i="2"/>
  <c r="CY473" i="2"/>
  <c r="CT473" i="2"/>
  <c r="CU473" i="2"/>
  <c r="CX473" i="2"/>
  <c r="CP471" i="2"/>
  <c r="CT471" i="2"/>
  <c r="CX471" i="2"/>
  <c r="CQ471" i="2"/>
  <c r="CU471" i="2"/>
  <c r="CY471" i="2"/>
  <c r="CN471" i="2"/>
  <c r="CV471" i="2"/>
  <c r="CO471" i="2"/>
  <c r="CW471" i="2"/>
  <c r="CS471" i="2"/>
  <c r="CN445" i="2"/>
  <c r="CR445" i="2"/>
  <c r="CV445" i="2"/>
  <c r="CO445" i="2"/>
  <c r="CS445" i="2"/>
  <c r="CW445" i="2"/>
  <c r="CQ445" i="2"/>
  <c r="CY445" i="2"/>
  <c r="CT445" i="2"/>
  <c r="CP445" i="2"/>
  <c r="CU445" i="2"/>
  <c r="CP443" i="2"/>
  <c r="CT443" i="2"/>
  <c r="CX443" i="2"/>
  <c r="CQ443" i="2"/>
  <c r="CU443" i="2"/>
  <c r="CY443" i="2"/>
  <c r="CN443" i="2"/>
  <c r="CV443" i="2"/>
  <c r="CO443" i="2"/>
  <c r="CW443" i="2"/>
  <c r="CR443" i="2"/>
  <c r="CS443" i="2"/>
  <c r="CN417" i="2"/>
  <c r="CR417" i="2"/>
  <c r="CV417" i="2"/>
  <c r="CQ417" i="2"/>
  <c r="CW417" i="2"/>
  <c r="CS417" i="2"/>
  <c r="CX417" i="2"/>
  <c r="CP417" i="2"/>
  <c r="CT417" i="2"/>
  <c r="CO417" i="2"/>
  <c r="CU417" i="2"/>
  <c r="CQ376" i="2"/>
  <c r="CU376" i="2"/>
  <c r="CY376" i="2"/>
  <c r="CP376" i="2"/>
  <c r="CV376" i="2"/>
  <c r="CN376" i="2"/>
  <c r="CT376" i="2"/>
  <c r="CO376" i="2"/>
  <c r="CW376" i="2"/>
  <c r="CR376" i="2"/>
  <c r="CS376" i="2"/>
  <c r="CP369" i="2"/>
  <c r="CT369" i="2"/>
  <c r="CX369" i="2"/>
  <c r="CN369" i="2"/>
  <c r="CS369" i="2"/>
  <c r="CY369" i="2"/>
  <c r="CO369" i="2"/>
  <c r="CU369" i="2"/>
  <c r="CR369" i="2"/>
  <c r="CV369" i="2"/>
  <c r="CQ369" i="2"/>
  <c r="CW369" i="2"/>
  <c r="CO366" i="2"/>
  <c r="CS366" i="2"/>
  <c r="CW366" i="2"/>
  <c r="CN366" i="2"/>
  <c r="CT366" i="2"/>
  <c r="CY366" i="2"/>
  <c r="CP366" i="2"/>
  <c r="CU366" i="2"/>
  <c r="CR366" i="2"/>
  <c r="CV366" i="2"/>
  <c r="CQ366" i="2"/>
  <c r="CX366" i="2"/>
  <c r="CY849" i="2"/>
  <c r="CU849" i="2"/>
  <c r="CQ849" i="2"/>
  <c r="CU845" i="2"/>
  <c r="CQ845" i="2"/>
  <c r="CY841" i="2"/>
  <c r="CU841" i="2"/>
  <c r="CQ841" i="2"/>
  <c r="CY837" i="2"/>
  <c r="CU837" i="2"/>
  <c r="CQ837" i="2"/>
  <c r="CU793" i="2"/>
  <c r="CU789" i="2"/>
  <c r="CU785" i="2"/>
  <c r="CU781" i="2"/>
  <c r="CU777" i="2"/>
  <c r="CU773" i="2"/>
  <c r="CN769" i="2"/>
  <c r="CR769" i="2"/>
  <c r="CV769" i="2"/>
  <c r="CO769" i="2"/>
  <c r="CS769" i="2"/>
  <c r="CW769" i="2"/>
  <c r="CU765" i="2"/>
  <c r="CU761" i="2"/>
  <c r="CU757" i="2"/>
  <c r="CU753" i="2"/>
  <c r="CN749" i="2"/>
  <c r="CR749" i="2"/>
  <c r="CV749" i="2"/>
  <c r="CO749" i="2"/>
  <c r="CS749" i="2"/>
  <c r="CW749" i="2"/>
  <c r="CU745" i="2"/>
  <c r="CU741" i="2"/>
  <c r="CN737" i="2"/>
  <c r="CR737" i="2"/>
  <c r="CV737" i="2"/>
  <c r="CO737" i="2"/>
  <c r="CS737" i="2"/>
  <c r="CW737" i="2"/>
  <c r="CU733" i="2"/>
  <c r="CU729" i="2"/>
  <c r="CN725" i="2"/>
  <c r="CR725" i="2"/>
  <c r="CV725" i="2"/>
  <c r="CO725" i="2"/>
  <c r="CS725" i="2"/>
  <c r="CW725" i="2"/>
  <c r="CN721" i="2"/>
  <c r="CR721" i="2"/>
  <c r="CV721" i="2"/>
  <c r="CO721" i="2"/>
  <c r="CS721" i="2"/>
  <c r="CW721" i="2"/>
  <c r="CU717" i="2"/>
  <c r="CN713" i="2"/>
  <c r="CR713" i="2"/>
  <c r="CV713" i="2"/>
  <c r="CO713" i="2"/>
  <c r="CS713" i="2"/>
  <c r="CW713" i="2"/>
  <c r="CU709" i="2"/>
  <c r="CU705" i="2"/>
  <c r="CU701" i="2"/>
  <c r="CU697" i="2"/>
  <c r="CU693" i="2"/>
  <c r="CU689" i="2"/>
  <c r="CN685" i="2"/>
  <c r="CR685" i="2"/>
  <c r="CV685" i="2"/>
  <c r="CO685" i="2"/>
  <c r="CS685" i="2"/>
  <c r="CW685" i="2"/>
  <c r="CU681" i="2"/>
  <c r="CN677" i="2"/>
  <c r="CR677" i="2"/>
  <c r="CV677" i="2"/>
  <c r="CO677" i="2"/>
  <c r="CS677" i="2"/>
  <c r="CW677" i="2"/>
  <c r="CU673" i="2"/>
  <c r="CU669" i="2"/>
  <c r="CU665" i="2"/>
  <c r="CU661" i="2"/>
  <c r="CW853" i="2"/>
  <c r="CS853" i="2"/>
  <c r="CW849" i="2"/>
  <c r="CS849" i="2"/>
  <c r="CW845" i="2"/>
  <c r="CS845" i="2"/>
  <c r="CW841" i="2"/>
  <c r="CS841" i="2"/>
  <c r="CW837" i="2"/>
  <c r="CS837" i="2"/>
  <c r="CP832" i="2"/>
  <c r="CT832" i="2"/>
  <c r="CX832" i="2"/>
  <c r="CP828" i="2"/>
  <c r="CT828" i="2"/>
  <c r="CX828" i="2"/>
  <c r="CP824" i="2"/>
  <c r="CT824" i="2"/>
  <c r="CX824" i="2"/>
  <c r="CP820" i="2"/>
  <c r="CT820" i="2"/>
  <c r="CX820" i="2"/>
  <c r="CP816" i="2"/>
  <c r="CT816" i="2"/>
  <c r="CX816" i="2"/>
  <c r="CP812" i="2"/>
  <c r="CT812" i="2"/>
  <c r="CX812" i="2"/>
  <c r="CP808" i="2"/>
  <c r="CT808" i="2"/>
  <c r="CX808" i="2"/>
  <c r="CP804" i="2"/>
  <c r="CT804" i="2"/>
  <c r="CX804" i="2"/>
  <c r="CP800" i="2"/>
  <c r="CT800" i="2"/>
  <c r="CX800" i="2"/>
  <c r="CQ794" i="2"/>
  <c r="CU794" i="2"/>
  <c r="CY794" i="2"/>
  <c r="CN794" i="2"/>
  <c r="CR794" i="2"/>
  <c r="CV794" i="2"/>
  <c r="CY793" i="2"/>
  <c r="CQ793" i="2"/>
  <c r="CQ790" i="2"/>
  <c r="CU790" i="2"/>
  <c r="CY790" i="2"/>
  <c r="CN790" i="2"/>
  <c r="CR790" i="2"/>
  <c r="CV790" i="2"/>
  <c r="CY789" i="2"/>
  <c r="CQ789" i="2"/>
  <c r="CQ786" i="2"/>
  <c r="CU786" i="2"/>
  <c r="CY786" i="2"/>
  <c r="CN786" i="2"/>
  <c r="CR786" i="2"/>
  <c r="CV786" i="2"/>
  <c r="CY785" i="2"/>
  <c r="CQ785" i="2"/>
  <c r="CQ782" i="2"/>
  <c r="CU782" i="2"/>
  <c r="CY782" i="2"/>
  <c r="CN782" i="2"/>
  <c r="CR782" i="2"/>
  <c r="CV782" i="2"/>
  <c r="CY781" i="2"/>
  <c r="CQ781" i="2"/>
  <c r="CQ778" i="2"/>
  <c r="CU778" i="2"/>
  <c r="CY778" i="2"/>
  <c r="CN778" i="2"/>
  <c r="CR778" i="2"/>
  <c r="CV778" i="2"/>
  <c r="CY777" i="2"/>
  <c r="CQ777" i="2"/>
  <c r="CQ774" i="2"/>
  <c r="CU774" i="2"/>
  <c r="CY774" i="2"/>
  <c r="CN774" i="2"/>
  <c r="CR774" i="2"/>
  <c r="CV774" i="2"/>
  <c r="CY773" i="2"/>
  <c r="CQ773" i="2"/>
  <c r="CQ770" i="2"/>
  <c r="CU770" i="2"/>
  <c r="CY770" i="2"/>
  <c r="CN770" i="2"/>
  <c r="CR770" i="2"/>
  <c r="CV770" i="2"/>
  <c r="CY769" i="2"/>
  <c r="CQ769" i="2"/>
  <c r="CQ766" i="2"/>
  <c r="CU766" i="2"/>
  <c r="CY766" i="2"/>
  <c r="CN766" i="2"/>
  <c r="CR766" i="2"/>
  <c r="CV766" i="2"/>
  <c r="CY765" i="2"/>
  <c r="CQ765" i="2"/>
  <c r="CQ762" i="2"/>
  <c r="CU762" i="2"/>
  <c r="CY762" i="2"/>
  <c r="CN762" i="2"/>
  <c r="CR762" i="2"/>
  <c r="CV762" i="2"/>
  <c r="CY761" i="2"/>
  <c r="CQ761" i="2"/>
  <c r="CQ758" i="2"/>
  <c r="CU758" i="2"/>
  <c r="CY758" i="2"/>
  <c r="CN758" i="2"/>
  <c r="CR758" i="2"/>
  <c r="CV758" i="2"/>
  <c r="CY757" i="2"/>
  <c r="CQ757" i="2"/>
  <c r="CQ754" i="2"/>
  <c r="CU754" i="2"/>
  <c r="CY754" i="2"/>
  <c r="CN754" i="2"/>
  <c r="CR754" i="2"/>
  <c r="CV754" i="2"/>
  <c r="CY753" i="2"/>
  <c r="CQ753" i="2"/>
  <c r="CQ750" i="2"/>
  <c r="CU750" i="2"/>
  <c r="CY750" i="2"/>
  <c r="CN750" i="2"/>
  <c r="CR750" i="2"/>
  <c r="CV750" i="2"/>
  <c r="CY749" i="2"/>
  <c r="CQ749" i="2"/>
  <c r="CQ746" i="2"/>
  <c r="CU746" i="2"/>
  <c r="CY746" i="2"/>
  <c r="CN746" i="2"/>
  <c r="CR746" i="2"/>
  <c r="CV746" i="2"/>
  <c r="CY745" i="2"/>
  <c r="CQ745" i="2"/>
  <c r="CQ742" i="2"/>
  <c r="CU742" i="2"/>
  <c r="CY742" i="2"/>
  <c r="CN742" i="2"/>
  <c r="CR742" i="2"/>
  <c r="CV742" i="2"/>
  <c r="CY741" i="2"/>
  <c r="CQ741" i="2"/>
  <c r="CQ738" i="2"/>
  <c r="CU738" i="2"/>
  <c r="CY738" i="2"/>
  <c r="CN738" i="2"/>
  <c r="CR738" i="2"/>
  <c r="CV738" i="2"/>
  <c r="CY737" i="2"/>
  <c r="CQ737" i="2"/>
  <c r="CQ734" i="2"/>
  <c r="CU734" i="2"/>
  <c r="CY734" i="2"/>
  <c r="CN734" i="2"/>
  <c r="CR734" i="2"/>
  <c r="CV734" i="2"/>
  <c r="CY733" i="2"/>
  <c r="CQ733" i="2"/>
  <c r="CQ730" i="2"/>
  <c r="CU730" i="2"/>
  <c r="CY730" i="2"/>
  <c r="CN730" i="2"/>
  <c r="CR730" i="2"/>
  <c r="CV730" i="2"/>
  <c r="CY729" i="2"/>
  <c r="CQ729" i="2"/>
  <c r="CQ726" i="2"/>
  <c r="CU726" i="2"/>
  <c r="CY726" i="2"/>
  <c r="CN726" i="2"/>
  <c r="CR726" i="2"/>
  <c r="CV726" i="2"/>
  <c r="CY725" i="2"/>
  <c r="CQ725" i="2"/>
  <c r="CQ722" i="2"/>
  <c r="CU722" i="2"/>
  <c r="CY722" i="2"/>
  <c r="CN722" i="2"/>
  <c r="CR722" i="2"/>
  <c r="CV722" i="2"/>
  <c r="CY721" i="2"/>
  <c r="CQ721" i="2"/>
  <c r="CQ718" i="2"/>
  <c r="CU718" i="2"/>
  <c r="CY718" i="2"/>
  <c r="CN718" i="2"/>
  <c r="CR718" i="2"/>
  <c r="CV718" i="2"/>
  <c r="CY717" i="2"/>
  <c r="CQ717" i="2"/>
  <c r="CQ714" i="2"/>
  <c r="CU714" i="2"/>
  <c r="CY714" i="2"/>
  <c r="CN714" i="2"/>
  <c r="CR714" i="2"/>
  <c r="CV714" i="2"/>
  <c r="CY713" i="2"/>
  <c r="CQ713" i="2"/>
  <c r="CQ710" i="2"/>
  <c r="CU710" i="2"/>
  <c r="CY710" i="2"/>
  <c r="CN710" i="2"/>
  <c r="CR710" i="2"/>
  <c r="CV710" i="2"/>
  <c r="CY709" i="2"/>
  <c r="CQ709" i="2"/>
  <c r="CQ706" i="2"/>
  <c r="CU706" i="2"/>
  <c r="CY706" i="2"/>
  <c r="CN706" i="2"/>
  <c r="CR706" i="2"/>
  <c r="CV706" i="2"/>
  <c r="CY705" i="2"/>
  <c r="CQ705" i="2"/>
  <c r="CQ702" i="2"/>
  <c r="CU702" i="2"/>
  <c r="CY702" i="2"/>
  <c r="CN702" i="2"/>
  <c r="CR702" i="2"/>
  <c r="CV702" i="2"/>
  <c r="CY701" i="2"/>
  <c r="CQ701" i="2"/>
  <c r="CQ698" i="2"/>
  <c r="CU698" i="2"/>
  <c r="CY698" i="2"/>
  <c r="CN698" i="2"/>
  <c r="CR698" i="2"/>
  <c r="CV698" i="2"/>
  <c r="CY697" i="2"/>
  <c r="CQ697" i="2"/>
  <c r="CQ694" i="2"/>
  <c r="CU694" i="2"/>
  <c r="CY694" i="2"/>
  <c r="CN694" i="2"/>
  <c r="CR694" i="2"/>
  <c r="CV694" i="2"/>
  <c r="CY693" i="2"/>
  <c r="CQ693" i="2"/>
  <c r="CQ690" i="2"/>
  <c r="CU690" i="2"/>
  <c r="CY690" i="2"/>
  <c r="CN690" i="2"/>
  <c r="CR690" i="2"/>
  <c r="CV690" i="2"/>
  <c r="CY689" i="2"/>
  <c r="CQ689" i="2"/>
  <c r="CQ686" i="2"/>
  <c r="CU686" i="2"/>
  <c r="CY686" i="2"/>
  <c r="CN686" i="2"/>
  <c r="CR686" i="2"/>
  <c r="CV686" i="2"/>
  <c r="CY685" i="2"/>
  <c r="CQ685" i="2"/>
  <c r="CQ682" i="2"/>
  <c r="CU682" i="2"/>
  <c r="CY682" i="2"/>
  <c r="CN682" i="2"/>
  <c r="CR682" i="2"/>
  <c r="CV682" i="2"/>
  <c r="CY681" i="2"/>
  <c r="CQ681" i="2"/>
  <c r="CQ678" i="2"/>
  <c r="CU678" i="2"/>
  <c r="CY678" i="2"/>
  <c r="CN678" i="2"/>
  <c r="CR678" i="2"/>
  <c r="CV678" i="2"/>
  <c r="CY677" i="2"/>
  <c r="CQ677" i="2"/>
  <c r="CQ674" i="2"/>
  <c r="CU674" i="2"/>
  <c r="CY674" i="2"/>
  <c r="CN674" i="2"/>
  <c r="CR674" i="2"/>
  <c r="CV674" i="2"/>
  <c r="CY673" i="2"/>
  <c r="CQ673" i="2"/>
  <c r="CQ670" i="2"/>
  <c r="CU670" i="2"/>
  <c r="CY670" i="2"/>
  <c r="CN670" i="2"/>
  <c r="CR670" i="2"/>
  <c r="CV670" i="2"/>
  <c r="CY669" i="2"/>
  <c r="CQ669" i="2"/>
  <c r="CQ666" i="2"/>
  <c r="CU666" i="2"/>
  <c r="CY666" i="2"/>
  <c r="CN666" i="2"/>
  <c r="CR666" i="2"/>
  <c r="CV666" i="2"/>
  <c r="CY665" i="2"/>
  <c r="CQ665" i="2"/>
  <c r="CQ662" i="2"/>
  <c r="CU662" i="2"/>
  <c r="CY662" i="2"/>
  <c r="CN662" i="2"/>
  <c r="CR662" i="2"/>
  <c r="CV662" i="2"/>
  <c r="CY661" i="2"/>
  <c r="CQ661" i="2"/>
  <c r="CO657" i="2"/>
  <c r="CS657" i="2"/>
  <c r="CW657" i="2"/>
  <c r="CP657" i="2"/>
  <c r="CU657" i="2"/>
  <c r="CQ657" i="2"/>
  <c r="CV657" i="2"/>
  <c r="CO653" i="2"/>
  <c r="CS653" i="2"/>
  <c r="CW653" i="2"/>
  <c r="CP653" i="2"/>
  <c r="CU653" i="2"/>
  <c r="CQ653" i="2"/>
  <c r="CV653" i="2"/>
  <c r="CO649" i="2"/>
  <c r="CS649" i="2"/>
  <c r="CW649" i="2"/>
  <c r="CP649" i="2"/>
  <c r="CU649" i="2"/>
  <c r="CQ649" i="2"/>
  <c r="CV649" i="2"/>
  <c r="CO645" i="2"/>
  <c r="CS645" i="2"/>
  <c r="CW645" i="2"/>
  <c r="CP645" i="2"/>
  <c r="CU645" i="2"/>
  <c r="CQ645" i="2"/>
  <c r="CV645" i="2"/>
  <c r="CO641" i="2"/>
  <c r="CS641" i="2"/>
  <c r="CW641" i="2"/>
  <c r="CP641" i="2"/>
  <c r="CU641" i="2"/>
  <c r="CQ641" i="2"/>
  <c r="CV641" i="2"/>
  <c r="CO637" i="2"/>
  <c r="CS637" i="2"/>
  <c r="CW637" i="2"/>
  <c r="CP637" i="2"/>
  <c r="CU637" i="2"/>
  <c r="CQ637" i="2"/>
  <c r="CV637" i="2"/>
  <c r="CO633" i="2"/>
  <c r="CS633" i="2"/>
  <c r="CW633" i="2"/>
  <c r="CP633" i="2"/>
  <c r="CU633" i="2"/>
  <c r="CQ633" i="2"/>
  <c r="CV633" i="2"/>
  <c r="CO629" i="2"/>
  <c r="CS629" i="2"/>
  <c r="CW629" i="2"/>
  <c r="CP629" i="2"/>
  <c r="CU629" i="2"/>
  <c r="CQ629" i="2"/>
  <c r="CV629" i="2"/>
  <c r="CO625" i="2"/>
  <c r="CS625" i="2"/>
  <c r="CW625" i="2"/>
  <c r="CP625" i="2"/>
  <c r="CU625" i="2"/>
  <c r="CQ625" i="2"/>
  <c r="CV625" i="2"/>
  <c r="CO621" i="2"/>
  <c r="CS621" i="2"/>
  <c r="CW621" i="2"/>
  <c r="CP621" i="2"/>
  <c r="CU621" i="2"/>
  <c r="CQ621" i="2"/>
  <c r="CV621" i="2"/>
  <c r="CO617" i="2"/>
  <c r="CS617" i="2"/>
  <c r="CW617" i="2"/>
  <c r="CP617" i="2"/>
  <c r="CU617" i="2"/>
  <c r="CQ617" i="2"/>
  <c r="CV617" i="2"/>
  <c r="CO613" i="2"/>
  <c r="CS613" i="2"/>
  <c r="CW613" i="2"/>
  <c r="CP613" i="2"/>
  <c r="CU613" i="2"/>
  <c r="CQ613" i="2"/>
  <c r="CV613" i="2"/>
  <c r="CO609" i="2"/>
  <c r="CS609" i="2"/>
  <c r="CW609" i="2"/>
  <c r="CP609" i="2"/>
  <c r="CU609" i="2"/>
  <c r="CQ609" i="2"/>
  <c r="CV609" i="2"/>
  <c r="CO605" i="2"/>
  <c r="CS605" i="2"/>
  <c r="CW605" i="2"/>
  <c r="CP605" i="2"/>
  <c r="CU605" i="2"/>
  <c r="CQ605" i="2"/>
  <c r="CV605" i="2"/>
  <c r="CP599" i="2"/>
  <c r="CT599" i="2"/>
  <c r="CX599" i="2"/>
  <c r="CQ599" i="2"/>
  <c r="CU599" i="2"/>
  <c r="CY599" i="2"/>
  <c r="CO599" i="2"/>
  <c r="CW599" i="2"/>
  <c r="CR599" i="2"/>
  <c r="CP595" i="2"/>
  <c r="CT595" i="2"/>
  <c r="CX595" i="2"/>
  <c r="CQ595" i="2"/>
  <c r="CU595" i="2"/>
  <c r="CY595" i="2"/>
  <c r="CO595" i="2"/>
  <c r="CW595" i="2"/>
  <c r="CR595" i="2"/>
  <c r="CP591" i="2"/>
  <c r="CT591" i="2"/>
  <c r="CX591" i="2"/>
  <c r="CQ591" i="2"/>
  <c r="CU591" i="2"/>
  <c r="CY591" i="2"/>
  <c r="CO591" i="2"/>
  <c r="CW591" i="2"/>
  <c r="CR591" i="2"/>
  <c r="CP587" i="2"/>
  <c r="CT587" i="2"/>
  <c r="CX587" i="2"/>
  <c r="CQ587" i="2"/>
  <c r="CU587" i="2"/>
  <c r="CY587" i="2"/>
  <c r="CO587" i="2"/>
  <c r="CW587" i="2"/>
  <c r="CR587" i="2"/>
  <c r="CP583" i="2"/>
  <c r="CT583" i="2"/>
  <c r="CX583" i="2"/>
  <c r="CQ583" i="2"/>
  <c r="CU583" i="2"/>
  <c r="CY583" i="2"/>
  <c r="CO583" i="2"/>
  <c r="CW583" i="2"/>
  <c r="CR583" i="2"/>
  <c r="CP579" i="2"/>
  <c r="CT579" i="2"/>
  <c r="CX579" i="2"/>
  <c r="CQ579" i="2"/>
  <c r="CU579" i="2"/>
  <c r="CY579" i="2"/>
  <c r="CO579" i="2"/>
  <c r="CW579" i="2"/>
  <c r="CR579" i="2"/>
  <c r="CP575" i="2"/>
  <c r="CT575" i="2"/>
  <c r="CX575" i="2"/>
  <c r="CQ575" i="2"/>
  <c r="CU575" i="2"/>
  <c r="CY575" i="2"/>
  <c r="CO575" i="2"/>
  <c r="CW575" i="2"/>
  <c r="CR575" i="2"/>
  <c r="CP571" i="2"/>
  <c r="CT571" i="2"/>
  <c r="CX571" i="2"/>
  <c r="CQ571" i="2"/>
  <c r="CU571" i="2"/>
  <c r="CY571" i="2"/>
  <c r="CO571" i="2"/>
  <c r="CW571" i="2"/>
  <c r="CR571" i="2"/>
  <c r="CP567" i="2"/>
  <c r="CT567" i="2"/>
  <c r="CX567" i="2"/>
  <c r="CQ567" i="2"/>
  <c r="CU567" i="2"/>
  <c r="CY567" i="2"/>
  <c r="CO567" i="2"/>
  <c r="CW567" i="2"/>
  <c r="CR567" i="2"/>
  <c r="CP563" i="2"/>
  <c r="CT563" i="2"/>
  <c r="CX563" i="2"/>
  <c r="CQ563" i="2"/>
  <c r="CU563" i="2"/>
  <c r="CY563" i="2"/>
  <c r="CO563" i="2"/>
  <c r="CW563" i="2"/>
  <c r="CR563" i="2"/>
  <c r="CP559" i="2"/>
  <c r="CT559" i="2"/>
  <c r="CX559" i="2"/>
  <c r="CQ559" i="2"/>
  <c r="CU559" i="2"/>
  <c r="CY559" i="2"/>
  <c r="CO559" i="2"/>
  <c r="CW559" i="2"/>
  <c r="CR559" i="2"/>
  <c r="CP555" i="2"/>
  <c r="CT555" i="2"/>
  <c r="CX555" i="2"/>
  <c r="CQ555" i="2"/>
  <c r="CU555" i="2"/>
  <c r="CY555" i="2"/>
  <c r="CO555" i="2"/>
  <c r="CW555" i="2"/>
  <c r="CR555" i="2"/>
  <c r="CP551" i="2"/>
  <c r="CT551" i="2"/>
  <c r="CX551" i="2"/>
  <c r="CQ551" i="2"/>
  <c r="CU551" i="2"/>
  <c r="CY551" i="2"/>
  <c r="CO551" i="2"/>
  <c r="CW551" i="2"/>
  <c r="CR551" i="2"/>
  <c r="CP547" i="2"/>
  <c r="CT547" i="2"/>
  <c r="CX547" i="2"/>
  <c r="CQ547" i="2"/>
  <c r="CU547" i="2"/>
  <c r="CY547" i="2"/>
  <c r="CO547" i="2"/>
  <c r="CW547" i="2"/>
  <c r="CR547" i="2"/>
  <c r="CP543" i="2"/>
  <c r="CT543" i="2"/>
  <c r="CX543" i="2"/>
  <c r="CQ543" i="2"/>
  <c r="CU543" i="2"/>
  <c r="CY543" i="2"/>
  <c r="CO543" i="2"/>
  <c r="CW543" i="2"/>
  <c r="CR543" i="2"/>
  <c r="CP540" i="2"/>
  <c r="CN540" i="2"/>
  <c r="CS540" i="2"/>
  <c r="CW540" i="2"/>
  <c r="CO540" i="2"/>
  <c r="CT540" i="2"/>
  <c r="CX540" i="2"/>
  <c r="CQ540" i="2"/>
  <c r="CY540" i="2"/>
  <c r="CR540" i="2"/>
  <c r="CP536" i="2"/>
  <c r="CT536" i="2"/>
  <c r="CX536" i="2"/>
  <c r="CN536" i="2"/>
  <c r="CS536" i="2"/>
  <c r="CY536" i="2"/>
  <c r="CO536" i="2"/>
  <c r="CU536" i="2"/>
  <c r="CQ536" i="2"/>
  <c r="CR536" i="2"/>
  <c r="CP532" i="2"/>
  <c r="CT532" i="2"/>
  <c r="CX532" i="2"/>
  <c r="CN532" i="2"/>
  <c r="CS532" i="2"/>
  <c r="CY532" i="2"/>
  <c r="CO532" i="2"/>
  <c r="CU532" i="2"/>
  <c r="CQ532" i="2"/>
  <c r="CR532" i="2"/>
  <c r="CP528" i="2"/>
  <c r="CT528" i="2"/>
  <c r="CX528" i="2"/>
  <c r="CN528" i="2"/>
  <c r="CS528" i="2"/>
  <c r="CY528" i="2"/>
  <c r="CO528" i="2"/>
  <c r="CU528" i="2"/>
  <c r="CQ528" i="2"/>
  <c r="CR528" i="2"/>
  <c r="CP524" i="2"/>
  <c r="CT524" i="2"/>
  <c r="CX524" i="2"/>
  <c r="CN524" i="2"/>
  <c r="CS524" i="2"/>
  <c r="CY524" i="2"/>
  <c r="CO524" i="2"/>
  <c r="CU524" i="2"/>
  <c r="CQ524" i="2"/>
  <c r="CR524" i="2"/>
  <c r="CP520" i="2"/>
  <c r="CT520" i="2"/>
  <c r="CX520" i="2"/>
  <c r="CN520" i="2"/>
  <c r="CS520" i="2"/>
  <c r="CY520" i="2"/>
  <c r="CO520" i="2"/>
  <c r="CU520" i="2"/>
  <c r="CQ520" i="2"/>
  <c r="CR520" i="2"/>
  <c r="CP516" i="2"/>
  <c r="CT516" i="2"/>
  <c r="CX516" i="2"/>
  <c r="CN516" i="2"/>
  <c r="CS516" i="2"/>
  <c r="CY516" i="2"/>
  <c r="CO516" i="2"/>
  <c r="CU516" i="2"/>
  <c r="CQ516" i="2"/>
  <c r="CR516" i="2"/>
  <c r="CP512" i="2"/>
  <c r="CT512" i="2"/>
  <c r="CX512" i="2"/>
  <c r="CN512" i="2"/>
  <c r="CS512" i="2"/>
  <c r="CY512" i="2"/>
  <c r="CO512" i="2"/>
  <c r="CU512" i="2"/>
  <c r="CQ512" i="2"/>
  <c r="CR512" i="2"/>
  <c r="CP508" i="2"/>
  <c r="CT508" i="2"/>
  <c r="CX508" i="2"/>
  <c r="CN508" i="2"/>
  <c r="CS508" i="2"/>
  <c r="CY508" i="2"/>
  <c r="CO508" i="2"/>
  <c r="CU508" i="2"/>
  <c r="CQ508" i="2"/>
  <c r="CR508" i="2"/>
  <c r="CP504" i="2"/>
  <c r="CT504" i="2"/>
  <c r="CX504" i="2"/>
  <c r="CN504" i="2"/>
  <c r="CS504" i="2"/>
  <c r="CY504" i="2"/>
  <c r="CO504" i="2"/>
  <c r="CU504" i="2"/>
  <c r="CQ504" i="2"/>
  <c r="CR504" i="2"/>
  <c r="CP500" i="2"/>
  <c r="CT500" i="2"/>
  <c r="CX500" i="2"/>
  <c r="CN500" i="2"/>
  <c r="CS500" i="2"/>
  <c r="CY500" i="2"/>
  <c r="CO500" i="2"/>
  <c r="CU500" i="2"/>
  <c r="CQ500" i="2"/>
  <c r="CR500" i="2"/>
  <c r="CO496" i="2"/>
  <c r="CS496" i="2"/>
  <c r="CW496" i="2"/>
  <c r="CP496" i="2"/>
  <c r="CT496" i="2"/>
  <c r="CX496" i="2"/>
  <c r="CN496" i="2"/>
  <c r="CV496" i="2"/>
  <c r="CQ496" i="2"/>
  <c r="CY496" i="2"/>
  <c r="CU496" i="2"/>
  <c r="CN489" i="2"/>
  <c r="CR489" i="2"/>
  <c r="CV489" i="2"/>
  <c r="CO489" i="2"/>
  <c r="CS489" i="2"/>
  <c r="CW489" i="2"/>
  <c r="CQ489" i="2"/>
  <c r="CY489" i="2"/>
  <c r="CT489" i="2"/>
  <c r="CU489" i="2"/>
  <c r="CX489" i="2"/>
  <c r="CP487" i="2"/>
  <c r="CT487" i="2"/>
  <c r="CX487" i="2"/>
  <c r="CQ487" i="2"/>
  <c r="CU487" i="2"/>
  <c r="CY487" i="2"/>
  <c r="CN487" i="2"/>
  <c r="CV487" i="2"/>
  <c r="CO487" i="2"/>
  <c r="CW487" i="2"/>
  <c r="CS487" i="2"/>
  <c r="CN461" i="2"/>
  <c r="CR461" i="2"/>
  <c r="CV461" i="2"/>
  <c r="CO461" i="2"/>
  <c r="CS461" i="2"/>
  <c r="CW461" i="2"/>
  <c r="CQ461" i="2"/>
  <c r="CY461" i="2"/>
  <c r="CT461" i="2"/>
  <c r="CP461" i="2"/>
  <c r="CU461" i="2"/>
  <c r="CP459" i="2"/>
  <c r="CT459" i="2"/>
  <c r="CX459" i="2"/>
  <c r="CQ459" i="2"/>
  <c r="CU459" i="2"/>
  <c r="CY459" i="2"/>
  <c r="CN459" i="2"/>
  <c r="CV459" i="2"/>
  <c r="CO459" i="2"/>
  <c r="CW459" i="2"/>
  <c r="CR459" i="2"/>
  <c r="CS459" i="2"/>
  <c r="CO452" i="2"/>
  <c r="CS452" i="2"/>
  <c r="CW452" i="2"/>
  <c r="CP452" i="2"/>
  <c r="CT452" i="2"/>
  <c r="CX452" i="2"/>
  <c r="CN452" i="2"/>
  <c r="CV452" i="2"/>
  <c r="CQ452" i="2"/>
  <c r="CY452" i="2"/>
  <c r="CR452" i="2"/>
  <c r="CU452" i="2"/>
  <c r="CN433" i="2"/>
  <c r="CR433" i="2"/>
  <c r="CV433" i="2"/>
  <c r="CQ433" i="2"/>
  <c r="CW433" i="2"/>
  <c r="CS433" i="2"/>
  <c r="CX433" i="2"/>
  <c r="CP433" i="2"/>
  <c r="CT433" i="2"/>
  <c r="CO433" i="2"/>
  <c r="CU433" i="2"/>
  <c r="CO378" i="2"/>
  <c r="CS378" i="2"/>
  <c r="CW378" i="2"/>
  <c r="CP378" i="2"/>
  <c r="CU378" i="2"/>
  <c r="CT378" i="2"/>
  <c r="CN378" i="2"/>
  <c r="CV378" i="2"/>
  <c r="CQ378" i="2"/>
  <c r="CR378" i="2"/>
  <c r="CX378" i="2"/>
  <c r="CY378" i="2"/>
  <c r="CQ655" i="2"/>
  <c r="CU655" i="2"/>
  <c r="CY655" i="2"/>
  <c r="CQ651" i="2"/>
  <c r="CU651" i="2"/>
  <c r="CY651" i="2"/>
  <c r="CQ647" i="2"/>
  <c r="CU647" i="2"/>
  <c r="CY647" i="2"/>
  <c r="CQ643" i="2"/>
  <c r="CU643" i="2"/>
  <c r="CY643" i="2"/>
  <c r="CQ639" i="2"/>
  <c r="CU639" i="2"/>
  <c r="CY639" i="2"/>
  <c r="CQ635" i="2"/>
  <c r="CU635" i="2"/>
  <c r="CY635" i="2"/>
  <c r="CQ631" i="2"/>
  <c r="CU631" i="2"/>
  <c r="CY631" i="2"/>
  <c r="CQ627" i="2"/>
  <c r="CU627" i="2"/>
  <c r="CY627" i="2"/>
  <c r="CQ623" i="2"/>
  <c r="CU623" i="2"/>
  <c r="CY623" i="2"/>
  <c r="CQ619" i="2"/>
  <c r="CU619" i="2"/>
  <c r="CY619" i="2"/>
  <c r="CQ615" i="2"/>
  <c r="CU615" i="2"/>
  <c r="CY615" i="2"/>
  <c r="CQ611" i="2"/>
  <c r="CU611" i="2"/>
  <c r="CY611" i="2"/>
  <c r="CQ607" i="2"/>
  <c r="CU607" i="2"/>
  <c r="CY607" i="2"/>
  <c r="CQ603" i="2"/>
  <c r="CU603" i="2"/>
  <c r="CY603" i="2"/>
  <c r="CO492" i="2"/>
  <c r="CS492" i="2"/>
  <c r="CW492" i="2"/>
  <c r="CP492" i="2"/>
  <c r="CT492" i="2"/>
  <c r="CX492" i="2"/>
  <c r="CN492" i="2"/>
  <c r="CV492" i="2"/>
  <c r="CQ492" i="2"/>
  <c r="CY492" i="2"/>
  <c r="CN485" i="2"/>
  <c r="CR485" i="2"/>
  <c r="CV485" i="2"/>
  <c r="CO485" i="2"/>
  <c r="CS485" i="2"/>
  <c r="CW485" i="2"/>
  <c r="CQ485" i="2"/>
  <c r="CY485" i="2"/>
  <c r="CT485" i="2"/>
  <c r="CP483" i="2"/>
  <c r="CT483" i="2"/>
  <c r="CX483" i="2"/>
  <c r="CQ483" i="2"/>
  <c r="CU483" i="2"/>
  <c r="CY483" i="2"/>
  <c r="CN483" i="2"/>
  <c r="CV483" i="2"/>
  <c r="CO483" i="2"/>
  <c r="CW483" i="2"/>
  <c r="CO476" i="2"/>
  <c r="CS476" i="2"/>
  <c r="CW476" i="2"/>
  <c r="CP476" i="2"/>
  <c r="CT476" i="2"/>
  <c r="CX476" i="2"/>
  <c r="CN476" i="2"/>
  <c r="CV476" i="2"/>
  <c r="CQ476" i="2"/>
  <c r="CY476" i="2"/>
  <c r="CN469" i="2"/>
  <c r="CR469" i="2"/>
  <c r="CV469" i="2"/>
  <c r="CO469" i="2"/>
  <c r="CS469" i="2"/>
  <c r="CW469" i="2"/>
  <c r="CQ469" i="2"/>
  <c r="CY469" i="2"/>
  <c r="CT469" i="2"/>
  <c r="CP467" i="2"/>
  <c r="CT467" i="2"/>
  <c r="CX467" i="2"/>
  <c r="CQ467" i="2"/>
  <c r="CU467" i="2"/>
  <c r="CY467" i="2"/>
  <c r="CN467" i="2"/>
  <c r="CV467" i="2"/>
  <c r="CO467" i="2"/>
  <c r="CW467" i="2"/>
  <c r="CO460" i="2"/>
  <c r="CS460" i="2"/>
  <c r="CW460" i="2"/>
  <c r="CP460" i="2"/>
  <c r="CT460" i="2"/>
  <c r="CX460" i="2"/>
  <c r="CN460" i="2"/>
  <c r="CV460" i="2"/>
  <c r="CQ460" i="2"/>
  <c r="CY460" i="2"/>
  <c r="CN453" i="2"/>
  <c r="CR453" i="2"/>
  <c r="CV453" i="2"/>
  <c r="CO453" i="2"/>
  <c r="CS453" i="2"/>
  <c r="CW453" i="2"/>
  <c r="CQ453" i="2"/>
  <c r="CY453" i="2"/>
  <c r="CT453" i="2"/>
  <c r="CP451" i="2"/>
  <c r="CT451" i="2"/>
  <c r="CX451" i="2"/>
  <c r="CQ451" i="2"/>
  <c r="CU451" i="2"/>
  <c r="CY451" i="2"/>
  <c r="CN451" i="2"/>
  <c r="CV451" i="2"/>
  <c r="CO451" i="2"/>
  <c r="CW451" i="2"/>
  <c r="CO444" i="2"/>
  <c r="CS444" i="2"/>
  <c r="CW444" i="2"/>
  <c r="CP444" i="2"/>
  <c r="CT444" i="2"/>
  <c r="CX444" i="2"/>
  <c r="CN444" i="2"/>
  <c r="CV444" i="2"/>
  <c r="CQ444" i="2"/>
  <c r="CY444" i="2"/>
  <c r="CN437" i="2"/>
  <c r="CR437" i="2"/>
  <c r="CV437" i="2"/>
  <c r="CO437" i="2"/>
  <c r="CS437" i="2"/>
  <c r="CW437" i="2"/>
  <c r="CQ437" i="2"/>
  <c r="CY437" i="2"/>
  <c r="CT437" i="2"/>
  <c r="CN429" i="2"/>
  <c r="CR429" i="2"/>
  <c r="CV429" i="2"/>
  <c r="CQ429" i="2"/>
  <c r="CW429" i="2"/>
  <c r="CS429" i="2"/>
  <c r="CX429" i="2"/>
  <c r="CO429" i="2"/>
  <c r="CY429" i="2"/>
  <c r="CP429" i="2"/>
  <c r="CN413" i="2"/>
  <c r="CR413" i="2"/>
  <c r="CV413" i="2"/>
  <c r="CQ413" i="2"/>
  <c r="CW413" i="2"/>
  <c r="CS413" i="2"/>
  <c r="CX413" i="2"/>
  <c r="CO413" i="2"/>
  <c r="CY413" i="2"/>
  <c r="CP413" i="2"/>
  <c r="CN397" i="2"/>
  <c r="CR397" i="2"/>
  <c r="CV397" i="2"/>
  <c r="CO397" i="2"/>
  <c r="CS397" i="2"/>
  <c r="CW397" i="2"/>
  <c r="CP397" i="2"/>
  <c r="CX397" i="2"/>
  <c r="CQ397" i="2"/>
  <c r="CY397" i="2"/>
  <c r="CN375" i="2"/>
  <c r="CR375" i="2"/>
  <c r="CV375" i="2"/>
  <c r="CO375" i="2"/>
  <c r="CT375" i="2"/>
  <c r="CP375" i="2"/>
  <c r="CU375" i="2"/>
  <c r="CS375" i="2"/>
  <c r="CW375" i="2"/>
  <c r="CX375" i="2"/>
  <c r="CY375" i="2"/>
  <c r="CQ375" i="2"/>
  <c r="CN363" i="2"/>
  <c r="CR363" i="2"/>
  <c r="CV363" i="2"/>
  <c r="CO363" i="2"/>
  <c r="CT363" i="2"/>
  <c r="CY363" i="2"/>
  <c r="CP363" i="2"/>
  <c r="CU363" i="2"/>
  <c r="CS363" i="2"/>
  <c r="CW363" i="2"/>
  <c r="CQ363" i="2"/>
  <c r="CX363" i="2"/>
  <c r="CN497" i="2"/>
  <c r="CR497" i="2"/>
  <c r="CV497" i="2"/>
  <c r="CO497" i="2"/>
  <c r="CS497" i="2"/>
  <c r="CW497" i="2"/>
  <c r="CQ497" i="2"/>
  <c r="CY497" i="2"/>
  <c r="CT497" i="2"/>
  <c r="CP495" i="2"/>
  <c r="CT495" i="2"/>
  <c r="CX495" i="2"/>
  <c r="CQ495" i="2"/>
  <c r="CU495" i="2"/>
  <c r="CY495" i="2"/>
  <c r="CN495" i="2"/>
  <c r="CV495" i="2"/>
  <c r="CO495" i="2"/>
  <c r="CW495" i="2"/>
  <c r="CO488" i="2"/>
  <c r="CS488" i="2"/>
  <c r="CW488" i="2"/>
  <c r="CP488" i="2"/>
  <c r="CT488" i="2"/>
  <c r="CX488" i="2"/>
  <c r="CN488" i="2"/>
  <c r="CV488" i="2"/>
  <c r="CQ488" i="2"/>
  <c r="CY488" i="2"/>
  <c r="CN481" i="2"/>
  <c r="CR481" i="2"/>
  <c r="CV481" i="2"/>
  <c r="CO481" i="2"/>
  <c r="CS481" i="2"/>
  <c r="CW481" i="2"/>
  <c r="CQ481" i="2"/>
  <c r="CY481" i="2"/>
  <c r="CT481" i="2"/>
  <c r="CP479" i="2"/>
  <c r="CT479" i="2"/>
  <c r="CX479" i="2"/>
  <c r="CQ479" i="2"/>
  <c r="CU479" i="2"/>
  <c r="CY479" i="2"/>
  <c r="CN479" i="2"/>
  <c r="CV479" i="2"/>
  <c r="CO479" i="2"/>
  <c r="CW479" i="2"/>
  <c r="CO472" i="2"/>
  <c r="CS472" i="2"/>
  <c r="CW472" i="2"/>
  <c r="CP472" i="2"/>
  <c r="CT472" i="2"/>
  <c r="CX472" i="2"/>
  <c r="CN472" i="2"/>
  <c r="CV472" i="2"/>
  <c r="CQ472" i="2"/>
  <c r="CY472" i="2"/>
  <c r="CN465" i="2"/>
  <c r="CR465" i="2"/>
  <c r="CV465" i="2"/>
  <c r="CO465" i="2"/>
  <c r="CS465" i="2"/>
  <c r="CW465" i="2"/>
  <c r="CQ465" i="2"/>
  <c r="CY465" i="2"/>
  <c r="CT465" i="2"/>
  <c r="CP463" i="2"/>
  <c r="CT463" i="2"/>
  <c r="CX463" i="2"/>
  <c r="CQ463" i="2"/>
  <c r="CU463" i="2"/>
  <c r="CY463" i="2"/>
  <c r="CN463" i="2"/>
  <c r="CV463" i="2"/>
  <c r="CO463" i="2"/>
  <c r="CW463" i="2"/>
  <c r="CO456" i="2"/>
  <c r="CS456" i="2"/>
  <c r="CW456" i="2"/>
  <c r="CP456" i="2"/>
  <c r="CT456" i="2"/>
  <c r="CX456" i="2"/>
  <c r="CN456" i="2"/>
  <c r="CV456" i="2"/>
  <c r="CQ456" i="2"/>
  <c r="CY456" i="2"/>
  <c r="CN449" i="2"/>
  <c r="CR449" i="2"/>
  <c r="CV449" i="2"/>
  <c r="CO449" i="2"/>
  <c r="CS449" i="2"/>
  <c r="CW449" i="2"/>
  <c r="CQ449" i="2"/>
  <c r="CY449" i="2"/>
  <c r="CT449" i="2"/>
  <c r="CP447" i="2"/>
  <c r="CT447" i="2"/>
  <c r="CX447" i="2"/>
  <c r="CQ447" i="2"/>
  <c r="CU447" i="2"/>
  <c r="CY447" i="2"/>
  <c r="CN447" i="2"/>
  <c r="CV447" i="2"/>
  <c r="CO447" i="2"/>
  <c r="CW447" i="2"/>
  <c r="CO440" i="2"/>
  <c r="CS440" i="2"/>
  <c r="CW440" i="2"/>
  <c r="CP440" i="2"/>
  <c r="CT440" i="2"/>
  <c r="CX440" i="2"/>
  <c r="CN440" i="2"/>
  <c r="CV440" i="2"/>
  <c r="CQ440" i="2"/>
  <c r="CY440" i="2"/>
  <c r="CO428" i="2"/>
  <c r="CS428" i="2"/>
  <c r="CW428" i="2"/>
  <c r="CQ428" i="2"/>
  <c r="CV428" i="2"/>
  <c r="CR428" i="2"/>
  <c r="CX428" i="2"/>
  <c r="CP428" i="2"/>
  <c r="CT428" i="2"/>
  <c r="CO424" i="2"/>
  <c r="CS424" i="2"/>
  <c r="CW424" i="2"/>
  <c r="CQ424" i="2"/>
  <c r="CV424" i="2"/>
  <c r="CR424" i="2"/>
  <c r="CX424" i="2"/>
  <c r="CN424" i="2"/>
  <c r="CY424" i="2"/>
  <c r="CP424" i="2"/>
  <c r="CO412" i="2"/>
  <c r="CS412" i="2"/>
  <c r="CW412" i="2"/>
  <c r="CQ412" i="2"/>
  <c r="CV412" i="2"/>
  <c r="CR412" i="2"/>
  <c r="CX412" i="2"/>
  <c r="CP412" i="2"/>
  <c r="CT412" i="2"/>
  <c r="CO408" i="2"/>
  <c r="CS408" i="2"/>
  <c r="CW408" i="2"/>
  <c r="CQ408" i="2"/>
  <c r="CV408" i="2"/>
  <c r="CR408" i="2"/>
  <c r="CX408" i="2"/>
  <c r="CN408" i="2"/>
  <c r="CY408" i="2"/>
  <c r="CP408" i="2"/>
  <c r="CN401" i="2"/>
  <c r="CR401" i="2"/>
  <c r="CV401" i="2"/>
  <c r="CO401" i="2"/>
  <c r="CS401" i="2"/>
  <c r="CW401" i="2"/>
  <c r="CP401" i="2"/>
  <c r="CX401" i="2"/>
  <c r="CQ401" i="2"/>
  <c r="CY401" i="2"/>
  <c r="CT401" i="2"/>
  <c r="CP365" i="2"/>
  <c r="CT365" i="2"/>
  <c r="CX365" i="2"/>
  <c r="CN365" i="2"/>
  <c r="CS365" i="2"/>
  <c r="CY365" i="2"/>
  <c r="CO365" i="2"/>
  <c r="CU365" i="2"/>
  <c r="CR365" i="2"/>
  <c r="CV365" i="2"/>
  <c r="CW365" i="2"/>
  <c r="CQ365" i="2"/>
  <c r="CP353" i="2"/>
  <c r="CT353" i="2"/>
  <c r="CX353" i="2"/>
  <c r="CN353" i="2"/>
  <c r="CS353" i="2"/>
  <c r="CY353" i="2"/>
  <c r="CO353" i="2"/>
  <c r="CU353" i="2"/>
  <c r="CR353" i="2"/>
  <c r="CV353" i="2"/>
  <c r="CQ353" i="2"/>
  <c r="CW353" i="2"/>
  <c r="CO350" i="2"/>
  <c r="CS350" i="2"/>
  <c r="CW350" i="2"/>
  <c r="CN350" i="2"/>
  <c r="CT350" i="2"/>
  <c r="CY350" i="2"/>
  <c r="CP350" i="2"/>
  <c r="CU350" i="2"/>
  <c r="CR350" i="2"/>
  <c r="CV350" i="2"/>
  <c r="CQ350" i="2"/>
  <c r="CX350" i="2"/>
  <c r="CN334" i="2"/>
  <c r="CR334" i="2"/>
  <c r="CV334" i="2"/>
  <c r="CO334" i="2"/>
  <c r="CS334" i="2"/>
  <c r="CW334" i="2"/>
  <c r="CQ334" i="2"/>
  <c r="CY334" i="2"/>
  <c r="CT334" i="2"/>
  <c r="CU334" i="2"/>
  <c r="CX334" i="2"/>
  <c r="CN319" i="2"/>
  <c r="CR319" i="2"/>
  <c r="CV319" i="2"/>
  <c r="CO319" i="2"/>
  <c r="CS319" i="2"/>
  <c r="CW319" i="2"/>
  <c r="CP319" i="2"/>
  <c r="CX319" i="2"/>
  <c r="CQ319" i="2"/>
  <c r="CY319" i="2"/>
  <c r="CU319" i="2"/>
  <c r="CT319" i="2"/>
  <c r="CW494" i="2"/>
  <c r="CW490" i="2"/>
  <c r="CW486" i="2"/>
  <c r="CW482" i="2"/>
  <c r="CW478" i="2"/>
  <c r="CW474" i="2"/>
  <c r="CW470" i="2"/>
  <c r="CW466" i="2"/>
  <c r="CW462" i="2"/>
  <c r="CW458" i="2"/>
  <c r="CW454" i="2"/>
  <c r="CW450" i="2"/>
  <c r="CW446" i="2"/>
  <c r="CW442" i="2"/>
  <c r="CW438" i="2"/>
  <c r="CY436" i="2"/>
  <c r="CO432" i="2"/>
  <c r="CS432" i="2"/>
  <c r="CW432" i="2"/>
  <c r="CQ432" i="2"/>
  <c r="CV432" i="2"/>
  <c r="CR432" i="2"/>
  <c r="CX432" i="2"/>
  <c r="CY425" i="2"/>
  <c r="CN421" i="2"/>
  <c r="CR421" i="2"/>
  <c r="CV421" i="2"/>
  <c r="CQ421" i="2"/>
  <c r="CW421" i="2"/>
  <c r="CS421" i="2"/>
  <c r="CX421" i="2"/>
  <c r="CY420" i="2"/>
  <c r="CO416" i="2"/>
  <c r="CS416" i="2"/>
  <c r="CW416" i="2"/>
  <c r="CQ416" i="2"/>
  <c r="CV416" i="2"/>
  <c r="CR416" i="2"/>
  <c r="CX416" i="2"/>
  <c r="CY409" i="2"/>
  <c r="CQ494" i="2"/>
  <c r="CU494" i="2"/>
  <c r="CY494" i="2"/>
  <c r="CN494" i="2"/>
  <c r="CR494" i="2"/>
  <c r="CV494" i="2"/>
  <c r="CQ490" i="2"/>
  <c r="CU490" i="2"/>
  <c r="CY490" i="2"/>
  <c r="CN490" i="2"/>
  <c r="CR490" i="2"/>
  <c r="CV490" i="2"/>
  <c r="CQ486" i="2"/>
  <c r="CU486" i="2"/>
  <c r="CY486" i="2"/>
  <c r="CN486" i="2"/>
  <c r="CR486" i="2"/>
  <c r="CV486" i="2"/>
  <c r="CQ482" i="2"/>
  <c r="CU482" i="2"/>
  <c r="CY482" i="2"/>
  <c r="CN482" i="2"/>
  <c r="CR482" i="2"/>
  <c r="CV482" i="2"/>
  <c r="CQ478" i="2"/>
  <c r="CU478" i="2"/>
  <c r="CY478" i="2"/>
  <c r="CN478" i="2"/>
  <c r="CR478" i="2"/>
  <c r="CV478" i="2"/>
  <c r="CQ474" i="2"/>
  <c r="CU474" i="2"/>
  <c r="CY474" i="2"/>
  <c r="CN474" i="2"/>
  <c r="CR474" i="2"/>
  <c r="CV474" i="2"/>
  <c r="CQ470" i="2"/>
  <c r="CU470" i="2"/>
  <c r="CY470" i="2"/>
  <c r="CN470" i="2"/>
  <c r="CR470" i="2"/>
  <c r="CV470" i="2"/>
  <c r="CQ466" i="2"/>
  <c r="CU466" i="2"/>
  <c r="CY466" i="2"/>
  <c r="CN466" i="2"/>
  <c r="CR466" i="2"/>
  <c r="CV466" i="2"/>
  <c r="CQ462" i="2"/>
  <c r="CU462" i="2"/>
  <c r="CY462" i="2"/>
  <c r="CN462" i="2"/>
  <c r="CR462" i="2"/>
  <c r="CV462" i="2"/>
  <c r="CQ458" i="2"/>
  <c r="CU458" i="2"/>
  <c r="CY458" i="2"/>
  <c r="CN458" i="2"/>
  <c r="CR458" i="2"/>
  <c r="CV458" i="2"/>
  <c r="CQ454" i="2"/>
  <c r="CU454" i="2"/>
  <c r="CY454" i="2"/>
  <c r="CN454" i="2"/>
  <c r="CR454" i="2"/>
  <c r="CV454" i="2"/>
  <c r="CQ450" i="2"/>
  <c r="CU450" i="2"/>
  <c r="CY450" i="2"/>
  <c r="CN450" i="2"/>
  <c r="CR450" i="2"/>
  <c r="CV450" i="2"/>
  <c r="CQ446" i="2"/>
  <c r="CU446" i="2"/>
  <c r="CY446" i="2"/>
  <c r="CN446" i="2"/>
  <c r="CR446" i="2"/>
  <c r="CV446" i="2"/>
  <c r="CQ442" i="2"/>
  <c r="CU442" i="2"/>
  <c r="CY442" i="2"/>
  <c r="CN442" i="2"/>
  <c r="CR442" i="2"/>
  <c r="CV442" i="2"/>
  <c r="CQ438" i="2"/>
  <c r="CU438" i="2"/>
  <c r="CY438" i="2"/>
  <c r="CN438" i="2"/>
  <c r="CR438" i="2"/>
  <c r="CV438" i="2"/>
  <c r="CO436" i="2"/>
  <c r="CS436" i="2"/>
  <c r="CW436" i="2"/>
  <c r="CQ436" i="2"/>
  <c r="CV436" i="2"/>
  <c r="CR436" i="2"/>
  <c r="CX436" i="2"/>
  <c r="CN425" i="2"/>
  <c r="CR425" i="2"/>
  <c r="CV425" i="2"/>
  <c r="CQ425" i="2"/>
  <c r="CW425" i="2"/>
  <c r="CS425" i="2"/>
  <c r="CX425" i="2"/>
  <c r="CO420" i="2"/>
  <c r="CS420" i="2"/>
  <c r="CW420" i="2"/>
  <c r="CQ420" i="2"/>
  <c r="CV420" i="2"/>
  <c r="CR420" i="2"/>
  <c r="CX420" i="2"/>
  <c r="CN409" i="2"/>
  <c r="CR409" i="2"/>
  <c r="CV409" i="2"/>
  <c r="CQ409" i="2"/>
  <c r="CW409" i="2"/>
  <c r="CS409" i="2"/>
  <c r="CX409" i="2"/>
  <c r="CQ380" i="2"/>
  <c r="CU380" i="2"/>
  <c r="CY380" i="2"/>
  <c r="CP380" i="2"/>
  <c r="CV380" i="2"/>
  <c r="CN380" i="2"/>
  <c r="CT380" i="2"/>
  <c r="CO380" i="2"/>
  <c r="CW380" i="2"/>
  <c r="CR380" i="2"/>
  <c r="CS380" i="2"/>
  <c r="CO362" i="2"/>
  <c r="CS362" i="2"/>
  <c r="CW362" i="2"/>
  <c r="CN362" i="2"/>
  <c r="CT362" i="2"/>
  <c r="CY362" i="2"/>
  <c r="CP362" i="2"/>
  <c r="CU362" i="2"/>
  <c r="CR362" i="2"/>
  <c r="CV362" i="2"/>
  <c r="CX362" i="2"/>
  <c r="CO341" i="2"/>
  <c r="CS341" i="2"/>
  <c r="CW341" i="2"/>
  <c r="CP341" i="2"/>
  <c r="CT341" i="2"/>
  <c r="CX341" i="2"/>
  <c r="CN341" i="2"/>
  <c r="CV341" i="2"/>
  <c r="CQ341" i="2"/>
  <c r="CY341" i="2"/>
  <c r="CU341" i="2"/>
  <c r="CR341" i="2"/>
  <c r="CN299" i="2"/>
  <c r="CR299" i="2"/>
  <c r="CV299" i="2"/>
  <c r="CO299" i="2"/>
  <c r="CS299" i="2"/>
  <c r="CW299" i="2"/>
  <c r="CP299" i="2"/>
  <c r="CX299" i="2"/>
  <c r="CQ299" i="2"/>
  <c r="CY299" i="2"/>
  <c r="CT299" i="2"/>
  <c r="CU299" i="2"/>
  <c r="CP435" i="2"/>
  <c r="CT435" i="2"/>
  <c r="CX435" i="2"/>
  <c r="CX434" i="2"/>
  <c r="CS434" i="2"/>
  <c r="CP431" i="2"/>
  <c r="CT431" i="2"/>
  <c r="CX431" i="2"/>
  <c r="CX430" i="2"/>
  <c r="CS430" i="2"/>
  <c r="CP427" i="2"/>
  <c r="CT427" i="2"/>
  <c r="CX427" i="2"/>
  <c r="CX426" i="2"/>
  <c r="CS426" i="2"/>
  <c r="CP423" i="2"/>
  <c r="CT423" i="2"/>
  <c r="CX423" i="2"/>
  <c r="CX422" i="2"/>
  <c r="CS422" i="2"/>
  <c r="CP419" i="2"/>
  <c r="CT419" i="2"/>
  <c r="CX419" i="2"/>
  <c r="CX418" i="2"/>
  <c r="CS418" i="2"/>
  <c r="CP415" i="2"/>
  <c r="CT415" i="2"/>
  <c r="CX415" i="2"/>
  <c r="CX414" i="2"/>
  <c r="CS414" i="2"/>
  <c r="CP411" i="2"/>
  <c r="CT411" i="2"/>
  <c r="CX411" i="2"/>
  <c r="CX410" i="2"/>
  <c r="CS410" i="2"/>
  <c r="CQ406" i="2"/>
  <c r="CU406" i="2"/>
  <c r="CY406" i="2"/>
  <c r="CN406" i="2"/>
  <c r="CR406" i="2"/>
  <c r="CV406" i="2"/>
  <c r="CV404" i="2"/>
  <c r="CQ402" i="2"/>
  <c r="CU402" i="2"/>
  <c r="CY402" i="2"/>
  <c r="CN402" i="2"/>
  <c r="CR402" i="2"/>
  <c r="CV402" i="2"/>
  <c r="CV400" i="2"/>
  <c r="CQ398" i="2"/>
  <c r="CU398" i="2"/>
  <c r="CY398" i="2"/>
  <c r="CN398" i="2"/>
  <c r="CR398" i="2"/>
  <c r="CV398" i="2"/>
  <c r="CV396" i="2"/>
  <c r="CN379" i="2"/>
  <c r="CR379" i="2"/>
  <c r="CV379" i="2"/>
  <c r="CP379" i="2"/>
  <c r="CU379" i="2"/>
  <c r="CT379" i="2"/>
  <c r="CO379" i="2"/>
  <c r="CW379" i="2"/>
  <c r="CO374" i="2"/>
  <c r="CS374" i="2"/>
  <c r="CW374" i="2"/>
  <c r="CN374" i="2"/>
  <c r="CT374" i="2"/>
  <c r="CY374" i="2"/>
  <c r="CP374" i="2"/>
  <c r="CU374" i="2"/>
  <c r="CR374" i="2"/>
  <c r="CV374" i="2"/>
  <c r="CN371" i="2"/>
  <c r="CR371" i="2"/>
  <c r="CV371" i="2"/>
  <c r="CO371" i="2"/>
  <c r="CT371" i="2"/>
  <c r="CY371" i="2"/>
  <c r="CP371" i="2"/>
  <c r="CU371" i="2"/>
  <c r="CS371" i="2"/>
  <c r="CW371" i="2"/>
  <c r="CP361" i="2"/>
  <c r="CT361" i="2"/>
  <c r="CX361" i="2"/>
  <c r="CN361" i="2"/>
  <c r="CS361" i="2"/>
  <c r="CY361" i="2"/>
  <c r="CO361" i="2"/>
  <c r="CU361" i="2"/>
  <c r="CR361" i="2"/>
  <c r="CV361" i="2"/>
  <c r="CO358" i="2"/>
  <c r="CS358" i="2"/>
  <c r="CW358" i="2"/>
  <c r="CN358" i="2"/>
  <c r="CT358" i="2"/>
  <c r="CY358" i="2"/>
  <c r="CP358" i="2"/>
  <c r="CU358" i="2"/>
  <c r="CR358" i="2"/>
  <c r="CV358" i="2"/>
  <c r="CN355" i="2"/>
  <c r="CR355" i="2"/>
  <c r="CV355" i="2"/>
  <c r="CO355" i="2"/>
  <c r="CT355" i="2"/>
  <c r="CY355" i="2"/>
  <c r="CP355" i="2"/>
  <c r="CU355" i="2"/>
  <c r="CS355" i="2"/>
  <c r="CW355" i="2"/>
  <c r="CO345" i="2"/>
  <c r="CS345" i="2"/>
  <c r="CW345" i="2"/>
  <c r="CP345" i="2"/>
  <c r="CT345" i="2"/>
  <c r="CX345" i="2"/>
  <c r="CN345" i="2"/>
  <c r="CV345" i="2"/>
  <c r="CQ345" i="2"/>
  <c r="CY345" i="2"/>
  <c r="CR345" i="2"/>
  <c r="CU345" i="2"/>
  <c r="CP332" i="2"/>
  <c r="CT332" i="2"/>
  <c r="CX332" i="2"/>
  <c r="CQ332" i="2"/>
  <c r="CU332" i="2"/>
  <c r="CY332" i="2"/>
  <c r="CN332" i="2"/>
  <c r="CV332" i="2"/>
  <c r="CO332" i="2"/>
  <c r="CW332" i="2"/>
  <c r="CS332" i="2"/>
  <c r="CN307" i="2"/>
  <c r="CR307" i="2"/>
  <c r="CV307" i="2"/>
  <c r="CO307" i="2"/>
  <c r="CS307" i="2"/>
  <c r="CW307" i="2"/>
  <c r="CP307" i="2"/>
  <c r="CX307" i="2"/>
  <c r="CQ307" i="2"/>
  <c r="CY307" i="2"/>
  <c r="CT307" i="2"/>
  <c r="CU307" i="2"/>
  <c r="CN288" i="2"/>
  <c r="CR288" i="2"/>
  <c r="CV288" i="2"/>
  <c r="CO288" i="2"/>
  <c r="CT288" i="2"/>
  <c r="CY288" i="2"/>
  <c r="CP288" i="2"/>
  <c r="CW288" i="2"/>
  <c r="CQ288" i="2"/>
  <c r="CX288" i="2"/>
  <c r="CU288" i="2"/>
  <c r="CS288" i="2"/>
  <c r="CN284" i="2"/>
  <c r="CR284" i="2"/>
  <c r="CV284" i="2"/>
  <c r="CO284" i="2"/>
  <c r="CT284" i="2"/>
  <c r="CY284" i="2"/>
  <c r="CP284" i="2"/>
  <c r="CW284" i="2"/>
  <c r="CQ284" i="2"/>
  <c r="CX284" i="2"/>
  <c r="CS284" i="2"/>
  <c r="CU284" i="2"/>
  <c r="CQ434" i="2"/>
  <c r="CU434" i="2"/>
  <c r="CY434" i="2"/>
  <c r="CQ430" i="2"/>
  <c r="CU430" i="2"/>
  <c r="CY430" i="2"/>
  <c r="CQ426" i="2"/>
  <c r="CU426" i="2"/>
  <c r="CY426" i="2"/>
  <c r="CQ422" i="2"/>
  <c r="CU422" i="2"/>
  <c r="CY422" i="2"/>
  <c r="CQ418" i="2"/>
  <c r="CU418" i="2"/>
  <c r="CY418" i="2"/>
  <c r="CQ414" i="2"/>
  <c r="CU414" i="2"/>
  <c r="CY414" i="2"/>
  <c r="CQ410" i="2"/>
  <c r="CU410" i="2"/>
  <c r="CY410" i="2"/>
  <c r="CO404" i="2"/>
  <c r="CS404" i="2"/>
  <c r="CW404" i="2"/>
  <c r="CP404" i="2"/>
  <c r="CT404" i="2"/>
  <c r="CX404" i="2"/>
  <c r="CO400" i="2"/>
  <c r="CS400" i="2"/>
  <c r="CW400" i="2"/>
  <c r="CP400" i="2"/>
  <c r="CT400" i="2"/>
  <c r="CX400" i="2"/>
  <c r="CO396" i="2"/>
  <c r="CS396" i="2"/>
  <c r="CW396" i="2"/>
  <c r="CP396" i="2"/>
  <c r="CT396" i="2"/>
  <c r="CX396" i="2"/>
  <c r="CP373" i="2"/>
  <c r="CT373" i="2"/>
  <c r="CX373" i="2"/>
  <c r="CN373" i="2"/>
  <c r="CS373" i="2"/>
  <c r="CY373" i="2"/>
  <c r="CO373" i="2"/>
  <c r="CU373" i="2"/>
  <c r="CR373" i="2"/>
  <c r="CV373" i="2"/>
  <c r="CO370" i="2"/>
  <c r="CS370" i="2"/>
  <c r="CW370" i="2"/>
  <c r="CN370" i="2"/>
  <c r="CT370" i="2"/>
  <c r="CY370" i="2"/>
  <c r="CP370" i="2"/>
  <c r="CU370" i="2"/>
  <c r="CR370" i="2"/>
  <c r="CV370" i="2"/>
  <c r="CN367" i="2"/>
  <c r="CR367" i="2"/>
  <c r="CV367" i="2"/>
  <c r="CO367" i="2"/>
  <c r="CT367" i="2"/>
  <c r="CY367" i="2"/>
  <c r="CP367" i="2"/>
  <c r="CU367" i="2"/>
  <c r="CS367" i="2"/>
  <c r="CW367" i="2"/>
  <c r="CP357" i="2"/>
  <c r="CT357" i="2"/>
  <c r="CX357" i="2"/>
  <c r="CN357" i="2"/>
  <c r="CS357" i="2"/>
  <c r="CY357" i="2"/>
  <c r="CO357" i="2"/>
  <c r="CU357" i="2"/>
  <c r="CR357" i="2"/>
  <c r="CV357" i="2"/>
  <c r="CO354" i="2"/>
  <c r="CS354" i="2"/>
  <c r="CW354" i="2"/>
  <c r="CN354" i="2"/>
  <c r="CT354" i="2"/>
  <c r="CY354" i="2"/>
  <c r="CP354" i="2"/>
  <c r="CU354" i="2"/>
  <c r="CR354" i="2"/>
  <c r="CV354" i="2"/>
  <c r="CN351" i="2"/>
  <c r="CR351" i="2"/>
  <c r="CV351" i="2"/>
  <c r="CO351" i="2"/>
  <c r="CT351" i="2"/>
  <c r="CY351" i="2"/>
  <c r="CP351" i="2"/>
  <c r="CU351" i="2"/>
  <c r="CS351" i="2"/>
  <c r="CW351" i="2"/>
  <c r="CN338" i="2"/>
  <c r="CR338" i="2"/>
  <c r="CV338" i="2"/>
  <c r="CO338" i="2"/>
  <c r="CS338" i="2"/>
  <c r="CW338" i="2"/>
  <c r="CQ338" i="2"/>
  <c r="CY338" i="2"/>
  <c r="CT338" i="2"/>
  <c r="CP338" i="2"/>
  <c r="CU338" i="2"/>
  <c r="CP336" i="2"/>
  <c r="CT336" i="2"/>
  <c r="CX336" i="2"/>
  <c r="CQ336" i="2"/>
  <c r="CU336" i="2"/>
  <c r="CY336" i="2"/>
  <c r="CN336" i="2"/>
  <c r="CV336" i="2"/>
  <c r="CO336" i="2"/>
  <c r="CW336" i="2"/>
  <c r="CR336" i="2"/>
  <c r="CS336" i="2"/>
  <c r="CO287" i="2"/>
  <c r="CS287" i="2"/>
  <c r="CW287" i="2"/>
  <c r="CN287" i="2"/>
  <c r="CT287" i="2"/>
  <c r="CY287" i="2"/>
  <c r="CP287" i="2"/>
  <c r="CV287" i="2"/>
  <c r="CQ287" i="2"/>
  <c r="CX287" i="2"/>
  <c r="CR287" i="2"/>
  <c r="CU287" i="2"/>
  <c r="CO393" i="2"/>
  <c r="CS393" i="2"/>
  <c r="CW393" i="2"/>
  <c r="CP392" i="2"/>
  <c r="CT392" i="2"/>
  <c r="CX392" i="2"/>
  <c r="CN390" i="2"/>
  <c r="CR390" i="2"/>
  <c r="CV390" i="2"/>
  <c r="CO389" i="2"/>
  <c r="CS389" i="2"/>
  <c r="CW389" i="2"/>
  <c r="CP388" i="2"/>
  <c r="CT388" i="2"/>
  <c r="CX388" i="2"/>
  <c r="CN386" i="2"/>
  <c r="CR386" i="2"/>
  <c r="CV386" i="2"/>
  <c r="CO385" i="2"/>
  <c r="CS385" i="2"/>
  <c r="CW385" i="2"/>
  <c r="CP384" i="2"/>
  <c r="CT384" i="2"/>
  <c r="CX384" i="2"/>
  <c r="CN382" i="2"/>
  <c r="CR382" i="2"/>
  <c r="CV382" i="2"/>
  <c r="CQ372" i="2"/>
  <c r="CU372" i="2"/>
  <c r="CY372" i="2"/>
  <c r="CO372" i="2"/>
  <c r="CT372" i="2"/>
  <c r="CP372" i="2"/>
  <c r="CV372" i="2"/>
  <c r="CQ368" i="2"/>
  <c r="CU368" i="2"/>
  <c r="CY368" i="2"/>
  <c r="CO368" i="2"/>
  <c r="CT368" i="2"/>
  <c r="CP368" i="2"/>
  <c r="CV368" i="2"/>
  <c r="CQ364" i="2"/>
  <c r="CU364" i="2"/>
  <c r="CY364" i="2"/>
  <c r="CO364" i="2"/>
  <c r="CT364" i="2"/>
  <c r="CP364" i="2"/>
  <c r="CV364" i="2"/>
  <c r="CQ360" i="2"/>
  <c r="CU360" i="2"/>
  <c r="CY360" i="2"/>
  <c r="CO360" i="2"/>
  <c r="CT360" i="2"/>
  <c r="CP360" i="2"/>
  <c r="CV360" i="2"/>
  <c r="CQ356" i="2"/>
  <c r="CU356" i="2"/>
  <c r="CY356" i="2"/>
  <c r="CO356" i="2"/>
  <c r="CT356" i="2"/>
  <c r="CP356" i="2"/>
  <c r="CV356" i="2"/>
  <c r="CQ352" i="2"/>
  <c r="CU352" i="2"/>
  <c r="CY352" i="2"/>
  <c r="CO352" i="2"/>
  <c r="CT352" i="2"/>
  <c r="CP352" i="2"/>
  <c r="CV352" i="2"/>
  <c r="CN346" i="2"/>
  <c r="CR346" i="2"/>
  <c r="CV346" i="2"/>
  <c r="CO346" i="2"/>
  <c r="CS346" i="2"/>
  <c r="CW346" i="2"/>
  <c r="CQ346" i="2"/>
  <c r="CY346" i="2"/>
  <c r="CT346" i="2"/>
  <c r="CP344" i="2"/>
  <c r="CT344" i="2"/>
  <c r="CX344" i="2"/>
  <c r="CQ344" i="2"/>
  <c r="CU344" i="2"/>
  <c r="CY344" i="2"/>
  <c r="CN344" i="2"/>
  <c r="CV344" i="2"/>
  <c r="CO344" i="2"/>
  <c r="CW344" i="2"/>
  <c r="CO337" i="2"/>
  <c r="CS337" i="2"/>
  <c r="CW337" i="2"/>
  <c r="CP337" i="2"/>
  <c r="CT337" i="2"/>
  <c r="CX337" i="2"/>
  <c r="CN337" i="2"/>
  <c r="CV337" i="2"/>
  <c r="CQ337" i="2"/>
  <c r="CY337" i="2"/>
  <c r="CN311" i="2"/>
  <c r="CR311" i="2"/>
  <c r="CV311" i="2"/>
  <c r="CO311" i="2"/>
  <c r="CS311" i="2"/>
  <c r="CW311" i="2"/>
  <c r="CP311" i="2"/>
  <c r="CX311" i="2"/>
  <c r="CQ311" i="2"/>
  <c r="CY311" i="2"/>
  <c r="CT311" i="2"/>
  <c r="CX407" i="2"/>
  <c r="CT407" i="2"/>
  <c r="CX403" i="2"/>
  <c r="CT403" i="2"/>
  <c r="CX399" i="2"/>
  <c r="CT399" i="2"/>
  <c r="CX395" i="2"/>
  <c r="CT395" i="2"/>
  <c r="CY394" i="2"/>
  <c r="CU394" i="2"/>
  <c r="CQ394" i="2"/>
  <c r="CV393" i="2"/>
  <c r="CQ393" i="2"/>
  <c r="CV392" i="2"/>
  <c r="CQ392" i="2"/>
  <c r="CQ391" i="2"/>
  <c r="CU391" i="2"/>
  <c r="CY391" i="2"/>
  <c r="CW390" i="2"/>
  <c r="CQ390" i="2"/>
  <c r="CV389" i="2"/>
  <c r="CQ389" i="2"/>
  <c r="CV388" i="2"/>
  <c r="CQ388" i="2"/>
  <c r="CQ387" i="2"/>
  <c r="CU387" i="2"/>
  <c r="CY387" i="2"/>
  <c r="CW386" i="2"/>
  <c r="CQ386" i="2"/>
  <c r="CV385" i="2"/>
  <c r="CQ385" i="2"/>
  <c r="CV384" i="2"/>
  <c r="CQ384" i="2"/>
  <c r="CQ383" i="2"/>
  <c r="CU383" i="2"/>
  <c r="CY383" i="2"/>
  <c r="CW382" i="2"/>
  <c r="CQ382" i="2"/>
  <c r="CP381" i="2"/>
  <c r="CT381" i="2"/>
  <c r="CX381" i="2"/>
  <c r="CO381" i="2"/>
  <c r="CU381" i="2"/>
  <c r="CP377" i="2"/>
  <c r="CT377" i="2"/>
  <c r="CX377" i="2"/>
  <c r="CO377" i="2"/>
  <c r="CU377" i="2"/>
  <c r="CS372" i="2"/>
  <c r="CS368" i="2"/>
  <c r="CS364" i="2"/>
  <c r="CS360" i="2"/>
  <c r="CS356" i="2"/>
  <c r="CS352" i="2"/>
  <c r="CO349" i="2"/>
  <c r="CS349" i="2"/>
  <c r="CW349" i="2"/>
  <c r="CP349" i="2"/>
  <c r="CT349" i="2"/>
  <c r="CX349" i="2"/>
  <c r="CN349" i="2"/>
  <c r="CV349" i="2"/>
  <c r="CQ349" i="2"/>
  <c r="CY349" i="2"/>
  <c r="CX346" i="2"/>
  <c r="CN342" i="2"/>
  <c r="CR342" i="2"/>
  <c r="CV342" i="2"/>
  <c r="CO342" i="2"/>
  <c r="CS342" i="2"/>
  <c r="CW342" i="2"/>
  <c r="CQ342" i="2"/>
  <c r="CY342" i="2"/>
  <c r="CT342" i="2"/>
  <c r="CP340" i="2"/>
  <c r="CT340" i="2"/>
  <c r="CX340" i="2"/>
  <c r="CQ340" i="2"/>
  <c r="CU340" i="2"/>
  <c r="CY340" i="2"/>
  <c r="CN340" i="2"/>
  <c r="CV340" i="2"/>
  <c r="CO340" i="2"/>
  <c r="CW340" i="2"/>
  <c r="CO333" i="2"/>
  <c r="CS333" i="2"/>
  <c r="CW333" i="2"/>
  <c r="CP333" i="2"/>
  <c r="CT333" i="2"/>
  <c r="CX333" i="2"/>
  <c r="CN333" i="2"/>
  <c r="CV333" i="2"/>
  <c r="CQ333" i="2"/>
  <c r="CY333" i="2"/>
  <c r="CN324" i="2"/>
  <c r="CR324" i="2"/>
  <c r="CV324" i="2"/>
  <c r="CQ324" i="2"/>
  <c r="CW324" i="2"/>
  <c r="CS324" i="2"/>
  <c r="CX324" i="2"/>
  <c r="CP324" i="2"/>
  <c r="CT324" i="2"/>
  <c r="CN315" i="2"/>
  <c r="CR315" i="2"/>
  <c r="CV315" i="2"/>
  <c r="CO315" i="2"/>
  <c r="CS315" i="2"/>
  <c r="CW315" i="2"/>
  <c r="CP315" i="2"/>
  <c r="CX315" i="2"/>
  <c r="CQ315" i="2"/>
  <c r="CY315" i="2"/>
  <c r="CQ285" i="2"/>
  <c r="CU285" i="2"/>
  <c r="CY285" i="2"/>
  <c r="CO285" i="2"/>
  <c r="CT285" i="2"/>
  <c r="CP285" i="2"/>
  <c r="CW285" i="2"/>
  <c r="CR285" i="2"/>
  <c r="CX285" i="2"/>
  <c r="CS285" i="2"/>
  <c r="CV285" i="2"/>
  <c r="CN285" i="2"/>
  <c r="CW347" i="2"/>
  <c r="CW343" i="2"/>
  <c r="CW339" i="2"/>
  <c r="CW335" i="2"/>
  <c r="CW331" i="2"/>
  <c r="CN328" i="2"/>
  <c r="CR328" i="2"/>
  <c r="CV328" i="2"/>
  <c r="CQ328" i="2"/>
  <c r="CW328" i="2"/>
  <c r="CS328" i="2"/>
  <c r="CX328" i="2"/>
  <c r="CY327" i="2"/>
  <c r="CO323" i="2"/>
  <c r="CS323" i="2"/>
  <c r="CW323" i="2"/>
  <c r="CQ323" i="2"/>
  <c r="CV323" i="2"/>
  <c r="CR323" i="2"/>
  <c r="CX323" i="2"/>
  <c r="CO291" i="2"/>
  <c r="CS291" i="2"/>
  <c r="CW291" i="2"/>
  <c r="CN291" i="2"/>
  <c r="CT291" i="2"/>
  <c r="CY291" i="2"/>
  <c r="CP291" i="2"/>
  <c r="CV291" i="2"/>
  <c r="CQ291" i="2"/>
  <c r="CX291" i="2"/>
  <c r="CR291" i="2"/>
  <c r="CU291" i="2"/>
  <c r="CQ347" i="2"/>
  <c r="CU347" i="2"/>
  <c r="CY347" i="2"/>
  <c r="CN347" i="2"/>
  <c r="CR347" i="2"/>
  <c r="CV347" i="2"/>
  <c r="CQ343" i="2"/>
  <c r="CU343" i="2"/>
  <c r="CY343" i="2"/>
  <c r="CN343" i="2"/>
  <c r="CR343" i="2"/>
  <c r="CV343" i="2"/>
  <c r="CQ339" i="2"/>
  <c r="CU339" i="2"/>
  <c r="CY339" i="2"/>
  <c r="CN339" i="2"/>
  <c r="CR339" i="2"/>
  <c r="CV339" i="2"/>
  <c r="CQ335" i="2"/>
  <c r="CU335" i="2"/>
  <c r="CY335" i="2"/>
  <c r="CN335" i="2"/>
  <c r="CR335" i="2"/>
  <c r="CV335" i="2"/>
  <c r="CQ331" i="2"/>
  <c r="CU331" i="2"/>
  <c r="CY331" i="2"/>
  <c r="CN331" i="2"/>
  <c r="CR331" i="2"/>
  <c r="CV331" i="2"/>
  <c r="CO327" i="2"/>
  <c r="CS327" i="2"/>
  <c r="CW327" i="2"/>
  <c r="CQ327" i="2"/>
  <c r="CV327" i="2"/>
  <c r="CR327" i="2"/>
  <c r="CX327" i="2"/>
  <c r="CN304" i="2"/>
  <c r="CR304" i="2"/>
  <c r="CV304" i="2"/>
  <c r="CP304" i="2"/>
  <c r="CU304" i="2"/>
  <c r="CQ304" i="2"/>
  <c r="CW304" i="2"/>
  <c r="CS304" i="2"/>
  <c r="CT304" i="2"/>
  <c r="CO283" i="2"/>
  <c r="CS283" i="2"/>
  <c r="CW283" i="2"/>
  <c r="CN283" i="2"/>
  <c r="CT283" i="2"/>
  <c r="CY283" i="2"/>
  <c r="CP283" i="2"/>
  <c r="CV283" i="2"/>
  <c r="CQ283" i="2"/>
  <c r="CX283" i="2"/>
  <c r="CR283" i="2"/>
  <c r="CU283" i="2"/>
  <c r="CN280" i="2"/>
  <c r="CR280" i="2"/>
  <c r="CV280" i="2"/>
  <c r="CS280" i="2"/>
  <c r="CX280" i="2"/>
  <c r="CO280" i="2"/>
  <c r="CT280" i="2"/>
  <c r="CY280" i="2"/>
  <c r="CP280" i="2"/>
  <c r="CQ280" i="2"/>
  <c r="CU280" i="2"/>
  <c r="CW280" i="2"/>
  <c r="CP330" i="2"/>
  <c r="CT330" i="2"/>
  <c r="CX329" i="2"/>
  <c r="CS329" i="2"/>
  <c r="CP326" i="2"/>
  <c r="CT326" i="2"/>
  <c r="CX326" i="2"/>
  <c r="CX325" i="2"/>
  <c r="CS325" i="2"/>
  <c r="CP322" i="2"/>
  <c r="CT322" i="2"/>
  <c r="CX322" i="2"/>
  <c r="CX321" i="2"/>
  <c r="CS321" i="2"/>
  <c r="CQ320" i="2"/>
  <c r="CU320" i="2"/>
  <c r="CY320" i="2"/>
  <c r="CN320" i="2"/>
  <c r="CR320" i="2"/>
  <c r="CV320" i="2"/>
  <c r="CV318" i="2"/>
  <c r="CV317" i="2"/>
  <c r="CQ316" i="2"/>
  <c r="CU316" i="2"/>
  <c r="CY316" i="2"/>
  <c r="CN316" i="2"/>
  <c r="CR316" i="2"/>
  <c r="CV316" i="2"/>
  <c r="CV314" i="2"/>
  <c r="CV313" i="2"/>
  <c r="CQ312" i="2"/>
  <c r="CU312" i="2"/>
  <c r="CY312" i="2"/>
  <c r="CN312" i="2"/>
  <c r="CR312" i="2"/>
  <c r="CV312" i="2"/>
  <c r="CV310" i="2"/>
  <c r="CV309" i="2"/>
  <c r="CQ308" i="2"/>
  <c r="CU308" i="2"/>
  <c r="CY308" i="2"/>
  <c r="CN308" i="2"/>
  <c r="CR308" i="2"/>
  <c r="CV308" i="2"/>
  <c r="CV306" i="2"/>
  <c r="CO303" i="2"/>
  <c r="CS303" i="2"/>
  <c r="CW303" i="2"/>
  <c r="CP303" i="2"/>
  <c r="CU303" i="2"/>
  <c r="CQ303" i="2"/>
  <c r="CV303" i="2"/>
  <c r="CY302" i="2"/>
  <c r="CN292" i="2"/>
  <c r="CR292" i="2"/>
  <c r="CV292" i="2"/>
  <c r="CO292" i="2"/>
  <c r="CT292" i="2"/>
  <c r="CY292" i="2"/>
  <c r="CP292" i="2"/>
  <c r="CU292" i="2"/>
  <c r="CW292" i="2"/>
  <c r="CX292" i="2"/>
  <c r="CQ289" i="2"/>
  <c r="CU289" i="2"/>
  <c r="CY289" i="2"/>
  <c r="CO289" i="2"/>
  <c r="CT289" i="2"/>
  <c r="CP289" i="2"/>
  <c r="CW289" i="2"/>
  <c r="CR289" i="2"/>
  <c r="CX289" i="2"/>
  <c r="CS289" i="2"/>
  <c r="CV289" i="2"/>
  <c r="CQ329" i="2"/>
  <c r="CU329" i="2"/>
  <c r="CY329" i="2"/>
  <c r="CQ325" i="2"/>
  <c r="CU325" i="2"/>
  <c r="CY325" i="2"/>
  <c r="CQ321" i="2"/>
  <c r="CU321" i="2"/>
  <c r="CY321" i="2"/>
  <c r="CO318" i="2"/>
  <c r="CS318" i="2"/>
  <c r="CW318" i="2"/>
  <c r="CP318" i="2"/>
  <c r="CT318" i="2"/>
  <c r="CX318" i="2"/>
  <c r="CP317" i="2"/>
  <c r="CT317" i="2"/>
  <c r="CX317" i="2"/>
  <c r="CQ317" i="2"/>
  <c r="CU317" i="2"/>
  <c r="CY317" i="2"/>
  <c r="CO314" i="2"/>
  <c r="CS314" i="2"/>
  <c r="CW314" i="2"/>
  <c r="CP314" i="2"/>
  <c r="CT314" i="2"/>
  <c r="CX314" i="2"/>
  <c r="CP313" i="2"/>
  <c r="CT313" i="2"/>
  <c r="CX313" i="2"/>
  <c r="CQ313" i="2"/>
  <c r="CU313" i="2"/>
  <c r="CY313" i="2"/>
  <c r="CO310" i="2"/>
  <c r="CS310" i="2"/>
  <c r="CW310" i="2"/>
  <c r="CP310" i="2"/>
  <c r="CT310" i="2"/>
  <c r="CX310" i="2"/>
  <c r="CP309" i="2"/>
  <c r="CT309" i="2"/>
  <c r="CX309" i="2"/>
  <c r="CQ309" i="2"/>
  <c r="CU309" i="2"/>
  <c r="CY309" i="2"/>
  <c r="CO306" i="2"/>
  <c r="CS306" i="2"/>
  <c r="CW306" i="2"/>
  <c r="CP306" i="2"/>
  <c r="CT306" i="2"/>
  <c r="CX306" i="2"/>
  <c r="CP302" i="2"/>
  <c r="CT302" i="2"/>
  <c r="CX302" i="2"/>
  <c r="CO302" i="2"/>
  <c r="CU302" i="2"/>
  <c r="CQ302" i="2"/>
  <c r="CV302" i="2"/>
  <c r="CO295" i="2"/>
  <c r="CS295" i="2"/>
  <c r="CW295" i="2"/>
  <c r="CN295" i="2"/>
  <c r="CT295" i="2"/>
  <c r="CY295" i="2"/>
  <c r="CP295" i="2"/>
  <c r="CU295" i="2"/>
  <c r="CV295" i="2"/>
  <c r="CX295" i="2"/>
  <c r="CQ281" i="2"/>
  <c r="CU281" i="2"/>
  <c r="CY281" i="2"/>
  <c r="CN281" i="2"/>
  <c r="CO281" i="2"/>
  <c r="CT281" i="2"/>
  <c r="CP281" i="2"/>
  <c r="CW281" i="2"/>
  <c r="CR281" i="2"/>
  <c r="CX281" i="2"/>
  <c r="CS281" i="2"/>
  <c r="CV281" i="2"/>
  <c r="CO279" i="2"/>
  <c r="CS279" i="2"/>
  <c r="CW279" i="2"/>
  <c r="CR279" i="2"/>
  <c r="CX279" i="2"/>
  <c r="CN279" i="2"/>
  <c r="CT279" i="2"/>
  <c r="CY279" i="2"/>
  <c r="CP279" i="2"/>
  <c r="CQ279" i="2"/>
  <c r="CU279" i="2"/>
  <c r="CV279" i="2"/>
  <c r="CQ305" i="2"/>
  <c r="CU305" i="2"/>
  <c r="CY305" i="2"/>
  <c r="CV301" i="2"/>
  <c r="CQ300" i="2"/>
  <c r="CU300" i="2"/>
  <c r="CY300" i="2"/>
  <c r="CN300" i="2"/>
  <c r="CR300" i="2"/>
  <c r="CV300" i="2"/>
  <c r="CV298" i="2"/>
  <c r="CV297" i="2"/>
  <c r="CQ296" i="2"/>
  <c r="CU296" i="2"/>
  <c r="CY296" i="2"/>
  <c r="CN296" i="2"/>
  <c r="CR296" i="2"/>
  <c r="CV296" i="2"/>
  <c r="CP294" i="2"/>
  <c r="CT294" i="2"/>
  <c r="CX294" i="2"/>
  <c r="CN294" i="2"/>
  <c r="CS294" i="2"/>
  <c r="CY294" i="2"/>
  <c r="CO294" i="2"/>
  <c r="CU294" i="2"/>
  <c r="CX293" i="2"/>
  <c r="CP290" i="2"/>
  <c r="CT290" i="2"/>
  <c r="CX290" i="2"/>
  <c r="CN290" i="2"/>
  <c r="CS290" i="2"/>
  <c r="CY290" i="2"/>
  <c r="CO290" i="2"/>
  <c r="CV290" i="2"/>
  <c r="CQ290" i="2"/>
  <c r="CW290" i="2"/>
  <c r="CP286" i="2"/>
  <c r="CT286" i="2"/>
  <c r="CX286" i="2"/>
  <c r="CN286" i="2"/>
  <c r="CS286" i="2"/>
  <c r="CY286" i="2"/>
  <c r="CO286" i="2"/>
  <c r="CV286" i="2"/>
  <c r="CQ286" i="2"/>
  <c r="CW286" i="2"/>
  <c r="CP282" i="2"/>
  <c r="CT282" i="2"/>
  <c r="CX282" i="2"/>
  <c r="CN282" i="2"/>
  <c r="CS282" i="2"/>
  <c r="CY282" i="2"/>
  <c r="CO282" i="2"/>
  <c r="CV282" i="2"/>
  <c r="CQ282" i="2"/>
  <c r="CW282" i="2"/>
  <c r="CP301" i="2"/>
  <c r="CT301" i="2"/>
  <c r="CX301" i="2"/>
  <c r="CQ301" i="2"/>
  <c r="CU301" i="2"/>
  <c r="CY301" i="2"/>
  <c r="CO298" i="2"/>
  <c r="CS298" i="2"/>
  <c r="CW298" i="2"/>
  <c r="CP298" i="2"/>
  <c r="CT298" i="2"/>
  <c r="CX298" i="2"/>
  <c r="CP297" i="2"/>
  <c r="CT297" i="2"/>
  <c r="CX297" i="2"/>
  <c r="CQ297" i="2"/>
  <c r="CU297" i="2"/>
  <c r="CY297" i="2"/>
  <c r="CQ293" i="2"/>
  <c r="CU293" i="2"/>
  <c r="CY293" i="2"/>
  <c r="CO293" i="2"/>
  <c r="CT293" i="2"/>
  <c r="CP293" i="2"/>
  <c r="CV293" i="2"/>
  <c r="CQ276" i="2"/>
  <c r="CU276" i="2"/>
  <c r="CY276" i="2"/>
  <c r="CN276" i="2"/>
  <c r="CR276" i="2"/>
  <c r="CV276" i="2"/>
  <c r="CO276" i="2"/>
  <c r="CW276" i="2"/>
  <c r="CP276" i="2"/>
  <c r="CX276" i="2"/>
  <c r="CT276" i="2"/>
  <c r="CQ277" i="2"/>
  <c r="CU277" i="2"/>
  <c r="CY277" i="2"/>
  <c r="CN277" i="2"/>
  <c r="CS277" i="2"/>
  <c r="CX277" i="2"/>
  <c r="CO277" i="2"/>
  <c r="CT277" i="2"/>
  <c r="CN275" i="2"/>
  <c r="CR275" i="2"/>
  <c r="CV275" i="2"/>
  <c r="CO275" i="2"/>
  <c r="CS275" i="2"/>
  <c r="CW275" i="2"/>
  <c r="CT275" i="2"/>
  <c r="CU275" i="2"/>
  <c r="CY278" i="2"/>
  <c r="CS278" i="2"/>
  <c r="CP278" i="2"/>
  <c r="CT278" i="2"/>
  <c r="CX278" i="2"/>
  <c r="CQ4" i="2"/>
  <c r="CO4" i="2"/>
  <c r="CN4" i="2"/>
  <c r="CM5" i="2"/>
  <c r="CP4" i="2"/>
  <c r="CY918" i="2"/>
  <c r="CY920" i="2"/>
  <c r="CS920" i="2"/>
  <c r="CR920" i="2"/>
  <c r="CU918" i="2"/>
  <c r="CS918" i="2"/>
  <c r="CT918" i="2"/>
  <c r="CP918" i="2"/>
  <c r="CQ920" i="2"/>
  <c r="CN920" i="2"/>
  <c r="CW920" i="2"/>
  <c r="CU922" i="2"/>
  <c r="CP922" i="2"/>
  <c r="CO922" i="2"/>
  <c r="CU920" i="2"/>
  <c r="CX920" i="2"/>
  <c r="CO920" i="2"/>
  <c r="CT920" i="2"/>
  <c r="CP920" i="2"/>
  <c r="CQ918" i="2"/>
  <c r="CR918" i="2"/>
  <c r="CX918" i="2"/>
  <c r="CX922" i="2"/>
  <c r="CN918" i="2"/>
  <c r="CW918" i="2"/>
  <c r="CQ922" i="2"/>
  <c r="CY922" i="2"/>
  <c r="CT922" i="2"/>
  <c r="CV922" i="2"/>
  <c r="CN922" i="2"/>
  <c r="CS922" i="2"/>
  <c r="CW922" i="2"/>
  <c r="CS5" i="2"/>
  <c r="CT5" i="2"/>
  <c r="CX5" i="2"/>
  <c r="CR5" i="2"/>
  <c r="CY5" i="2"/>
  <c r="CV5" i="2"/>
  <c r="CM6" i="2"/>
  <c r="CO5" i="2"/>
  <c r="CQ5" i="2"/>
  <c r="CN5" i="2"/>
  <c r="CX6" i="2"/>
  <c r="CT6" i="2"/>
  <c r="CW6" i="2"/>
  <c r="CY6" i="2"/>
  <c r="CU6" i="2"/>
  <c r="CR6" i="2"/>
  <c r="CV6" i="2"/>
  <c r="CS6" i="2"/>
  <c r="CO6" i="2"/>
  <c r="CP6" i="2"/>
  <c r="CQ6" i="2"/>
  <c r="CN6" i="2"/>
  <c r="CM7" i="2"/>
  <c r="CW7" i="2" s="1"/>
  <c r="CQ7" i="2"/>
  <c r="CM8" i="2"/>
  <c r="I16" i="7"/>
  <c r="CH152" i="2"/>
  <c r="CI152" i="2" s="1"/>
  <c r="CH153" i="2"/>
  <c r="CI153" i="2" s="1"/>
  <c r="CH154" i="2"/>
  <c r="CI154" i="2" s="1"/>
  <c r="CH155" i="2"/>
  <c r="CI155" i="2" s="1"/>
  <c r="CH156" i="2"/>
  <c r="CI156" i="2" s="1"/>
  <c r="CH157" i="2"/>
  <c r="CI157" i="2"/>
  <c r="CH158" i="2"/>
  <c r="CI158" i="2" s="1"/>
  <c r="CH159" i="2"/>
  <c r="CI159" i="2" s="1"/>
  <c r="CH160" i="2"/>
  <c r="CI160" i="2" s="1"/>
  <c r="CH161" i="2"/>
  <c r="CI161" i="2"/>
  <c r="CH162" i="2"/>
  <c r="CI162" i="2" s="1"/>
  <c r="CH163" i="2"/>
  <c r="CI163" i="2" s="1"/>
  <c r="CH164" i="2"/>
  <c r="CI164" i="2" s="1"/>
  <c r="CH165" i="2"/>
  <c r="CI165" i="2" s="1"/>
  <c r="CH166" i="2"/>
  <c r="CI166" i="2" s="1"/>
  <c r="CH167" i="2"/>
  <c r="CI167" i="2" s="1"/>
  <c r="CH168" i="2"/>
  <c r="CI168" i="2" s="1"/>
  <c r="CH169" i="2"/>
  <c r="CI169" i="2" s="1"/>
  <c r="CH170" i="2"/>
  <c r="CI170" i="2" s="1"/>
  <c r="CH171" i="2"/>
  <c r="CI171" i="2" s="1"/>
  <c r="CH172" i="2"/>
  <c r="CI172" i="2" s="1"/>
  <c r="CH173" i="2"/>
  <c r="CI173" i="2"/>
  <c r="CH174" i="2"/>
  <c r="CI174" i="2" s="1"/>
  <c r="CH175" i="2"/>
  <c r="CI175" i="2" s="1"/>
  <c r="CH176" i="2"/>
  <c r="CI176" i="2" s="1"/>
  <c r="CH177" i="2"/>
  <c r="CI177" i="2"/>
  <c r="CH178" i="2"/>
  <c r="CI178" i="2" s="1"/>
  <c r="CH179" i="2"/>
  <c r="CI179" i="2" s="1"/>
  <c r="CH180" i="2"/>
  <c r="CI180" i="2" s="1"/>
  <c r="CH181" i="2"/>
  <c r="CI181" i="2" s="1"/>
  <c r="CH182" i="2"/>
  <c r="CI182" i="2" s="1"/>
  <c r="CH183" i="2"/>
  <c r="CI183" i="2" s="1"/>
  <c r="CH184" i="2"/>
  <c r="CI184" i="2" s="1"/>
  <c r="CH185" i="2"/>
  <c r="CI185" i="2" s="1"/>
  <c r="CH186" i="2"/>
  <c r="CI186" i="2" s="1"/>
  <c r="CH187" i="2"/>
  <c r="CI187" i="2" s="1"/>
  <c r="CH188" i="2"/>
  <c r="CI188" i="2" s="1"/>
  <c r="CH189" i="2"/>
  <c r="CI189" i="2"/>
  <c r="CH190" i="2"/>
  <c r="CI190" i="2" s="1"/>
  <c r="CH191" i="2"/>
  <c r="CI191" i="2" s="1"/>
  <c r="CH192" i="2"/>
  <c r="CI192" i="2" s="1"/>
  <c r="CH193" i="2"/>
  <c r="CI193" i="2"/>
  <c r="CH194" i="2"/>
  <c r="CI194" i="2" s="1"/>
  <c r="CH195" i="2"/>
  <c r="CI195" i="2" s="1"/>
  <c r="CH196" i="2"/>
  <c r="CI196" i="2" s="1"/>
  <c r="CH197" i="2"/>
  <c r="CI197" i="2" s="1"/>
  <c r="CH198" i="2"/>
  <c r="CI198" i="2" s="1"/>
  <c r="CH199" i="2"/>
  <c r="CI199" i="2" s="1"/>
  <c r="CH200" i="2"/>
  <c r="CI200" i="2" s="1"/>
  <c r="CH201" i="2"/>
  <c r="CI201" i="2"/>
  <c r="CH202" i="2"/>
  <c r="CI202" i="2" s="1"/>
  <c r="CH203" i="2"/>
  <c r="CI203" i="2" s="1"/>
  <c r="CH204" i="2"/>
  <c r="CI204" i="2" s="1"/>
  <c r="CH205" i="2"/>
  <c r="CI205" i="2"/>
  <c r="CH206" i="2"/>
  <c r="CI206" i="2" s="1"/>
  <c r="CH207" i="2"/>
  <c r="CI207" i="2" s="1"/>
  <c r="CH208" i="2"/>
  <c r="CI208" i="2" s="1"/>
  <c r="CH209" i="2"/>
  <c r="CI209" i="2"/>
  <c r="CH210" i="2"/>
  <c r="CI210" i="2" s="1"/>
  <c r="CH211" i="2"/>
  <c r="CI211" i="2" s="1"/>
  <c r="CH212" i="2"/>
  <c r="CI212" i="2" s="1"/>
  <c r="CH213" i="2"/>
  <c r="CI213" i="2" s="1"/>
  <c r="CH214" i="2"/>
  <c r="CI214" i="2" s="1"/>
  <c r="CH215" i="2"/>
  <c r="CI215" i="2" s="1"/>
  <c r="CH216" i="2"/>
  <c r="CI216" i="2" s="1"/>
  <c r="CH217" i="2"/>
  <c r="CI217" i="2"/>
  <c r="CH218" i="2"/>
  <c r="CI218" i="2" s="1"/>
  <c r="CH219" i="2"/>
  <c r="CI219" i="2" s="1"/>
  <c r="CH220" i="2"/>
  <c r="CI220" i="2" s="1"/>
  <c r="CH221" i="2"/>
  <c r="CI221" i="2"/>
  <c r="CH222" i="2"/>
  <c r="CI222" i="2" s="1"/>
  <c r="CH223" i="2"/>
  <c r="CI223" i="2" s="1"/>
  <c r="CH224" i="2"/>
  <c r="CI224" i="2" s="1"/>
  <c r="CH225" i="2"/>
  <c r="CI225" i="2"/>
  <c r="CH226" i="2"/>
  <c r="CI226" i="2" s="1"/>
  <c r="CH227" i="2"/>
  <c r="CI227" i="2" s="1"/>
  <c r="CH228" i="2"/>
  <c r="CI228" i="2" s="1"/>
  <c r="CH229" i="2"/>
  <c r="CI229" i="2" s="1"/>
  <c r="CH230" i="2"/>
  <c r="CI230" i="2" s="1"/>
  <c r="CH231" i="2"/>
  <c r="CI231" i="2" s="1"/>
  <c r="CH232" i="2"/>
  <c r="CI232" i="2" s="1"/>
  <c r="CH233" i="2"/>
  <c r="CI233" i="2"/>
  <c r="CH234" i="2"/>
  <c r="CI234" i="2" s="1"/>
  <c r="CH235" i="2"/>
  <c r="CI235" i="2" s="1"/>
  <c r="CH236" i="2"/>
  <c r="CI236" i="2" s="1"/>
  <c r="CH237" i="2"/>
  <c r="CI237" i="2"/>
  <c r="CH238" i="2"/>
  <c r="CI238" i="2" s="1"/>
  <c r="CH239" i="2"/>
  <c r="CI239" i="2" s="1"/>
  <c r="CH240" i="2"/>
  <c r="CI240" i="2" s="1"/>
  <c r="CH241" i="2"/>
  <c r="CI241" i="2"/>
  <c r="CH242" i="2"/>
  <c r="CI242" i="2" s="1"/>
  <c r="CH243" i="2"/>
  <c r="CI243" i="2" s="1"/>
  <c r="CH244" i="2"/>
  <c r="CI244" i="2" s="1"/>
  <c r="CH245" i="2"/>
  <c r="CI245" i="2" s="1"/>
  <c r="CH246" i="2"/>
  <c r="CI246" i="2" s="1"/>
  <c r="CH247" i="2"/>
  <c r="CI247" i="2" s="1"/>
  <c r="CH248" i="2"/>
  <c r="CI248" i="2" s="1"/>
  <c r="CH249" i="2"/>
  <c r="CI249" i="2"/>
  <c r="CH250" i="2"/>
  <c r="CI250" i="2" s="1"/>
  <c r="CH251" i="2"/>
  <c r="CI251" i="2" s="1"/>
  <c r="CH38" i="2"/>
  <c r="CI38" i="2" s="1"/>
  <c r="CH39" i="2"/>
  <c r="CI39" i="2"/>
  <c r="CH40" i="2"/>
  <c r="CI40" i="2" s="1"/>
  <c r="CH41" i="2"/>
  <c r="CI41" i="2" s="1"/>
  <c r="CH42" i="2"/>
  <c r="CI42" i="2" s="1"/>
  <c r="CH43" i="2"/>
  <c r="CI43" i="2"/>
  <c r="CH44" i="2"/>
  <c r="CI44" i="2" s="1"/>
  <c r="CH45" i="2"/>
  <c r="CI45" i="2" s="1"/>
  <c r="CH46" i="2"/>
  <c r="CI46" i="2" s="1"/>
  <c r="CH47" i="2"/>
  <c r="CI47" i="2" s="1"/>
  <c r="CH48" i="2"/>
  <c r="CI48" i="2" s="1"/>
  <c r="CH49" i="2"/>
  <c r="CI49" i="2" s="1"/>
  <c r="CH50" i="2"/>
  <c r="CI50" i="2" s="1"/>
  <c r="CH51" i="2"/>
  <c r="CI51" i="2"/>
  <c r="CH52" i="2"/>
  <c r="CI52" i="2" s="1"/>
  <c r="CH53" i="2"/>
  <c r="CI53" i="2" s="1"/>
  <c r="CH54" i="2"/>
  <c r="CI54" i="2" s="1"/>
  <c r="CH55" i="2"/>
  <c r="CI55" i="2"/>
  <c r="CH56" i="2"/>
  <c r="CI56" i="2" s="1"/>
  <c r="CH57" i="2"/>
  <c r="CI57" i="2" s="1"/>
  <c r="CH58" i="2"/>
  <c r="CI58" i="2" s="1"/>
  <c r="CH59" i="2"/>
  <c r="CI59" i="2"/>
  <c r="CH60" i="2"/>
  <c r="CI60" i="2" s="1"/>
  <c r="CH61" i="2"/>
  <c r="CI61" i="2" s="1"/>
  <c r="CH62" i="2"/>
  <c r="CI62" i="2" s="1"/>
  <c r="CH63" i="2"/>
  <c r="CI63" i="2" s="1"/>
  <c r="CH64" i="2"/>
  <c r="CI64" i="2" s="1"/>
  <c r="CH65" i="2"/>
  <c r="CI65" i="2" s="1"/>
  <c r="CH66" i="2"/>
  <c r="CI66" i="2" s="1"/>
  <c r="CH67" i="2"/>
  <c r="CI67" i="2"/>
  <c r="CH68" i="2"/>
  <c r="CI68" i="2" s="1"/>
  <c r="CH69" i="2"/>
  <c r="CI69" i="2" s="1"/>
  <c r="CH70" i="2"/>
  <c r="CI70" i="2" s="1"/>
  <c r="CH71" i="2"/>
  <c r="CI71" i="2"/>
  <c r="CH72" i="2"/>
  <c r="CI72" i="2" s="1"/>
  <c r="CH73" i="2"/>
  <c r="CI73" i="2" s="1"/>
  <c r="CH74" i="2"/>
  <c r="CI74" i="2" s="1"/>
  <c r="CH75" i="2"/>
  <c r="CI75" i="2"/>
  <c r="CH76" i="2"/>
  <c r="CI76" i="2" s="1"/>
  <c r="CH77" i="2"/>
  <c r="CI77" i="2" s="1"/>
  <c r="CH78" i="2"/>
  <c r="CI78" i="2" s="1"/>
  <c r="CH79" i="2"/>
  <c r="CI79" i="2" s="1"/>
  <c r="CH80" i="2"/>
  <c r="CI80" i="2" s="1"/>
  <c r="CH81" i="2"/>
  <c r="CI81" i="2" s="1"/>
  <c r="CH82" i="2"/>
  <c r="CI82" i="2" s="1"/>
  <c r="CH83" i="2"/>
  <c r="CI83" i="2"/>
  <c r="CH84" i="2"/>
  <c r="CI84" i="2" s="1"/>
  <c r="CH85" i="2"/>
  <c r="CI85" i="2" s="1"/>
  <c r="CH86" i="2"/>
  <c r="CI86" i="2" s="1"/>
  <c r="CH87" i="2"/>
  <c r="CI87" i="2"/>
  <c r="CH88" i="2"/>
  <c r="CI88" i="2" s="1"/>
  <c r="CH89" i="2"/>
  <c r="CI89" i="2" s="1"/>
  <c r="CH90" i="2"/>
  <c r="CI90" i="2" s="1"/>
  <c r="CH91" i="2"/>
  <c r="CI91" i="2"/>
  <c r="CH92" i="2"/>
  <c r="CI92" i="2" s="1"/>
  <c r="CH93" i="2"/>
  <c r="CI93" i="2" s="1"/>
  <c r="CH94" i="2"/>
  <c r="CI94" i="2" s="1"/>
  <c r="CH95" i="2"/>
  <c r="CI95" i="2" s="1"/>
  <c r="CH96" i="2"/>
  <c r="CI96" i="2" s="1"/>
  <c r="CH97" i="2"/>
  <c r="CI97" i="2" s="1"/>
  <c r="CH98" i="2"/>
  <c r="CI98" i="2" s="1"/>
  <c r="CH99" i="2"/>
  <c r="CI99" i="2"/>
  <c r="CH100" i="2"/>
  <c r="CI100" i="2" s="1"/>
  <c r="CH101" i="2"/>
  <c r="CI101" i="2" s="1"/>
  <c r="CH102" i="2"/>
  <c r="CI102" i="2" s="1"/>
  <c r="CH103" i="2"/>
  <c r="CI103" i="2"/>
  <c r="CH104" i="2"/>
  <c r="CI104" i="2" s="1"/>
  <c r="CH105" i="2"/>
  <c r="CI105" i="2" s="1"/>
  <c r="CH106" i="2"/>
  <c r="CI106" i="2" s="1"/>
  <c r="CH107" i="2"/>
  <c r="CI107" i="2"/>
  <c r="CH108" i="2"/>
  <c r="CI108" i="2" s="1"/>
  <c r="CH109" i="2"/>
  <c r="CI109" i="2" s="1"/>
  <c r="CH110" i="2"/>
  <c r="CI110" i="2" s="1"/>
  <c r="CH111" i="2"/>
  <c r="CI111" i="2" s="1"/>
  <c r="CH112" i="2"/>
  <c r="CI112" i="2" s="1"/>
  <c r="CH113" i="2"/>
  <c r="CI113" i="2" s="1"/>
  <c r="CH114" i="2"/>
  <c r="CI114" i="2" s="1"/>
  <c r="CH115" i="2"/>
  <c r="CI115" i="2"/>
  <c r="CH116" i="2"/>
  <c r="CI116" i="2" s="1"/>
  <c r="CH117" i="2"/>
  <c r="CI117" i="2" s="1"/>
  <c r="CH118" i="2"/>
  <c r="CI118" i="2" s="1"/>
  <c r="CH119" i="2"/>
  <c r="CI119" i="2"/>
  <c r="CH120" i="2"/>
  <c r="CI120" i="2" s="1"/>
  <c r="CH121" i="2"/>
  <c r="CI121" i="2" s="1"/>
  <c r="CH122" i="2"/>
  <c r="CI122" i="2" s="1"/>
  <c r="CH123" i="2"/>
  <c r="CI123" i="2"/>
  <c r="CH124" i="2"/>
  <c r="CI124" i="2" s="1"/>
  <c r="CH125" i="2"/>
  <c r="CI125" i="2" s="1"/>
  <c r="CH126" i="2"/>
  <c r="CI126" i="2" s="1"/>
  <c r="CH127" i="2"/>
  <c r="CI127" i="2" s="1"/>
  <c r="CH128" i="2"/>
  <c r="CI128" i="2" s="1"/>
  <c r="CH129" i="2"/>
  <c r="CI129" i="2" s="1"/>
  <c r="CH130" i="2"/>
  <c r="CI130" i="2" s="1"/>
  <c r="CH131" i="2"/>
  <c r="CI131" i="2"/>
  <c r="CH132" i="2"/>
  <c r="CI132" i="2" s="1"/>
  <c r="CH133" i="2"/>
  <c r="CI133" i="2" s="1"/>
  <c r="CH134" i="2"/>
  <c r="CI134" i="2" s="1"/>
  <c r="CH135" i="2"/>
  <c r="CI135" i="2"/>
  <c r="CH136" i="2"/>
  <c r="CI136" i="2" s="1"/>
  <c r="CH137" i="2"/>
  <c r="CI137" i="2" s="1"/>
  <c r="CH138" i="2"/>
  <c r="CI138" i="2" s="1"/>
  <c r="CH139" i="2"/>
  <c r="CI139" i="2"/>
  <c r="CH140" i="2"/>
  <c r="CI140" i="2" s="1"/>
  <c r="CH141" i="2"/>
  <c r="CI141" i="2" s="1"/>
  <c r="CH142" i="2"/>
  <c r="CI142" i="2" s="1"/>
  <c r="CH143" i="2"/>
  <c r="CI143" i="2" s="1"/>
  <c r="CH144" i="2"/>
  <c r="CI144" i="2" s="1"/>
  <c r="CH145" i="2"/>
  <c r="CI145" i="2" s="1"/>
  <c r="CH146" i="2"/>
  <c r="CI146" i="2" s="1"/>
  <c r="CH147" i="2"/>
  <c r="CI147" i="2"/>
  <c r="CH148" i="2"/>
  <c r="CI148" i="2" s="1"/>
  <c r="CH149" i="2"/>
  <c r="CI149" i="2" s="1"/>
  <c r="CH150" i="2"/>
  <c r="CI150" i="2" s="1"/>
  <c r="CH151" i="2"/>
  <c r="CI151" i="2"/>
  <c r="CH4" i="2"/>
  <c r="CI4" i="2" s="1"/>
  <c r="CH5" i="2"/>
  <c r="CI5" i="2" s="1"/>
  <c r="CH6" i="2"/>
  <c r="CI6" i="2" s="1"/>
  <c r="CH7" i="2"/>
  <c r="CI7" i="2" s="1"/>
  <c r="CH8" i="2"/>
  <c r="CI8" i="2" s="1"/>
  <c r="CH9" i="2"/>
  <c r="CI9" i="2"/>
  <c r="CH10" i="2"/>
  <c r="CI10" i="2" s="1"/>
  <c r="CH11" i="2"/>
  <c r="CI11" i="2" s="1"/>
  <c r="CH12" i="2"/>
  <c r="CI12" i="2" s="1"/>
  <c r="CH13" i="2"/>
  <c r="CI13" i="2"/>
  <c r="CH14" i="2"/>
  <c r="CI14" i="2" s="1"/>
  <c r="CH15" i="2"/>
  <c r="CI15" i="2"/>
  <c r="CH16" i="2"/>
  <c r="CI16" i="2" s="1"/>
  <c r="CH17" i="2"/>
  <c r="CI17" i="2"/>
  <c r="CH18" i="2"/>
  <c r="CI18" i="2" s="1"/>
  <c r="CH19" i="2"/>
  <c r="CI19" i="2" s="1"/>
  <c r="CH20" i="2"/>
  <c r="CI20" i="2" s="1"/>
  <c r="CH21" i="2"/>
  <c r="CI21" i="2"/>
  <c r="CH22" i="2"/>
  <c r="CI22" i="2" s="1"/>
  <c r="CH23" i="2"/>
  <c r="CI23" i="2"/>
  <c r="CH24" i="2"/>
  <c r="CI24" i="2" s="1"/>
  <c r="CH25" i="2"/>
  <c r="CI25" i="2"/>
  <c r="CH26" i="2"/>
  <c r="CI26" i="2" s="1"/>
  <c r="CH27" i="2"/>
  <c r="CI27" i="2" s="1"/>
  <c r="CH28" i="2"/>
  <c r="CI28" i="2" s="1"/>
  <c r="CH29" i="2"/>
  <c r="CI29" i="2"/>
  <c r="CH30" i="2"/>
  <c r="CI30" i="2" s="1"/>
  <c r="CH31" i="2"/>
  <c r="CI31" i="2"/>
  <c r="CH32" i="2"/>
  <c r="CI32" i="2" s="1"/>
  <c r="CH33" i="2"/>
  <c r="CI33" i="2"/>
  <c r="CH34" i="2"/>
  <c r="CI34" i="2" s="1"/>
  <c r="CH35" i="2"/>
  <c r="CI35" i="2" s="1"/>
  <c r="CH36" i="2"/>
  <c r="CI36" i="2" s="1"/>
  <c r="CH37" i="2"/>
  <c r="CI37" i="2"/>
  <c r="CH3" i="2"/>
  <c r="CI3" i="2" s="1"/>
  <c r="CW8" i="2"/>
  <c r="CX8" i="2"/>
  <c r="CY8" i="2"/>
  <c r="CR8" i="2"/>
  <c r="CT8" i="2"/>
  <c r="CU8" i="2"/>
  <c r="CP8" i="2"/>
  <c r="CO8" i="2"/>
  <c r="CN8" i="2"/>
  <c r="CM9" i="2"/>
  <c r="CW9" i="2" s="1"/>
  <c r="G21" i="7"/>
  <c r="G20" i="7"/>
  <c r="CS9" i="2"/>
  <c r="CT9" i="2"/>
  <c r="CX9" i="2"/>
  <c r="CU9" i="2"/>
  <c r="CY9" i="2"/>
  <c r="CV9" i="2"/>
  <c r="CM10" i="2"/>
  <c r="CO9" i="2"/>
  <c r="CP9" i="2"/>
  <c r="CN9" i="2"/>
  <c r="G19" i="7"/>
  <c r="CX10" i="2"/>
  <c r="CT10" i="2"/>
  <c r="CY10" i="2"/>
  <c r="CR10" i="2"/>
  <c r="CV10" i="2"/>
  <c r="CW10" i="2"/>
  <c r="CQ10" i="2"/>
  <c r="CO10" i="2"/>
  <c r="CP10" i="2"/>
  <c r="CM11" i="2"/>
  <c r="B44" i="6"/>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121" i="6" s="1"/>
  <c r="B122" i="6" s="1"/>
  <c r="B123" i="6" s="1"/>
  <c r="B124" i="6" s="1"/>
  <c r="B125" i="6" s="1"/>
  <c r="B126" i="6" s="1"/>
  <c r="B127" i="6" s="1"/>
  <c r="B128" i="6" s="1"/>
  <c r="B129" i="6" s="1"/>
  <c r="B130" i="6" s="1"/>
  <c r="B131" i="6" s="1"/>
  <c r="B132" i="6" s="1"/>
  <c r="B133" i="6" s="1"/>
  <c r="B134" i="6" s="1"/>
  <c r="B135" i="6" s="1"/>
  <c r="B136" i="6" s="1"/>
  <c r="B137" i="6" s="1"/>
  <c r="B138" i="6" s="1"/>
  <c r="B139" i="6" s="1"/>
  <c r="B140" i="6" s="1"/>
  <c r="B141" i="6" s="1"/>
  <c r="B142" i="6" s="1"/>
  <c r="B143" i="6" s="1"/>
  <c r="B144" i="6" s="1"/>
  <c r="B145" i="6" s="1"/>
  <c r="B146" i="6" s="1"/>
  <c r="B147" i="6" s="1"/>
  <c r="B148" i="6" s="1"/>
  <c r="B149" i="6" s="1"/>
  <c r="B150" i="6" s="1"/>
  <c r="B151" i="6" s="1"/>
  <c r="B152" i="6" s="1"/>
  <c r="B153" i="6" s="1"/>
  <c r="B154" i="6" s="1"/>
  <c r="B155" i="6" s="1"/>
  <c r="B156" i="6" s="1"/>
  <c r="B157" i="6" s="1"/>
  <c r="B158" i="6" s="1"/>
  <c r="B159" i="6" s="1"/>
  <c r="B160" i="6" s="1"/>
  <c r="B161" i="6" s="1"/>
  <c r="B162" i="6" s="1"/>
  <c r="B163" i="6" s="1"/>
  <c r="B164" i="6" s="1"/>
  <c r="B165" i="6" s="1"/>
  <c r="B166" i="6" s="1"/>
  <c r="B167" i="6" s="1"/>
  <c r="B168" i="6" s="1"/>
  <c r="B169" i="6" s="1"/>
  <c r="B170" i="6" s="1"/>
  <c r="B171" i="6" s="1"/>
  <c r="B172" i="6" s="1"/>
  <c r="B173" i="6" s="1"/>
  <c r="B174" i="6" s="1"/>
  <c r="B175" i="6" s="1"/>
  <c r="B176" i="6" s="1"/>
  <c r="B177" i="6" s="1"/>
  <c r="B178" i="6" s="1"/>
  <c r="B179" i="6" s="1"/>
  <c r="B180" i="6" s="1"/>
  <c r="B181" i="6" s="1"/>
  <c r="B182" i="6" s="1"/>
  <c r="B183" i="6" s="1"/>
  <c r="B184" i="6" s="1"/>
  <c r="B185" i="6" s="1"/>
  <c r="B186" i="6" s="1"/>
  <c r="B187" i="6" s="1"/>
  <c r="B188" i="6" s="1"/>
  <c r="B189" i="6" s="1"/>
  <c r="B190" i="6" s="1"/>
  <c r="B191" i="6" s="1"/>
  <c r="B192" i="6" s="1"/>
  <c r="B193" i="6" s="1"/>
  <c r="B194" i="6" s="1"/>
  <c r="B195" i="6" s="1"/>
  <c r="B196" i="6" s="1"/>
  <c r="B197" i="6" s="1"/>
  <c r="B198" i="6" s="1"/>
  <c r="B199" i="6" s="1"/>
  <c r="B200" i="6" s="1"/>
  <c r="B201" i="6" s="1"/>
  <c r="B202" i="6" s="1"/>
  <c r="B203" i="6" s="1"/>
  <c r="B204" i="6" s="1"/>
  <c r="B205" i="6" s="1"/>
  <c r="B206" i="6" s="1"/>
  <c r="B207" i="6" s="1"/>
  <c r="B208" i="6" s="1"/>
  <c r="B209" i="6" s="1"/>
  <c r="B210" i="6" s="1"/>
  <c r="B211" i="6" s="1"/>
  <c r="B212" i="6" s="1"/>
  <c r="B213" i="6" s="1"/>
  <c r="B214" i="6" s="1"/>
  <c r="B215" i="6" s="1"/>
  <c r="B216" i="6" s="1"/>
  <c r="B217" i="6" s="1"/>
  <c r="B218" i="6" s="1"/>
  <c r="B219" i="6" s="1"/>
  <c r="B220" i="6" s="1"/>
  <c r="B221" i="6" s="1"/>
  <c r="B222" i="6" s="1"/>
  <c r="B223" i="6" s="1"/>
  <c r="B224" i="6" s="1"/>
  <c r="B225" i="6" s="1"/>
  <c r="B226" i="6" s="1"/>
  <c r="B227" i="6" s="1"/>
  <c r="B228" i="6" s="1"/>
  <c r="B229" i="6" s="1"/>
  <c r="B230" i="6" s="1"/>
  <c r="B231" i="6" s="1"/>
  <c r="B232" i="6" s="1"/>
  <c r="B233" i="6" s="1"/>
  <c r="B234" i="6" s="1"/>
  <c r="B235" i="6" s="1"/>
  <c r="B236" i="6" s="1"/>
  <c r="B237" i="6" s="1"/>
  <c r="B238" i="6" s="1"/>
  <c r="B239" i="6" s="1"/>
  <c r="B240" i="6" s="1"/>
  <c r="B241" i="6" s="1"/>
  <c r="B242" i="6" s="1"/>
  <c r="B243" i="6" s="1"/>
  <c r="B244" i="6" s="1"/>
  <c r="B245" i="6" s="1"/>
  <c r="B246" i="6" s="1"/>
  <c r="B247" i="6" s="1"/>
  <c r="B248" i="6" s="1"/>
  <c r="B249" i="6" s="1"/>
  <c r="B250" i="6" s="1"/>
  <c r="B251" i="6" s="1"/>
  <c r="B252" i="6" s="1"/>
  <c r="B253" i="6" s="1"/>
  <c r="B254" i="6" s="1"/>
  <c r="B255" i="6" s="1"/>
  <c r="B256" i="6" s="1"/>
  <c r="B257" i="6" s="1"/>
  <c r="B258" i="6" s="1"/>
  <c r="B259" i="6" s="1"/>
  <c r="B260" i="6" s="1"/>
  <c r="B261" i="6" s="1"/>
  <c r="B262" i="6" s="1"/>
  <c r="B263" i="6" s="1"/>
  <c r="B264" i="6" s="1"/>
  <c r="B265" i="6" s="1"/>
  <c r="B266" i="6" s="1"/>
  <c r="B267" i="6" s="1"/>
  <c r="B268" i="6" s="1"/>
  <c r="B269" i="6" s="1"/>
  <c r="B270" i="6" s="1"/>
  <c r="B271" i="6" s="1"/>
  <c r="B272" i="6" s="1"/>
  <c r="B273" i="6" s="1"/>
  <c r="B274" i="6" s="1"/>
  <c r="B275" i="6" s="1"/>
  <c r="B276" i="6" s="1"/>
  <c r="B277" i="6" s="1"/>
  <c r="B278" i="6" s="1"/>
  <c r="B279" i="6" s="1"/>
  <c r="B280" i="6" s="1"/>
  <c r="B281" i="6" s="1"/>
  <c r="B282" i="6" s="1"/>
  <c r="B283" i="6" s="1"/>
  <c r="B284" i="6" s="1"/>
  <c r="B285" i="6" s="1"/>
  <c r="B286" i="6" s="1"/>
  <c r="B287" i="6" s="1"/>
  <c r="B288" i="6" s="1"/>
  <c r="B289" i="6" s="1"/>
  <c r="B290" i="6" s="1"/>
  <c r="B291" i="6" s="1"/>
  <c r="B292" i="6" s="1"/>
  <c r="B293" i="6" s="1"/>
  <c r="B294" i="6" s="1"/>
  <c r="B295" i="6" s="1"/>
  <c r="B296" i="6" s="1"/>
  <c r="B297" i="6" s="1"/>
  <c r="B298" i="6" s="1"/>
  <c r="B299" i="6" s="1"/>
  <c r="B300" i="6" s="1"/>
  <c r="B301" i="6" s="1"/>
  <c r="B302" i="6" s="1"/>
  <c r="B303" i="6" s="1"/>
  <c r="B304" i="6" s="1"/>
  <c r="B305" i="6" s="1"/>
  <c r="B306" i="6" s="1"/>
  <c r="B307" i="6" s="1"/>
  <c r="B308" i="6" s="1"/>
  <c r="B309" i="6" s="1"/>
  <c r="B310" i="6" s="1"/>
  <c r="B311" i="6" s="1"/>
  <c r="B312" i="6" s="1"/>
  <c r="B313" i="6" s="1"/>
  <c r="B314" i="6" s="1"/>
  <c r="CU11" i="2"/>
  <c r="CV11" i="2"/>
  <c r="CY11" i="2"/>
  <c r="CQ11" i="2"/>
  <c r="CN11" i="2"/>
  <c r="CM12" i="2"/>
  <c r="CR12" i="2" s="1"/>
  <c r="D6" i="2"/>
  <c r="AI3" i="2"/>
  <c r="AM3" i="2"/>
  <c r="CX12" i="2"/>
  <c r="CT12" i="2"/>
  <c r="CO12" i="2"/>
  <c r="CM13" i="2"/>
  <c r="CQ13" i="2" s="1"/>
  <c r="D22" i="2"/>
  <c r="D24" i="2"/>
  <c r="D23" i="2"/>
  <c r="D21" i="2"/>
  <c r="AP214" i="2" s="1"/>
  <c r="CU13" i="2"/>
  <c r="CR13" i="2"/>
  <c r="CM14" i="2"/>
  <c r="CV14" i="2" s="1"/>
  <c r="AP14" i="2"/>
  <c r="CX14" i="2"/>
  <c r="CW14" i="2"/>
  <c r="CO14" i="2"/>
  <c r="CM15" i="2"/>
  <c r="D18" i="2"/>
  <c r="D17" i="2"/>
  <c r="D97" i="2" s="1"/>
  <c r="D16" i="2"/>
  <c r="D15" i="2"/>
  <c r="D9" i="2"/>
  <c r="D8" i="2"/>
  <c r="D7" i="2"/>
  <c r="D5" i="2"/>
  <c r="D4" i="2"/>
  <c r="J3" i="2" s="1"/>
  <c r="BO3" i="2"/>
  <c r="CW15" i="2"/>
  <c r="CY15" i="2"/>
  <c r="CM16" i="2"/>
  <c r="CQ15" i="2"/>
  <c r="D76" i="2"/>
  <c r="D75" i="2"/>
  <c r="F44" i="6"/>
  <c r="CW16" i="2"/>
  <c r="CX16" i="2"/>
  <c r="CY16" i="2"/>
  <c r="CR16" i="2"/>
  <c r="CT16" i="2"/>
  <c r="CU16" i="2"/>
  <c r="CQ16" i="2"/>
  <c r="CP16" i="2"/>
  <c r="CN16" i="2"/>
  <c r="CM17" i="2"/>
  <c r="A45" i="6"/>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CS17" i="2"/>
  <c r="CT17" i="2"/>
  <c r="CR17" i="2"/>
  <c r="CY17" i="2"/>
  <c r="CO17" i="2"/>
  <c r="CP17" i="2"/>
  <c r="CM18" i="2"/>
  <c r="CS18" i="2" s="1"/>
  <c r="CY18" i="2"/>
  <c r="CM19" i="2"/>
  <c r="CP18" i="2"/>
  <c r="CW19" i="2"/>
  <c r="CU19" i="2"/>
  <c r="CS19" i="2"/>
  <c r="CX19" i="2"/>
  <c r="CV19" i="2"/>
  <c r="CY19" i="2"/>
  <c r="CR19" i="2"/>
  <c r="CT19" i="2"/>
  <c r="CQ19" i="2"/>
  <c r="CO19" i="2"/>
  <c r="CP19" i="2"/>
  <c r="CN19" i="2"/>
  <c r="CM20" i="2"/>
  <c r="CX20" i="2"/>
  <c r="CV20" i="2"/>
  <c r="CY20" i="2"/>
  <c r="CT20" i="2"/>
  <c r="CS20" i="2"/>
  <c r="CU20" i="2"/>
  <c r="CO20" i="2"/>
  <c r="CP20" i="2"/>
  <c r="CN20" i="2"/>
  <c r="CM21" i="2"/>
  <c r="CU21" i="2"/>
  <c r="CM22" i="2"/>
  <c r="CP21" i="2"/>
  <c r="CT22" i="2"/>
  <c r="CW22" i="2"/>
  <c r="CY22" i="2"/>
  <c r="CR22" i="2"/>
  <c r="CS22" i="2"/>
  <c r="CV22" i="2"/>
  <c r="CP22" i="2"/>
  <c r="CQ22" i="2"/>
  <c r="CN22" i="2"/>
  <c r="CM23" i="2"/>
  <c r="CU23" i="2"/>
  <c r="CS23" i="2"/>
  <c r="CX23" i="2"/>
  <c r="CV23" i="2"/>
  <c r="CW23" i="2"/>
  <c r="CY23" i="2"/>
  <c r="CR23" i="2"/>
  <c r="CT23" i="2"/>
  <c r="CM24" i="2"/>
  <c r="CQ23" i="2"/>
  <c r="CO23" i="2"/>
  <c r="CP23" i="2"/>
  <c r="CN23" i="2"/>
  <c r="CW24" i="2"/>
  <c r="CY24" i="2"/>
  <c r="CR24" i="2"/>
  <c r="CT24" i="2"/>
  <c r="CQ24" i="2"/>
  <c r="CP24" i="2"/>
  <c r="CN24" i="2"/>
  <c r="CM25" i="2"/>
  <c r="CW25" i="2"/>
  <c r="CT25" i="2"/>
  <c r="CX25" i="2"/>
  <c r="CR25" i="2"/>
  <c r="CU25" i="2"/>
  <c r="CV25" i="2"/>
  <c r="CM26" i="2"/>
  <c r="CP25" i="2"/>
  <c r="CN25" i="2"/>
  <c r="CQ25" i="2"/>
  <c r="CT26" i="2"/>
  <c r="CS26" i="2"/>
  <c r="CO26" i="2"/>
  <c r="CM27" i="2"/>
  <c r="CW27" i="2"/>
  <c r="CU27" i="2"/>
  <c r="CS27" i="2"/>
  <c r="CV27" i="2"/>
  <c r="CX27" i="2"/>
  <c r="CY27" i="2"/>
  <c r="CT27" i="2"/>
  <c r="CR27" i="2"/>
  <c r="CM28" i="2"/>
  <c r="CX28" i="2" s="1"/>
  <c r="CQ27" i="2"/>
  <c r="CO27" i="2"/>
  <c r="CP27" i="2"/>
  <c r="CN27" i="2"/>
  <c r="CO28" i="2"/>
  <c r="CM29" i="2"/>
  <c r="CX29" i="2"/>
  <c r="CU29" i="2"/>
  <c r="CV29" i="2"/>
  <c r="CM30" i="2"/>
  <c r="CQ29" i="2"/>
  <c r="CN29" i="2"/>
  <c r="CT30" i="2"/>
  <c r="CW30" i="2"/>
  <c r="CR30" i="2"/>
  <c r="CS30" i="2"/>
  <c r="CV30" i="2"/>
  <c r="CQ30" i="2"/>
  <c r="CN30" i="2"/>
  <c r="CM31" i="2"/>
  <c r="CU31" i="2"/>
  <c r="CS31" i="2"/>
  <c r="CV31" i="2"/>
  <c r="CW31" i="2"/>
  <c r="CR31" i="2"/>
  <c r="CX31" i="2"/>
  <c r="CY31" i="2"/>
  <c r="CT31" i="2"/>
  <c r="CM32" i="2"/>
  <c r="CQ31" i="2"/>
  <c r="CO31" i="2"/>
  <c r="CN31" i="2"/>
  <c r="CP31" i="2"/>
  <c r="CW32" i="2"/>
  <c r="CX32" i="2"/>
  <c r="CY32" i="2"/>
  <c r="CR32" i="2"/>
  <c r="CT32" i="2"/>
  <c r="CU32" i="2"/>
  <c r="CQ32" i="2"/>
  <c r="CP32" i="2"/>
  <c r="CO32" i="2"/>
  <c r="CM33" i="2"/>
  <c r="CW33" i="2"/>
  <c r="CX33" i="2"/>
  <c r="CR33" i="2"/>
  <c r="CY33" i="2"/>
  <c r="CM34" i="2"/>
  <c r="CP34" i="2" s="1"/>
  <c r="CP33" i="2"/>
  <c r="CQ33" i="2"/>
  <c r="CT34" i="2"/>
  <c r="CU34" i="2"/>
  <c r="CV34" i="2"/>
  <c r="CN34" i="2"/>
  <c r="CM35" i="2"/>
  <c r="CW35" i="2"/>
  <c r="CU35" i="2"/>
  <c r="CS35" i="2"/>
  <c r="CV35" i="2"/>
  <c r="CX35" i="2"/>
  <c r="CY35" i="2"/>
  <c r="CT35" i="2"/>
  <c r="CR35" i="2"/>
  <c r="CM36" i="2"/>
  <c r="CX36" i="2" s="1"/>
  <c r="CQ35" i="2"/>
  <c r="CO35" i="2"/>
  <c r="CP35" i="2"/>
  <c r="CN35" i="2"/>
  <c r="CO36" i="2"/>
  <c r="CM37" i="2"/>
  <c r="CT37" i="2"/>
  <c r="CU37" i="2"/>
  <c r="CV37" i="2"/>
  <c r="CM38" i="2"/>
  <c r="CQ37" i="2"/>
  <c r="CP37" i="2"/>
  <c r="CT38" i="2"/>
  <c r="CW38" i="2"/>
  <c r="CY38" i="2"/>
  <c r="CR38" i="2"/>
  <c r="CS38" i="2"/>
  <c r="CV38" i="2"/>
  <c r="CP38" i="2"/>
  <c r="CQ38" i="2"/>
  <c r="CN38" i="2"/>
  <c r="CM39" i="2"/>
  <c r="CU39" i="2"/>
  <c r="CS39" i="2"/>
  <c r="CV39" i="2"/>
  <c r="CW39" i="2"/>
  <c r="CR39" i="2"/>
  <c r="CX39" i="2"/>
  <c r="CY39" i="2"/>
  <c r="CT39" i="2"/>
  <c r="CQ39" i="2"/>
  <c r="CP39" i="2"/>
  <c r="CO39" i="2"/>
  <c r="CN39" i="2"/>
  <c r="CM40" i="2"/>
  <c r="CW40" i="2"/>
  <c r="CY40" i="2"/>
  <c r="CR40" i="2"/>
  <c r="CT40" i="2"/>
  <c r="CM41" i="2"/>
  <c r="CN41" i="2" s="1"/>
  <c r="CQ40" i="2"/>
  <c r="CP40" i="2"/>
  <c r="CW41" i="2"/>
  <c r="CX41" i="2"/>
  <c r="CY41" i="2"/>
  <c r="CP41" i="2"/>
  <c r="CM42" i="2"/>
  <c r="CT42" i="2"/>
  <c r="CU42" i="2"/>
  <c r="CV42" i="2"/>
  <c r="CW42" i="2"/>
  <c r="CO42" i="2"/>
  <c r="CP42" i="2"/>
  <c r="CN42" i="2"/>
  <c r="CM43" i="2"/>
  <c r="CW43" i="2"/>
  <c r="CU43" i="2"/>
  <c r="CS43" i="2"/>
  <c r="CV43" i="2"/>
  <c r="CY43" i="2"/>
  <c r="CT43" i="2"/>
  <c r="CX43" i="2"/>
  <c r="CR43" i="2"/>
  <c r="CQ43" i="2"/>
  <c r="CP43" i="2"/>
  <c r="CO43" i="2"/>
  <c r="CN43" i="2"/>
  <c r="CM44" i="2"/>
  <c r="CX44" i="2" s="1"/>
  <c r="CU44" i="2"/>
  <c r="CM45" i="2"/>
  <c r="CS45" i="2" s="1"/>
  <c r="CW45" i="2"/>
  <c r="CT45" i="2"/>
  <c r="CX45" i="2"/>
  <c r="CU45" i="2"/>
  <c r="CY45" i="2"/>
  <c r="CV45" i="2"/>
  <c r="CM46" i="2"/>
  <c r="CN45" i="2"/>
  <c r="CP45" i="2"/>
  <c r="CO45" i="2"/>
  <c r="CT46" i="2"/>
  <c r="CR46" i="2"/>
  <c r="CP46" i="2"/>
  <c r="CM47" i="2"/>
  <c r="CU47" i="2"/>
  <c r="CS47" i="2"/>
  <c r="CV47" i="2"/>
  <c r="CW47" i="2"/>
  <c r="CX47" i="2"/>
  <c r="CR47" i="2"/>
  <c r="CY47" i="2"/>
  <c r="CT47" i="2"/>
  <c r="CQ47" i="2"/>
  <c r="CP47" i="2"/>
  <c r="CO47" i="2"/>
  <c r="CN47" i="2"/>
  <c r="CM48" i="2"/>
  <c r="CX48" i="2"/>
  <c r="CY48" i="2"/>
  <c r="CT48" i="2"/>
  <c r="CS48" i="2"/>
  <c r="CO48" i="2"/>
  <c r="CN48" i="2"/>
  <c r="CM49" i="2"/>
  <c r="CS49" i="2" s="1"/>
  <c r="CW49" i="2"/>
  <c r="CT49" i="2"/>
  <c r="CX49" i="2"/>
  <c r="CR49" i="2"/>
  <c r="CU49" i="2"/>
  <c r="CV49" i="2"/>
  <c r="CM50" i="2"/>
  <c r="CV50" i="2" s="1"/>
  <c r="CN49" i="2"/>
  <c r="CO49" i="2"/>
  <c r="CP49" i="2"/>
  <c r="CT50" i="2"/>
  <c r="CU50" i="2"/>
  <c r="CW50" i="2"/>
  <c r="CO50" i="2"/>
  <c r="CN50" i="2"/>
  <c r="CM51" i="2"/>
  <c r="CW51" i="2"/>
  <c r="CU51" i="2"/>
  <c r="CS51" i="2"/>
  <c r="CV51" i="2"/>
  <c r="CR51" i="2"/>
  <c r="CY51" i="2"/>
  <c r="CT51" i="2"/>
  <c r="CX51" i="2"/>
  <c r="CQ51" i="2"/>
  <c r="CP51" i="2"/>
  <c r="CO51" i="2"/>
  <c r="CN51" i="2"/>
  <c r="CM52" i="2"/>
  <c r="CR52" i="2"/>
  <c r="CS52" i="2"/>
  <c r="CM53" i="2"/>
  <c r="CW53" i="2" s="1"/>
  <c r="CP52" i="2"/>
  <c r="CU53" i="2"/>
  <c r="CN53" i="2"/>
  <c r="CM54" i="2"/>
  <c r="CT54" i="2" s="1"/>
  <c r="CV54" i="2"/>
  <c r="CM55" i="2"/>
  <c r="CS55" i="2" s="1"/>
  <c r="CU55" i="2"/>
  <c r="CV55" i="2"/>
  <c r="CW55" i="2"/>
  <c r="CX55" i="2"/>
  <c r="CY55" i="2"/>
  <c r="CT55" i="2"/>
  <c r="CM56" i="2"/>
  <c r="CP55" i="2"/>
  <c r="CO55" i="2"/>
  <c r="CN55" i="2"/>
  <c r="CX56" i="2"/>
  <c r="CT56" i="2"/>
  <c r="CO56" i="2"/>
  <c r="CM57" i="2"/>
  <c r="CW57" i="2"/>
  <c r="CS57" i="2"/>
  <c r="CT57" i="2"/>
  <c r="CX57" i="2"/>
  <c r="CR57" i="2"/>
  <c r="CV57" i="2"/>
  <c r="CY57" i="2"/>
  <c r="CU57" i="2"/>
  <c r="CN57" i="2"/>
  <c r="CO57" i="2"/>
  <c r="CP57" i="2"/>
  <c r="CQ57" i="2"/>
  <c r="CM58" i="2"/>
  <c r="CT58" i="2"/>
  <c r="CU58" i="2"/>
  <c r="CV58" i="2"/>
  <c r="CS58" i="2"/>
  <c r="CO58" i="2"/>
  <c r="CN58" i="2"/>
  <c r="CM59" i="2"/>
  <c r="CU59" i="2" s="1"/>
  <c r="CW59" i="2"/>
  <c r="CS59" i="2"/>
  <c r="CV59" i="2"/>
  <c r="CR59" i="2"/>
  <c r="CX59" i="2"/>
  <c r="CY59" i="2"/>
  <c r="CM60" i="2"/>
  <c r="CT60" i="2" s="1"/>
  <c r="CP59" i="2"/>
  <c r="CO59" i="2"/>
  <c r="CN59" i="2"/>
  <c r="CX60" i="2"/>
  <c r="CY60" i="2"/>
  <c r="CU60" i="2"/>
  <c r="CO60" i="2"/>
  <c r="CN60" i="2"/>
  <c r="CM61" i="2"/>
  <c r="CW61" i="2"/>
  <c r="CS61" i="2"/>
  <c r="CT61" i="2"/>
  <c r="CX61" i="2"/>
  <c r="CU61" i="2"/>
  <c r="CR61" i="2"/>
  <c r="CY61" i="2"/>
  <c r="CV61" i="2"/>
  <c r="CQ61" i="2"/>
  <c r="CN61" i="2"/>
  <c r="CP61" i="2"/>
  <c r="CO61" i="2"/>
  <c r="CM62" i="2"/>
  <c r="CY62" i="2"/>
  <c r="CV62" i="2"/>
  <c r="CN62" i="2"/>
  <c r="CM63" i="2"/>
  <c r="CS63" i="2" s="1"/>
  <c r="CU63" i="2"/>
  <c r="CV63" i="2"/>
  <c r="CW63" i="2"/>
  <c r="CX63" i="2"/>
  <c r="CR63" i="2"/>
  <c r="CT63" i="2"/>
  <c r="CM64" i="2"/>
  <c r="CY64" i="2" s="1"/>
  <c r="CP63" i="2"/>
  <c r="CO63" i="2"/>
  <c r="CN63" i="2"/>
  <c r="CX64" i="2"/>
  <c r="CO64" i="2"/>
  <c r="CM65" i="2"/>
  <c r="CW65" i="2"/>
  <c r="CS65" i="2"/>
  <c r="CT65" i="2"/>
  <c r="CX65" i="2"/>
  <c r="CR65" i="2"/>
  <c r="CU65" i="2"/>
  <c r="CY65" i="2"/>
  <c r="CV65" i="2"/>
  <c r="CQ65" i="2"/>
  <c r="CN65" i="2"/>
  <c r="CO65" i="2"/>
  <c r="CP65" i="2"/>
  <c r="CM66" i="2"/>
  <c r="CU66" i="2" s="1"/>
  <c r="CT66" i="2"/>
  <c r="CW66" i="2"/>
  <c r="CS66" i="2"/>
  <c r="CO66" i="2"/>
  <c r="CM67" i="2"/>
  <c r="CU67" i="2" s="1"/>
  <c r="CW67" i="2"/>
  <c r="CS67" i="2"/>
  <c r="CV67" i="2"/>
  <c r="CT67" i="2"/>
  <c r="CR67" i="2"/>
  <c r="CY67" i="2"/>
  <c r="CM68" i="2"/>
  <c r="CP67" i="2"/>
  <c r="CO67" i="2"/>
  <c r="CN67" i="2"/>
  <c r="CX68" i="2"/>
  <c r="CY68" i="2"/>
  <c r="CS68" i="2"/>
  <c r="CU68" i="2"/>
  <c r="CO68" i="2"/>
  <c r="CN68" i="2"/>
  <c r="CM69" i="2"/>
  <c r="CW69" i="2"/>
  <c r="CS69" i="2"/>
  <c r="CT69" i="2"/>
  <c r="CX69" i="2"/>
  <c r="CU69" i="2"/>
  <c r="CR69" i="2"/>
  <c r="CY69" i="2"/>
  <c r="CV69" i="2"/>
  <c r="CQ69" i="2"/>
  <c r="CN69" i="2"/>
  <c r="CO69" i="2"/>
  <c r="CP69" i="2"/>
  <c r="CM70" i="2"/>
  <c r="CV70" i="2" s="1"/>
  <c r="CM71" i="2"/>
  <c r="CY71" i="2"/>
  <c r="CM72" i="2"/>
  <c r="CQ72" i="2" s="1"/>
  <c r="CU72" i="2"/>
  <c r="CM73" i="2"/>
  <c r="CM74" i="2"/>
  <c r="CQ74" i="2" s="1"/>
  <c r="CW74" i="2"/>
  <c r="CM75" i="2"/>
  <c r="CR75" i="2" s="1"/>
  <c r="CM76" i="2"/>
  <c r="CM77" i="2"/>
  <c r="CT77" i="2" s="1"/>
  <c r="CM78" i="2"/>
  <c r="CO78" i="2" s="1"/>
  <c r="CV78" i="2"/>
  <c r="CM79" i="2"/>
  <c r="CU79" i="2" s="1"/>
  <c r="CM80" i="2"/>
  <c r="CS80" i="2"/>
  <c r="CQ80" i="2"/>
  <c r="CM81" i="2"/>
  <c r="CX81" i="2" s="1"/>
  <c r="CV81" i="2"/>
  <c r="CM82" i="2"/>
  <c r="CQ82" i="2" s="1"/>
  <c r="CS82" i="2"/>
  <c r="CM83" i="2"/>
  <c r="CV83" i="2" s="1"/>
  <c r="CY83" i="2"/>
  <c r="CM84" i="2"/>
  <c r="CU84" i="2"/>
  <c r="CQ84" i="2"/>
  <c r="CM85" i="2"/>
  <c r="CU85" i="2" s="1"/>
  <c r="CM86" i="2"/>
  <c r="CX86" i="2" s="1"/>
  <c r="CO86" i="2"/>
  <c r="CM87" i="2"/>
  <c r="CR87" i="2"/>
  <c r="CM88" i="2"/>
  <c r="CS88" i="2" s="1"/>
  <c r="CV88" i="2"/>
  <c r="CQ88" i="2"/>
  <c r="CM89" i="2"/>
  <c r="CY89" i="2" s="1"/>
  <c r="CT89" i="2"/>
  <c r="CM90" i="2"/>
  <c r="CS90" i="2" s="1"/>
  <c r="CM91" i="2"/>
  <c r="CS91" i="2"/>
  <c r="CY91" i="2"/>
  <c r="CM92" i="2"/>
  <c r="CU92" i="2" s="1"/>
  <c r="CQ92" i="2"/>
  <c r="CM93" i="2"/>
  <c r="CY93" i="2" s="1"/>
  <c r="CT93" i="2"/>
  <c r="CM94" i="2"/>
  <c r="CV94" i="2" s="1"/>
  <c r="CO94" i="2"/>
  <c r="CM95" i="2"/>
  <c r="CV95" i="2"/>
  <c r="CR95" i="2"/>
  <c r="CM96" i="2"/>
  <c r="CS96" i="2" s="1"/>
  <c r="CM97" i="2"/>
  <c r="CV97" i="2" s="1"/>
  <c r="CX97" i="2"/>
  <c r="CM98" i="2"/>
  <c r="CS98" i="2" s="1"/>
  <c r="CM99" i="2"/>
  <c r="CV99" i="2"/>
  <c r="CT99" i="2"/>
  <c r="CM100" i="2"/>
  <c r="CU100" i="2" s="1"/>
  <c r="CQ100" i="2"/>
  <c r="CM101" i="2"/>
  <c r="CV101" i="2" s="1"/>
  <c r="CX101" i="2"/>
  <c r="CM102" i="2"/>
  <c r="CO102" i="2" s="1"/>
  <c r="CV102" i="2"/>
  <c r="CM103" i="2"/>
  <c r="CS103" i="2"/>
  <c r="CR103" i="2"/>
  <c r="CM104" i="2"/>
  <c r="CU104" i="2" s="1"/>
  <c r="CQ104" i="2"/>
  <c r="CM105" i="2"/>
  <c r="CU105" i="2" s="1"/>
  <c r="CX105" i="2"/>
  <c r="CM106" i="2"/>
  <c r="CW106" i="2"/>
  <c r="CQ106" i="2"/>
  <c r="CM107" i="2"/>
  <c r="CV107" i="2"/>
  <c r="CX107" i="2"/>
  <c r="CM108" i="2"/>
  <c r="CU108" i="2" s="1"/>
  <c r="CQ108" i="2"/>
  <c r="CM109" i="2"/>
  <c r="CR109" i="2" s="1"/>
  <c r="CS109" i="2"/>
  <c r="CM110" i="2"/>
  <c r="CP110" i="2" s="1"/>
  <c r="CV110" i="2"/>
  <c r="CM111" i="2"/>
  <c r="CW111" i="2"/>
  <c r="CY111" i="2"/>
  <c r="CM112" i="2"/>
  <c r="CU112" i="2" s="1"/>
  <c r="CQ112" i="2"/>
  <c r="CM113" i="2"/>
  <c r="CY113" i="2" s="1"/>
  <c r="CT113" i="2"/>
  <c r="CM114" i="2"/>
  <c r="CV114" i="2"/>
  <c r="CQ114" i="2"/>
  <c r="CM115" i="2"/>
  <c r="CV115" i="2"/>
  <c r="CY115" i="2"/>
  <c r="CM116" i="2"/>
  <c r="CS116" i="2" s="1"/>
  <c r="CQ116" i="2"/>
  <c r="CM117" i="2"/>
  <c r="CV117" i="2" s="1"/>
  <c r="CX117" i="2"/>
  <c r="CM118" i="2"/>
  <c r="CP118" i="2" s="1"/>
  <c r="CS118" i="2"/>
  <c r="CM119" i="2"/>
  <c r="CP119" i="2"/>
  <c r="CY119" i="2"/>
  <c r="CM120" i="2"/>
  <c r="CY120" i="2"/>
  <c r="CR120" i="2"/>
  <c r="CS120" i="2"/>
  <c r="CP120" i="2"/>
  <c r="CM121" i="2"/>
  <c r="CY121" i="2" s="1"/>
  <c r="CM122" i="2"/>
  <c r="CQ122" i="2" s="1"/>
  <c r="E44" i="6"/>
  <c r="I4" i="2"/>
  <c r="CS122" i="2"/>
  <c r="CM123" i="2"/>
  <c r="I5" i="2"/>
  <c r="CM124" i="2"/>
  <c r="I6" i="2"/>
  <c r="I7" i="2" s="1"/>
  <c r="CW124" i="2"/>
  <c r="CU124" i="2"/>
  <c r="CP124" i="2"/>
  <c r="CM125" i="2"/>
  <c r="CU125" i="2"/>
  <c r="CR125" i="2"/>
  <c r="CP125" i="2"/>
  <c r="CN125" i="2"/>
  <c r="CM126" i="2"/>
  <c r="CW126" i="2" s="1"/>
  <c r="CX126" i="2"/>
  <c r="CY126" i="2"/>
  <c r="CU126" i="2"/>
  <c r="CV126" i="2"/>
  <c r="CP126" i="2"/>
  <c r="CO126" i="2"/>
  <c r="CN126" i="2"/>
  <c r="CM127" i="2"/>
  <c r="CS127" i="2"/>
  <c r="CW127" i="2"/>
  <c r="CV127" i="2"/>
  <c r="CR127" i="2"/>
  <c r="CY127" i="2"/>
  <c r="CT127" i="2"/>
  <c r="CO127" i="2"/>
  <c r="CN127" i="2"/>
  <c r="CP127" i="2"/>
  <c r="CM128" i="2"/>
  <c r="CW128" i="2"/>
  <c r="CX128" i="2"/>
  <c r="CR128" i="2"/>
  <c r="CT128" i="2"/>
  <c r="CP128" i="2"/>
  <c r="CO128" i="2"/>
  <c r="CM129" i="2"/>
  <c r="CT129" i="2"/>
  <c r="CU129" i="2"/>
  <c r="CP129" i="2"/>
  <c r="CM130" i="2"/>
  <c r="CX130" i="2"/>
  <c r="CT130" i="2"/>
  <c r="CU130" i="2"/>
  <c r="CR130" i="2"/>
  <c r="CW130" i="2"/>
  <c r="CS130" i="2"/>
  <c r="CQ130" i="2"/>
  <c r="CP130" i="2"/>
  <c r="CN130" i="2"/>
  <c r="CM131" i="2"/>
  <c r="CT131" i="2" s="1"/>
  <c r="CW131" i="2"/>
  <c r="CY131" i="2"/>
  <c r="CQ131" i="2"/>
  <c r="CM132" i="2"/>
  <c r="CT132" i="2" s="1"/>
  <c r="CN132" i="2"/>
  <c r="CM133" i="2"/>
  <c r="CW133" i="2"/>
  <c r="CS133" i="2"/>
  <c r="CT133" i="2"/>
  <c r="CX133" i="2"/>
  <c r="CU133" i="2"/>
  <c r="CR133" i="2"/>
  <c r="CY133" i="2"/>
  <c r="CV133" i="2"/>
  <c r="CQ133" i="2"/>
  <c r="CP133" i="2"/>
  <c r="CN133" i="2"/>
  <c r="CO133" i="2"/>
  <c r="CM134" i="2"/>
  <c r="CO134" i="2" s="1"/>
  <c r="CY134" i="2"/>
  <c r="CN134" i="2"/>
  <c r="CM135" i="2"/>
  <c r="CV135" i="2" s="1"/>
  <c r="CU135" i="2"/>
  <c r="CW135" i="2"/>
  <c r="CR135" i="2"/>
  <c r="CX135" i="2"/>
  <c r="CQ135" i="2"/>
  <c r="CN135" i="2"/>
  <c r="CP135" i="2"/>
  <c r="CM136" i="2"/>
  <c r="CR136" i="2" s="1"/>
  <c r="CP136" i="2"/>
  <c r="CM137" i="2"/>
  <c r="CT137" i="2" s="1"/>
  <c r="CW137" i="2"/>
  <c r="CR137" i="2"/>
  <c r="CU137" i="2"/>
  <c r="CO137" i="2"/>
  <c r="CP137" i="2"/>
  <c r="CM138" i="2"/>
  <c r="CX138" i="2"/>
  <c r="CT138" i="2"/>
  <c r="CY138" i="2"/>
  <c r="CU138" i="2"/>
  <c r="CR138" i="2"/>
  <c r="CV138" i="2"/>
  <c r="CW138" i="2"/>
  <c r="CS138" i="2"/>
  <c r="CQ138" i="2"/>
  <c r="CP138" i="2"/>
  <c r="CN138" i="2"/>
  <c r="CO138" i="2"/>
  <c r="CM139" i="2"/>
  <c r="CN139" i="2" s="1"/>
  <c r="CM140" i="2"/>
  <c r="CW140" i="2" s="1"/>
  <c r="CR140" i="2"/>
  <c r="CO140" i="2"/>
  <c r="CM141" i="2"/>
  <c r="CM142" i="2"/>
  <c r="CT142" i="2" s="1"/>
  <c r="CX142" i="2"/>
  <c r="CY142" i="2"/>
  <c r="CU142" i="2"/>
  <c r="CR142" i="2"/>
  <c r="CP142" i="2"/>
  <c r="CN142" i="2"/>
  <c r="CO142" i="2"/>
  <c r="CM143" i="2"/>
  <c r="CU143" i="2"/>
  <c r="CR143" i="2"/>
  <c r="CT143" i="2"/>
  <c r="CN143" i="2"/>
  <c r="CM144" i="2"/>
  <c r="CX144" i="2"/>
  <c r="CR144" i="2"/>
  <c r="CU144" i="2"/>
  <c r="CP144" i="2"/>
  <c r="CM145" i="2"/>
  <c r="CW145" i="2" s="1"/>
  <c r="CO145" i="2"/>
  <c r="CM146" i="2"/>
  <c r="CX146" i="2"/>
  <c r="CT146" i="2"/>
  <c r="CU146" i="2"/>
  <c r="CR146" i="2"/>
  <c r="CV146" i="2"/>
  <c r="CS146" i="2"/>
  <c r="CQ146" i="2"/>
  <c r="CP146" i="2"/>
  <c r="CO146" i="2"/>
  <c r="CM147" i="2"/>
  <c r="CY147" i="2" s="1"/>
  <c r="CX147" i="2"/>
  <c r="CN147" i="2"/>
  <c r="CM148" i="2"/>
  <c r="CW148" i="2" s="1"/>
  <c r="CV148" i="2"/>
  <c r="CY148" i="2"/>
  <c r="CT148" i="2"/>
  <c r="CU148" i="2"/>
  <c r="CQ148" i="2"/>
  <c r="CP148" i="2"/>
  <c r="CO148" i="2"/>
  <c r="CM149" i="2"/>
  <c r="CX149" i="2" s="1"/>
  <c r="CM150" i="2"/>
  <c r="CT150" i="2" s="1"/>
  <c r="CX150" i="2"/>
  <c r="CY150" i="2"/>
  <c r="CU150" i="2"/>
  <c r="CR150" i="2"/>
  <c r="CS150" i="2"/>
  <c r="CV150" i="2"/>
  <c r="CP150" i="2"/>
  <c r="CN150" i="2"/>
  <c r="CO150" i="2"/>
  <c r="CM151" i="2"/>
  <c r="CX151" i="2" s="1"/>
  <c r="CW151" i="2"/>
  <c r="CM152" i="2"/>
  <c r="CX152" i="2" s="1"/>
  <c r="CW152" i="2"/>
  <c r="CV152" i="2"/>
  <c r="CY152" i="2"/>
  <c r="CR152" i="2"/>
  <c r="CS152" i="2"/>
  <c r="CU152" i="2"/>
  <c r="CQ152" i="2"/>
  <c r="CO152" i="2"/>
  <c r="CN152" i="2"/>
  <c r="CM153" i="2"/>
  <c r="CY153" i="2" s="1"/>
  <c r="CU153" i="2"/>
  <c r="CM154" i="2"/>
  <c r="CT154" i="2" s="1"/>
  <c r="CX154" i="2"/>
  <c r="CW154" i="2"/>
  <c r="CY154" i="2"/>
  <c r="CU154" i="2"/>
  <c r="CV154" i="2"/>
  <c r="CS154" i="2"/>
  <c r="CQ154" i="2"/>
  <c r="CO154" i="2"/>
  <c r="CN154" i="2"/>
  <c r="CM155" i="2"/>
  <c r="CP155" i="2" s="1"/>
  <c r="CN155" i="2"/>
  <c r="CM156" i="2"/>
  <c r="CX156" i="2"/>
  <c r="CV156" i="2"/>
  <c r="CY156" i="2"/>
  <c r="CR156" i="2"/>
  <c r="CW156" i="2"/>
  <c r="CT156" i="2"/>
  <c r="CU156" i="2"/>
  <c r="CS156" i="2"/>
  <c r="CQ156" i="2"/>
  <c r="CP156" i="2"/>
  <c r="CO156" i="2"/>
  <c r="CN156" i="2"/>
  <c r="CM157" i="2"/>
  <c r="CR157" i="2" s="1"/>
  <c r="CN157" i="2"/>
  <c r="CM158" i="2"/>
  <c r="CW158" i="2"/>
  <c r="CX158" i="2"/>
  <c r="CT158" i="2"/>
  <c r="CY158" i="2"/>
  <c r="CU158" i="2"/>
  <c r="CR158" i="2"/>
  <c r="CS158" i="2"/>
  <c r="CV158" i="2"/>
  <c r="CP158" i="2"/>
  <c r="CQ158" i="2"/>
  <c r="CO158" i="2"/>
  <c r="CN158" i="2"/>
  <c r="CM159" i="2"/>
  <c r="CU159" i="2" s="1"/>
  <c r="CS159" i="2"/>
  <c r="CR159" i="2"/>
  <c r="CP159" i="2"/>
  <c r="CM160" i="2"/>
  <c r="CX160" i="2"/>
  <c r="CV160" i="2"/>
  <c r="CY160" i="2"/>
  <c r="CR160" i="2"/>
  <c r="CW160" i="2"/>
  <c r="CT160" i="2"/>
  <c r="CS160" i="2"/>
  <c r="CU160" i="2"/>
  <c r="CQ160" i="2"/>
  <c r="CP160" i="2"/>
  <c r="CO160" i="2"/>
  <c r="CN160" i="2"/>
  <c r="CM161" i="2"/>
  <c r="CW161" i="2" s="1"/>
  <c r="CS161" i="2"/>
  <c r="CU161" i="2"/>
  <c r="CO161" i="2"/>
  <c r="CM162" i="2"/>
  <c r="CX162" i="2"/>
  <c r="CT162" i="2"/>
  <c r="CY162" i="2"/>
  <c r="CU162" i="2"/>
  <c r="CR162" i="2"/>
  <c r="CV162" i="2"/>
  <c r="CW162" i="2"/>
  <c r="CS162" i="2"/>
  <c r="CQ162" i="2"/>
  <c r="CP162" i="2"/>
  <c r="CO162" i="2"/>
  <c r="CN162" i="2"/>
  <c r="CM163" i="2"/>
  <c r="CW163" i="2" s="1"/>
  <c r="CR163" i="2"/>
  <c r="CM164" i="2"/>
  <c r="CX164" i="2" s="1"/>
  <c r="CV164" i="2"/>
  <c r="CY164" i="2"/>
  <c r="CT164" i="2"/>
  <c r="CS164" i="2"/>
  <c r="CP164" i="2"/>
  <c r="CO164" i="2"/>
  <c r="CM165" i="2"/>
  <c r="CR165" i="2" s="1"/>
  <c r="CU165" i="2"/>
  <c r="CN165" i="2"/>
  <c r="CO165" i="2"/>
  <c r="CM166" i="2"/>
  <c r="CU166" i="2" s="1"/>
  <c r="CN166" i="2"/>
  <c r="CM167" i="2"/>
  <c r="CW167" i="2"/>
  <c r="CN167" i="2"/>
  <c r="CM168" i="2"/>
  <c r="CN168" i="2" s="1"/>
  <c r="CM169" i="2"/>
  <c r="CW169" i="2"/>
  <c r="CS169" i="2"/>
  <c r="CR169" i="2"/>
  <c r="CY169" i="2"/>
  <c r="CM170" i="2"/>
  <c r="CW170" i="2" s="1"/>
  <c r="CO169" i="2"/>
  <c r="CQ169" i="2"/>
  <c r="CT170" i="2"/>
  <c r="CY170" i="2"/>
  <c r="CR170" i="2"/>
  <c r="CS170" i="2"/>
  <c r="CP170" i="2"/>
  <c r="CO170" i="2"/>
  <c r="CM171" i="2"/>
  <c r="CU171" i="2"/>
  <c r="CR171" i="2"/>
  <c r="CT171" i="2"/>
  <c r="CP171" i="2"/>
  <c r="CN171" i="2"/>
  <c r="CM172" i="2"/>
  <c r="CV172" i="2" s="1"/>
  <c r="CX172" i="2"/>
  <c r="CY172" i="2"/>
  <c r="CR172" i="2"/>
  <c r="CW172" i="2"/>
  <c r="CS172" i="2"/>
  <c r="CT172" i="2"/>
  <c r="CQ172" i="2"/>
  <c r="CO172" i="2"/>
  <c r="CN172" i="2"/>
  <c r="CM173" i="2"/>
  <c r="CO173" i="2" s="1"/>
  <c r="CM174" i="2"/>
  <c r="CW174" i="2"/>
  <c r="CX174" i="2"/>
  <c r="CT174" i="2"/>
  <c r="CY174" i="2"/>
  <c r="CU174" i="2"/>
  <c r="CR174" i="2"/>
  <c r="CV174" i="2"/>
  <c r="CS174" i="2"/>
  <c r="CP174" i="2"/>
  <c r="CN174" i="2"/>
  <c r="CQ174" i="2"/>
  <c r="CO174" i="2"/>
  <c r="CM175" i="2"/>
  <c r="CX175" i="2" s="1"/>
  <c r="CM176" i="2"/>
  <c r="CR176" i="2"/>
  <c r="CS176" i="2"/>
  <c r="CN176" i="2"/>
  <c r="CM177" i="2"/>
  <c r="CW177" i="2"/>
  <c r="CS177" i="2"/>
  <c r="CR177" i="2"/>
  <c r="CV177" i="2"/>
  <c r="CO177" i="2"/>
  <c r="CP177" i="2"/>
  <c r="CM178" i="2"/>
  <c r="CU178" i="2" s="1"/>
  <c r="CO178" i="2"/>
  <c r="CM179" i="2"/>
  <c r="CU179" i="2"/>
  <c r="CS179" i="2"/>
  <c r="CX179" i="2"/>
  <c r="CR179" i="2"/>
  <c r="CP179" i="2"/>
  <c r="CN179" i="2"/>
  <c r="CM180" i="2"/>
  <c r="CN180" i="2" s="1"/>
  <c r="CM181" i="2"/>
  <c r="CR181" i="2"/>
  <c r="CY181" i="2"/>
  <c r="CN181" i="2"/>
  <c r="CO181" i="2"/>
  <c r="CM182" i="2"/>
  <c r="CX182" i="2" s="1"/>
  <c r="CT182" i="2"/>
  <c r="CY182" i="2"/>
  <c r="CR182" i="2"/>
  <c r="CV182" i="2"/>
  <c r="CQ182" i="2"/>
  <c r="CO182" i="2"/>
  <c r="CM183" i="2"/>
  <c r="CP183" i="2" s="1"/>
  <c r="CY183" i="2"/>
  <c r="CM184" i="2"/>
  <c r="CW184" i="2" s="1"/>
  <c r="CX184" i="2"/>
  <c r="CY184" i="2"/>
  <c r="CT184" i="2"/>
  <c r="CS184" i="2"/>
  <c r="CP184" i="2"/>
  <c r="CN184" i="2"/>
  <c r="CM185" i="2"/>
  <c r="CX185" i="2" s="1"/>
  <c r="CW185" i="2"/>
  <c r="CR185" i="2"/>
  <c r="CU185" i="2"/>
  <c r="CP185" i="2"/>
  <c r="CM186" i="2"/>
  <c r="CT186" i="2" s="1"/>
  <c r="CY186" i="2"/>
  <c r="CR186" i="2"/>
  <c r="CS186" i="2"/>
  <c r="CP186" i="2"/>
  <c r="CN186" i="2"/>
  <c r="CM187" i="2"/>
  <c r="CW187" i="2" s="1"/>
  <c r="CV187" i="2"/>
  <c r="CR187" i="2"/>
  <c r="CY187" i="2"/>
  <c r="CQ187" i="2"/>
  <c r="CM188" i="2"/>
  <c r="CT188" i="2" s="1"/>
  <c r="CN188" i="2"/>
  <c r="CM189" i="2"/>
  <c r="CS189" i="2" s="1"/>
  <c r="CW189" i="2"/>
  <c r="CT189" i="2"/>
  <c r="CX189" i="2"/>
  <c r="CU189" i="2"/>
  <c r="CY189" i="2"/>
  <c r="CV189" i="2"/>
  <c r="CQ189" i="2"/>
  <c r="CN189" i="2"/>
  <c r="CO189" i="2"/>
  <c r="CM190" i="2"/>
  <c r="CT190" i="2" s="1"/>
  <c r="CS190" i="2"/>
  <c r="CM191" i="2"/>
  <c r="CS191" i="2" s="1"/>
  <c r="CU191" i="2"/>
  <c r="CW191" i="2"/>
  <c r="CV191" i="2"/>
  <c r="CX191" i="2"/>
  <c r="CY191" i="2"/>
  <c r="CT191" i="2"/>
  <c r="CQ191" i="2"/>
  <c r="CN191" i="2"/>
  <c r="CP191" i="2"/>
  <c r="CM192" i="2"/>
  <c r="CV192" i="2"/>
  <c r="CR192" i="2"/>
  <c r="CS192" i="2"/>
  <c r="CP192" i="2"/>
  <c r="CN192" i="2"/>
  <c r="CM193" i="2"/>
  <c r="CW193" i="2" s="1"/>
  <c r="CT193" i="2"/>
  <c r="CX193" i="2"/>
  <c r="CY193" i="2"/>
  <c r="CV193" i="2"/>
  <c r="CQ193" i="2"/>
  <c r="CO193" i="2"/>
  <c r="CM194" i="2"/>
  <c r="CS194" i="2" s="1"/>
  <c r="CM195" i="2"/>
  <c r="CU195" i="2"/>
  <c r="CV195" i="2"/>
  <c r="CY195" i="2"/>
  <c r="CO195" i="2"/>
  <c r="CP195" i="2"/>
  <c r="CM196" i="2"/>
  <c r="CW196" i="2" s="1"/>
  <c r="CX196" i="2"/>
  <c r="CV196" i="2"/>
  <c r="CR196" i="2"/>
  <c r="CT196" i="2"/>
  <c r="CN196" i="2"/>
  <c r="CO196" i="2"/>
  <c r="CM197" i="2"/>
  <c r="CS197" i="2" s="1"/>
  <c r="CR197" i="2"/>
  <c r="CV197" i="2"/>
  <c r="CQ197" i="2"/>
  <c r="CM198" i="2"/>
  <c r="CY198" i="2" s="1"/>
  <c r="CX198" i="2"/>
  <c r="CT198" i="2"/>
  <c r="CR198" i="2"/>
  <c r="CW198" i="2"/>
  <c r="CO198" i="2"/>
  <c r="CN198" i="2"/>
  <c r="CM199" i="2"/>
  <c r="CW199" i="2" s="1"/>
  <c r="CP199" i="2"/>
  <c r="CM200" i="2"/>
  <c r="CV200" i="2" s="1"/>
  <c r="CW200" i="2"/>
  <c r="CX200" i="2"/>
  <c r="CR200" i="2"/>
  <c r="CT200" i="2"/>
  <c r="CO200" i="2"/>
  <c r="CN200" i="2"/>
  <c r="CM201" i="2"/>
  <c r="CS201" i="2" s="1"/>
  <c r="CX201" i="2"/>
  <c r="CU201" i="2"/>
  <c r="CO201" i="2"/>
  <c r="CP201" i="2"/>
  <c r="CM202" i="2"/>
  <c r="CW202" i="2" s="1"/>
  <c r="CX202" i="2"/>
  <c r="CT202" i="2"/>
  <c r="CU202" i="2"/>
  <c r="CR202" i="2"/>
  <c r="CN202" i="2"/>
  <c r="CO202" i="2"/>
  <c r="CM203" i="2"/>
  <c r="CS203" i="2"/>
  <c r="CW203" i="2"/>
  <c r="CV203" i="2"/>
  <c r="CX203" i="2"/>
  <c r="CR203" i="2"/>
  <c r="CY203" i="2"/>
  <c r="CO203" i="2"/>
  <c r="CP203" i="2"/>
  <c r="CN203" i="2"/>
  <c r="CM204" i="2"/>
  <c r="CY204" i="2" s="1"/>
  <c r="CX204" i="2"/>
  <c r="CV204" i="2"/>
  <c r="CU204" i="2"/>
  <c r="CW204" i="2"/>
  <c r="CO204" i="2"/>
  <c r="CN204" i="2"/>
  <c r="CM205" i="2"/>
  <c r="CT205" i="2"/>
  <c r="CX205" i="2"/>
  <c r="CV205" i="2"/>
  <c r="CQ205" i="2"/>
  <c r="CP205" i="2"/>
  <c r="CM206" i="2"/>
  <c r="CW206" i="2"/>
  <c r="CX206" i="2"/>
  <c r="CR206" i="2"/>
  <c r="CN206" i="2"/>
  <c r="CO206" i="2"/>
  <c r="CM207" i="2"/>
  <c r="CS207" i="2" s="1"/>
  <c r="CU207" i="2"/>
  <c r="CW207" i="2"/>
  <c r="CV207" i="2"/>
  <c r="CX207" i="2"/>
  <c r="CY207" i="2"/>
  <c r="CT207" i="2"/>
  <c r="CP207" i="2"/>
  <c r="CQ207" i="2"/>
  <c r="CN207" i="2"/>
  <c r="CM208" i="2"/>
  <c r="CX208" i="2"/>
  <c r="CW208" i="2"/>
  <c r="CT208" i="2"/>
  <c r="CO208" i="2"/>
  <c r="CM209" i="2"/>
  <c r="CW209" i="2"/>
  <c r="CT209" i="2"/>
  <c r="CY209" i="2"/>
  <c r="CU209" i="2"/>
  <c r="CN209" i="2"/>
  <c r="CM210" i="2"/>
  <c r="CT210" i="2"/>
  <c r="CR210" i="2"/>
  <c r="CO210" i="2"/>
  <c r="CM211" i="2"/>
  <c r="CV211" i="2" s="1"/>
  <c r="CM212" i="2"/>
  <c r="CY212" i="2" s="1"/>
  <c r="CM213" i="2"/>
  <c r="CS213" i="2" s="1"/>
  <c r="CW213" i="2"/>
  <c r="CX213" i="2"/>
  <c r="CU213" i="2"/>
  <c r="CV213" i="2"/>
  <c r="CN213" i="2"/>
  <c r="CO213" i="2"/>
  <c r="CM214" i="2"/>
  <c r="CU214" i="2" s="1"/>
  <c r="CY214" i="2"/>
  <c r="CR214" i="2"/>
  <c r="CQ214" i="2"/>
  <c r="CO214" i="2"/>
  <c r="CM215" i="2"/>
  <c r="CW215" i="2" s="1"/>
  <c r="CS215" i="2"/>
  <c r="CV215" i="2"/>
  <c r="CY215" i="2"/>
  <c r="CO215" i="2"/>
  <c r="CP215" i="2"/>
  <c r="CM216" i="2"/>
  <c r="CY216" i="2" s="1"/>
  <c r="CW216" i="2"/>
  <c r="CX216" i="2"/>
  <c r="CV216" i="2"/>
  <c r="CR216" i="2"/>
  <c r="CT216" i="2"/>
  <c r="CS216" i="2"/>
  <c r="CQ216" i="2"/>
  <c r="CO216" i="2"/>
  <c r="CN216" i="2"/>
  <c r="CM217" i="2"/>
  <c r="CS217" i="2" s="1"/>
  <c r="CM218" i="2"/>
  <c r="CY218" i="2" s="1"/>
  <c r="CX218" i="2"/>
  <c r="CT218" i="2"/>
  <c r="CU218" i="2"/>
  <c r="CR218" i="2"/>
  <c r="CV218" i="2"/>
  <c r="CO218" i="2"/>
  <c r="CN218" i="2"/>
  <c r="CM219" i="2"/>
  <c r="CV219" i="2" s="1"/>
  <c r="CR219" i="2"/>
  <c r="CY219" i="2"/>
  <c r="CM220" i="2"/>
  <c r="CR220" i="2" s="1"/>
  <c r="CW220" i="2"/>
  <c r="CO220" i="2"/>
  <c r="CM221" i="2"/>
  <c r="CS221" i="2" s="1"/>
  <c r="CW221" i="2"/>
  <c r="CX221" i="2"/>
  <c r="CU221" i="2"/>
  <c r="CV221" i="2"/>
  <c r="CP221" i="2"/>
  <c r="CN221" i="2"/>
  <c r="CM222" i="2"/>
  <c r="CX222" i="2" s="1"/>
  <c r="CY222" i="2"/>
  <c r="CU222" i="2"/>
  <c r="CP222" i="2"/>
  <c r="CN222" i="2"/>
  <c r="CM223" i="2"/>
  <c r="CV223" i="2" s="1"/>
  <c r="CS223" i="2"/>
  <c r="CW223" i="2"/>
  <c r="CR223" i="2"/>
  <c r="CN223" i="2"/>
  <c r="CQ223" i="2"/>
  <c r="CM224" i="2"/>
  <c r="CR224" i="2" s="1"/>
  <c r="CX224" i="2"/>
  <c r="CV224" i="2"/>
  <c r="CY224" i="2"/>
  <c r="CW224" i="2"/>
  <c r="CT224" i="2"/>
  <c r="CS224" i="2"/>
  <c r="CM225" i="2"/>
  <c r="CS225" i="2" s="1"/>
  <c r="CP224" i="2"/>
  <c r="CO224" i="2"/>
  <c r="CN224" i="2"/>
  <c r="CW225" i="2"/>
  <c r="CV225" i="2"/>
  <c r="CN225" i="2"/>
  <c r="CM226" i="2"/>
  <c r="CU226" i="2" s="1"/>
  <c r="CX226" i="2"/>
  <c r="CT226" i="2"/>
  <c r="CR226" i="2"/>
  <c r="CV226" i="2"/>
  <c r="CW226" i="2"/>
  <c r="CO226" i="2"/>
  <c r="CN226" i="2"/>
  <c r="CM227" i="2"/>
  <c r="CW227" i="2" s="1"/>
  <c r="CT227" i="2"/>
  <c r="CY227" i="2"/>
  <c r="CM228" i="2"/>
  <c r="CY228" i="2" s="1"/>
  <c r="CR228" i="2"/>
  <c r="CN228" i="2"/>
  <c r="CM229" i="2"/>
  <c r="CS229" i="2" s="1"/>
  <c r="CW229" i="2"/>
  <c r="CX229" i="2"/>
  <c r="CU229" i="2"/>
  <c r="CV229" i="2"/>
  <c r="CN229" i="2"/>
  <c r="CO229" i="2"/>
  <c r="CM230" i="2"/>
  <c r="CY230" i="2" s="1"/>
  <c r="CW230" i="2"/>
  <c r="CU230" i="2"/>
  <c r="CQ230" i="2"/>
  <c r="CO230" i="2"/>
  <c r="CM231" i="2"/>
  <c r="CY231" i="2" s="1"/>
  <c r="CS231" i="2"/>
  <c r="CV231" i="2"/>
  <c r="CR231" i="2"/>
  <c r="CO231" i="2"/>
  <c r="CN231" i="2"/>
  <c r="CM232" i="2"/>
  <c r="CY232" i="2" s="1"/>
  <c r="CW232" i="2"/>
  <c r="CX232" i="2"/>
  <c r="CV232" i="2"/>
  <c r="CR232" i="2"/>
  <c r="CT232" i="2"/>
  <c r="CS232" i="2"/>
  <c r="CQ232" i="2"/>
  <c r="CO232" i="2"/>
  <c r="CN232" i="2"/>
  <c r="CM233" i="2"/>
  <c r="CS233" i="2" s="1"/>
  <c r="CV233" i="2"/>
  <c r="CM234" i="2"/>
  <c r="CY234" i="2" s="1"/>
  <c r="CX234" i="2"/>
  <c r="CT234" i="2"/>
  <c r="CU234" i="2"/>
  <c r="CR234" i="2"/>
  <c r="CV234" i="2"/>
  <c r="CN234" i="2"/>
  <c r="CO234" i="2"/>
  <c r="CM235" i="2"/>
  <c r="CU235" i="2" s="1"/>
  <c r="CY235" i="2"/>
  <c r="CN235" i="2"/>
  <c r="CM236" i="2"/>
  <c r="CR236" i="2" s="1"/>
  <c r="CX236" i="2"/>
  <c r="CV236" i="2"/>
  <c r="CY236" i="2"/>
  <c r="CT236" i="2"/>
  <c r="CU236" i="2"/>
  <c r="CW236" i="2"/>
  <c r="CQ236" i="2"/>
  <c r="CO236" i="2"/>
  <c r="CN236" i="2"/>
  <c r="CM237" i="2"/>
  <c r="CO237" i="2" s="1"/>
  <c r="CM238" i="2"/>
  <c r="CY238" i="2" s="1"/>
  <c r="CW238" i="2"/>
  <c r="CX238" i="2"/>
  <c r="CT238" i="2"/>
  <c r="CU238" i="2"/>
  <c r="CR238" i="2"/>
  <c r="CS238" i="2"/>
  <c r="CQ238" i="2"/>
  <c r="CO238" i="2"/>
  <c r="CN238" i="2"/>
  <c r="CM239" i="2"/>
  <c r="CU239" i="2" s="1"/>
  <c r="CM240" i="2"/>
  <c r="CY240" i="2" s="1"/>
  <c r="CX240" i="2"/>
  <c r="CV240" i="2"/>
  <c r="CR240" i="2"/>
  <c r="CT240" i="2"/>
  <c r="CU240" i="2"/>
  <c r="CO240" i="2"/>
  <c r="CN240" i="2"/>
  <c r="CM241" i="2"/>
  <c r="CN241" i="2" s="1"/>
  <c r="CM242" i="2"/>
  <c r="CU242" i="2" s="1"/>
  <c r="CX242" i="2"/>
  <c r="CT242" i="2"/>
  <c r="CR242" i="2"/>
  <c r="CW242" i="2"/>
  <c r="CV242" i="2"/>
  <c r="CN242" i="2"/>
  <c r="CO242" i="2"/>
  <c r="CM243" i="2"/>
  <c r="CU243" i="2" s="1"/>
  <c r="CX243" i="2"/>
  <c r="CR243" i="2"/>
  <c r="CN243" i="2"/>
  <c r="CM244" i="2"/>
  <c r="CR244" i="2" s="1"/>
  <c r="CM245" i="2"/>
  <c r="CW245" i="2" s="1"/>
  <c r="CS245" i="2"/>
  <c r="CT245" i="2"/>
  <c r="CX245" i="2"/>
  <c r="CU245" i="2"/>
  <c r="CR245" i="2"/>
  <c r="CV245" i="2"/>
  <c r="CQ245" i="2"/>
  <c r="CN245" i="2"/>
  <c r="CP245" i="2"/>
  <c r="CM246" i="2"/>
  <c r="CX246" i="2" s="1"/>
  <c r="CR246" i="2"/>
  <c r="CO246" i="2"/>
  <c r="CM247" i="2"/>
  <c r="E111" i="2"/>
  <c r="C108" i="2" s="1"/>
  <c r="D88" i="2"/>
  <c r="BY3" i="2" s="1"/>
  <c r="CA3" i="2" s="1"/>
  <c r="BK3" i="2"/>
  <c r="CU247" i="2"/>
  <c r="CS247" i="2"/>
  <c r="CV247" i="2"/>
  <c r="CR247" i="2"/>
  <c r="CY247" i="2"/>
  <c r="CT247" i="2"/>
  <c r="CQ247" i="2"/>
  <c r="CO247" i="2"/>
  <c r="CN247" i="2"/>
  <c r="CM248" i="2"/>
  <c r="CV248" i="2" s="1"/>
  <c r="BT3" i="2"/>
  <c r="CW248" i="2"/>
  <c r="CY248" i="2"/>
  <c r="CT248" i="2"/>
  <c r="CS248" i="2"/>
  <c r="CQ248" i="2"/>
  <c r="CP248" i="2"/>
  <c r="CM249" i="2"/>
  <c r="CM250" i="2"/>
  <c r="CM251" i="2"/>
  <c r="CM252" i="2"/>
  <c r="CW252" i="2" s="1"/>
  <c r="CX252" i="2"/>
  <c r="CV252" i="2"/>
  <c r="CR252" i="2"/>
  <c r="CS252" i="2"/>
  <c r="CT252" i="2"/>
  <c r="CO252" i="2"/>
  <c r="CN252" i="2"/>
  <c r="CM253" i="2"/>
  <c r="CS253" i="2" s="1"/>
  <c r="CX253" i="2"/>
  <c r="CU253" i="2"/>
  <c r="CQ253" i="2"/>
  <c r="CN253" i="2"/>
  <c r="CM254" i="2"/>
  <c r="CY254" i="2" s="1"/>
  <c r="CX254" i="2"/>
  <c r="CT254" i="2"/>
  <c r="CR254" i="2"/>
  <c r="CV254" i="2"/>
  <c r="CW254" i="2"/>
  <c r="CN254" i="2"/>
  <c r="CQ254" i="2"/>
  <c r="CM255" i="2"/>
  <c r="CW255" i="2" s="1"/>
  <c r="CV255" i="2"/>
  <c r="CX255" i="2"/>
  <c r="CO255" i="2"/>
  <c r="CP255" i="2"/>
  <c r="CM256" i="2"/>
  <c r="CW256" i="2" s="1"/>
  <c r="CX256" i="2"/>
  <c r="CV256" i="2"/>
  <c r="CR256" i="2"/>
  <c r="CT256" i="2"/>
  <c r="CU256" i="2"/>
  <c r="CN256" i="2"/>
  <c r="CO256" i="2"/>
  <c r="CM257" i="2"/>
  <c r="CS257" i="2" s="1"/>
  <c r="CX257" i="2"/>
  <c r="CR257" i="2"/>
  <c r="CQ257" i="2"/>
  <c r="CO257" i="2"/>
  <c r="CM258" i="2"/>
  <c r="CM259" i="2"/>
  <c r="CM260" i="2"/>
  <c r="CX260" i="2" s="1"/>
  <c r="CW260" i="2"/>
  <c r="CY260" i="2"/>
  <c r="CU260" i="2"/>
  <c r="CS260" i="2"/>
  <c r="CO260" i="2"/>
  <c r="CN260" i="2"/>
  <c r="CM261" i="2"/>
  <c r="CS261" i="2"/>
  <c r="CW261" i="2"/>
  <c r="CT261" i="2"/>
  <c r="CX261" i="2"/>
  <c r="CU261" i="2"/>
  <c r="CR261" i="2"/>
  <c r="CY261" i="2"/>
  <c r="CV261" i="2"/>
  <c r="CQ261" i="2"/>
  <c r="CN261" i="2"/>
  <c r="CO261" i="2"/>
  <c r="CP261" i="2"/>
  <c r="CM262" i="2"/>
  <c r="CY262" i="2" s="1"/>
  <c r="CX262" i="2"/>
  <c r="CT262" i="2"/>
  <c r="CU262" i="2"/>
  <c r="CR262" i="2"/>
  <c r="CW262" i="2"/>
  <c r="CV262" i="2"/>
  <c r="CQ262" i="2"/>
  <c r="CP262" i="2"/>
  <c r="CN262" i="2"/>
  <c r="CM263" i="2"/>
  <c r="CU263" i="2" s="1"/>
  <c r="CM264" i="2"/>
  <c r="CX264" i="2" s="1"/>
  <c r="CO264" i="2"/>
  <c r="CM265" i="2"/>
  <c r="CQ265" i="2" s="1"/>
  <c r="CM266" i="2"/>
  <c r="CX266" i="2" s="1"/>
  <c r="CW266" i="2"/>
  <c r="CO266" i="2"/>
  <c r="CM267" i="2"/>
  <c r="CS267" i="2" s="1"/>
  <c r="CM268" i="2"/>
  <c r="CV268" i="2" s="1"/>
  <c r="CX268" i="2"/>
  <c r="CW268" i="2"/>
  <c r="CS268" i="2"/>
  <c r="CU268" i="2"/>
  <c r="CO268" i="2"/>
  <c r="CN268" i="2"/>
  <c r="CM269" i="2"/>
  <c r="CO269" i="2" s="1"/>
  <c r="CS269" i="2"/>
  <c r="CU269" i="2"/>
  <c r="CM270" i="2"/>
  <c r="CT270" i="2" s="1"/>
  <c r="CU270" i="2"/>
  <c r="CR270" i="2"/>
  <c r="CQ270" i="2"/>
  <c r="CP270" i="2"/>
  <c r="CM271" i="2"/>
  <c r="CQ271" i="2" s="1"/>
  <c r="CW271" i="2"/>
  <c r="CY271" i="2"/>
  <c r="CM272" i="2"/>
  <c r="CY272" i="2" s="1"/>
  <c r="CX272" i="2"/>
  <c r="CV272" i="2"/>
  <c r="CW272" i="2"/>
  <c r="CR272" i="2"/>
  <c r="CT272" i="2"/>
  <c r="CU272" i="2"/>
  <c r="CQ272" i="2"/>
  <c r="CP272" i="2"/>
  <c r="CO272" i="2"/>
  <c r="CM274" i="2"/>
  <c r="CQ274" i="2" s="1"/>
  <c r="CM273" i="2"/>
  <c r="CX273" i="2" s="1"/>
  <c r="CS273" i="2"/>
  <c r="CW273" i="2"/>
  <c r="CU273" i="2"/>
  <c r="CV273" i="2"/>
  <c r="CN273" i="2"/>
  <c r="C109" i="2"/>
  <c r="I19" i="6"/>
  <c r="AC6" i="2" l="1"/>
  <c r="AC4" i="2"/>
  <c r="AC5" i="2"/>
  <c r="D94" i="2"/>
  <c r="AQ3" i="2" s="1"/>
  <c r="CY264" i="2"/>
  <c r="CT239" i="2"/>
  <c r="CT211" i="2"/>
  <c r="CR199" i="2"/>
  <c r="CY270" i="2"/>
  <c r="CP268" i="2"/>
  <c r="CR268" i="2"/>
  <c r="CQ266" i="2"/>
  <c r="CY266" i="2"/>
  <c r="CV265" i="2"/>
  <c r="CU264" i="2"/>
  <c r="CW264" i="2"/>
  <c r="CP260" i="2"/>
  <c r="CT260" i="2"/>
  <c r="CV260" i="2"/>
  <c r="CV257" i="2"/>
  <c r="CT257" i="2"/>
  <c r="CY255" i="2"/>
  <c r="CS255" i="2"/>
  <c r="CV253" i="2"/>
  <c r="CW253" i="2"/>
  <c r="CQ246" i="2"/>
  <c r="CY246" i="2"/>
  <c r="CO243" i="2"/>
  <c r="CS243" i="2"/>
  <c r="CX239" i="2"/>
  <c r="CT235" i="2"/>
  <c r="CR233" i="2"/>
  <c r="CS230" i="2"/>
  <c r="CT230" i="2"/>
  <c r="CQ228" i="2"/>
  <c r="CW228" i="2"/>
  <c r="CN227" i="2"/>
  <c r="CV227" i="2"/>
  <c r="CR225" i="2"/>
  <c r="CS222" i="2"/>
  <c r="CT222" i="2"/>
  <c r="CQ220" i="2"/>
  <c r="CY220" i="2"/>
  <c r="CP219" i="2"/>
  <c r="CW219" i="2"/>
  <c r="CR217" i="2"/>
  <c r="CS214" i="2"/>
  <c r="CT214" i="2"/>
  <c r="CQ212" i="2"/>
  <c r="CW212" i="2"/>
  <c r="CN211" i="2"/>
  <c r="CR211" i="2"/>
  <c r="CY210" i="2"/>
  <c r="CX210" i="2"/>
  <c r="CN210" i="2"/>
  <c r="CS209" i="2"/>
  <c r="CX209" i="2"/>
  <c r="CQ209" i="2"/>
  <c r="CS205" i="2"/>
  <c r="CW205" i="2"/>
  <c r="CY205" i="2"/>
  <c r="CN205" i="2"/>
  <c r="CV201" i="2"/>
  <c r="CT201" i="2"/>
  <c r="CO199" i="2"/>
  <c r="CO197" i="2"/>
  <c r="CX197" i="2"/>
  <c r="CS195" i="2"/>
  <c r="CR195" i="2"/>
  <c r="CN195" i="2"/>
  <c r="CW195" i="2"/>
  <c r="CT195" i="2"/>
  <c r="CQ195" i="2"/>
  <c r="CY192" i="2"/>
  <c r="CU192" i="2"/>
  <c r="CO192" i="2"/>
  <c r="CX192" i="2"/>
  <c r="CW192" i="2"/>
  <c r="CQ192" i="2"/>
  <c r="CS178" i="2"/>
  <c r="CS166" i="2"/>
  <c r="CS264" i="2"/>
  <c r="CY217" i="2"/>
  <c r="CO212" i="2"/>
  <c r="CR212" i="2"/>
  <c r="CU199" i="2"/>
  <c r="CX199" i="2"/>
  <c r="CQ199" i="2"/>
  <c r="CW180" i="2"/>
  <c r="CS180" i="2"/>
  <c r="CO180" i="2"/>
  <c r="CX180" i="2"/>
  <c r="CR180" i="2"/>
  <c r="CQ180" i="2"/>
  <c r="CV180" i="2"/>
  <c r="CT180" i="2"/>
  <c r="CP180" i="2"/>
  <c r="CV168" i="2"/>
  <c r="CU168" i="2"/>
  <c r="CO168" i="2"/>
  <c r="CW168" i="2"/>
  <c r="CR168" i="2"/>
  <c r="CQ168" i="2"/>
  <c r="CX168" i="2"/>
  <c r="CT168" i="2"/>
  <c r="CP168" i="2"/>
  <c r="CO273" i="2"/>
  <c r="CR273" i="2"/>
  <c r="CR274" i="2"/>
  <c r="CW270" i="2"/>
  <c r="CS266" i="2"/>
  <c r="CN264" i="2"/>
  <c r="CP263" i="2"/>
  <c r="CQ273" i="2"/>
  <c r="CT273" i="2"/>
  <c r="CX274" i="2"/>
  <c r="CO270" i="2"/>
  <c r="CV270" i="2"/>
  <c r="CX270" i="2"/>
  <c r="CQ268" i="2"/>
  <c r="CY268" i="2"/>
  <c r="CN266" i="2"/>
  <c r="CV266" i="2"/>
  <c r="CT266" i="2"/>
  <c r="CT265" i="2"/>
  <c r="CP264" i="2"/>
  <c r="CT264" i="2"/>
  <c r="CV264" i="2"/>
  <c r="CR263" i="2"/>
  <c r="CO262" i="2"/>
  <c r="CS262" i="2"/>
  <c r="CQ260" i="2"/>
  <c r="CR260" i="2"/>
  <c r="CN257" i="2"/>
  <c r="CY257" i="2"/>
  <c r="CQ256" i="2"/>
  <c r="CQ255" i="2"/>
  <c r="CR255" i="2"/>
  <c r="CP254" i="2"/>
  <c r="CO253" i="2"/>
  <c r="CY253" i="2"/>
  <c r="CQ252" i="2"/>
  <c r="CO248" i="2"/>
  <c r="CU248" i="2"/>
  <c r="CS246" i="2"/>
  <c r="CT246" i="2"/>
  <c r="CO245" i="2"/>
  <c r="CY245" i="2"/>
  <c r="CN244" i="2"/>
  <c r="CP243" i="2"/>
  <c r="CQ242" i="2"/>
  <c r="CY242" i="2"/>
  <c r="CR241" i="2"/>
  <c r="CQ240" i="2"/>
  <c r="CW240" i="2"/>
  <c r="CP239" i="2"/>
  <c r="CV239" i="2"/>
  <c r="CP234" i="2"/>
  <c r="CW234" i="2"/>
  <c r="CO233" i="2"/>
  <c r="CX233" i="2"/>
  <c r="CX231" i="2"/>
  <c r="CN230" i="2"/>
  <c r="CR230" i="2"/>
  <c r="CX230" i="2"/>
  <c r="CU228" i="2"/>
  <c r="CV228" i="2"/>
  <c r="CO227" i="2"/>
  <c r="CS227" i="2"/>
  <c r="CQ226" i="2"/>
  <c r="CY226" i="2"/>
  <c r="CP225" i="2"/>
  <c r="CX225" i="2"/>
  <c r="CX223" i="2"/>
  <c r="CQ222" i="2"/>
  <c r="CV222" i="2"/>
  <c r="CW222" i="2"/>
  <c r="CU220" i="2"/>
  <c r="CV220" i="2"/>
  <c r="CO219" i="2"/>
  <c r="CS219" i="2"/>
  <c r="CP218" i="2"/>
  <c r="CW218" i="2"/>
  <c r="CO217" i="2"/>
  <c r="CX217" i="2"/>
  <c r="CR215" i="2"/>
  <c r="CN214" i="2"/>
  <c r="CW214" i="2"/>
  <c r="CX214" i="2"/>
  <c r="CU212" i="2"/>
  <c r="CV212" i="2"/>
  <c r="CP211" i="2"/>
  <c r="CV210" i="2"/>
  <c r="CO209" i="2"/>
  <c r="CR209" i="2"/>
  <c r="CY208" i="2"/>
  <c r="CV208" i="2"/>
  <c r="CN208" i="2"/>
  <c r="CT206" i="2"/>
  <c r="CU206" i="2"/>
  <c r="CU205" i="2"/>
  <c r="CU203" i="2"/>
  <c r="CT203" i="2"/>
  <c r="CQ203" i="2"/>
  <c r="CQ201" i="2"/>
  <c r="CY201" i="2"/>
  <c r="CT199" i="2"/>
  <c r="CV199" i="2"/>
  <c r="CN197" i="2"/>
  <c r="CX195" i="2"/>
  <c r="CT192" i="2"/>
  <c r="CY188" i="2"/>
  <c r="CO188" i="2"/>
  <c r="CX186" i="2"/>
  <c r="CU186" i="2"/>
  <c r="CQ186" i="2"/>
  <c r="CW186" i="2"/>
  <c r="CV186" i="2"/>
  <c r="CO186" i="2"/>
  <c r="CU180" i="2"/>
  <c r="CY176" i="2"/>
  <c r="CU176" i="2"/>
  <c r="CO176" i="2"/>
  <c r="CX176" i="2"/>
  <c r="CW176" i="2"/>
  <c r="CQ176" i="2"/>
  <c r="CV176" i="2"/>
  <c r="CT176" i="2"/>
  <c r="CP176" i="2"/>
  <c r="CN173" i="2"/>
  <c r="CU173" i="2"/>
  <c r="CR173" i="2"/>
  <c r="CS168" i="2"/>
  <c r="CU266" i="2"/>
  <c r="CU211" i="2"/>
  <c r="CS211" i="2"/>
  <c r="CX211" i="2"/>
  <c r="CP266" i="2"/>
  <c r="CR266" i="2"/>
  <c r="CQ264" i="2"/>
  <c r="CR264" i="2"/>
  <c r="CN246" i="2"/>
  <c r="CW246" i="2"/>
  <c r="CQ239" i="2"/>
  <c r="CU237" i="2"/>
  <c r="CQ233" i="2"/>
  <c r="CW233" i="2"/>
  <c r="CO228" i="2"/>
  <c r="CT228" i="2"/>
  <c r="CX228" i="2"/>
  <c r="CN220" i="2"/>
  <c r="CT220" i="2"/>
  <c r="CX220" i="2"/>
  <c r="CN217" i="2"/>
  <c r="CW217" i="2"/>
  <c r="CN212" i="2"/>
  <c r="CT212" i="2"/>
  <c r="CX212" i="2"/>
  <c r="CO211" i="2"/>
  <c r="CW211" i="2"/>
  <c r="CW201" i="2"/>
  <c r="CR201" i="2"/>
  <c r="CN201" i="2"/>
  <c r="CN199" i="2"/>
  <c r="CY199" i="2"/>
  <c r="CS199" i="2"/>
  <c r="CT197" i="2"/>
  <c r="CY197" i="2"/>
  <c r="CW197" i="2"/>
  <c r="CU197" i="2"/>
  <c r="CP197" i="2"/>
  <c r="CN194" i="2"/>
  <c r="CY194" i="2"/>
  <c r="CY180" i="2"/>
  <c r="CY178" i="2"/>
  <c r="CV178" i="2"/>
  <c r="CN178" i="2"/>
  <c r="CX178" i="2"/>
  <c r="CR178" i="2"/>
  <c r="CQ178" i="2"/>
  <c r="CT178" i="2"/>
  <c r="CW178" i="2"/>
  <c r="CP178" i="2"/>
  <c r="CY168" i="2"/>
  <c r="CY166" i="2"/>
  <c r="CV166" i="2"/>
  <c r="CO166" i="2"/>
  <c r="CX166" i="2"/>
  <c r="CR166" i="2"/>
  <c r="CP166" i="2"/>
  <c r="CT166" i="2"/>
  <c r="CW166" i="2"/>
  <c r="CQ166" i="2"/>
  <c r="CT155" i="2"/>
  <c r="CP153" i="2"/>
  <c r="CT153" i="2"/>
  <c r="CN151" i="2"/>
  <c r="CS151" i="2"/>
  <c r="CR145" i="2"/>
  <c r="CV144" i="2"/>
  <c r="CS144" i="2"/>
  <c r="CO144" i="2"/>
  <c r="CN141" i="2"/>
  <c r="CR141" i="2"/>
  <c r="CS140" i="2"/>
  <c r="CV140" i="2"/>
  <c r="CR139" i="2"/>
  <c r="CV132" i="2"/>
  <c r="CX129" i="2"/>
  <c r="CW129" i="2"/>
  <c r="CY129" i="2"/>
  <c r="CO129" i="2"/>
  <c r="CV124" i="2"/>
  <c r="CR124" i="2"/>
  <c r="CV76" i="2"/>
  <c r="CQ76" i="2"/>
  <c r="CT64" i="2"/>
  <c r="CW62" i="2"/>
  <c r="CS62" i="2"/>
  <c r="CQ62" i="2"/>
  <c r="CX62" i="2"/>
  <c r="CU62" i="2"/>
  <c r="CO62" i="2"/>
  <c r="CW56" i="2"/>
  <c r="CR56" i="2"/>
  <c r="CQ56" i="2"/>
  <c r="CV56" i="2"/>
  <c r="CU56" i="2"/>
  <c r="CP56" i="2"/>
  <c r="CO54" i="2"/>
  <c r="CY54" i="2"/>
  <c r="CO52" i="2"/>
  <c r="CT52" i="2"/>
  <c r="CQ52" i="2"/>
  <c r="CW52" i="2"/>
  <c r="CV52" i="2"/>
  <c r="CU52" i="2"/>
  <c r="CN52" i="2"/>
  <c r="CX46" i="2"/>
  <c r="CU46" i="2"/>
  <c r="CO46" i="2"/>
  <c r="CW46" i="2"/>
  <c r="CV46" i="2"/>
  <c r="CN46" i="2"/>
  <c r="CN44" i="2"/>
  <c r="CY44" i="2"/>
  <c r="CR36" i="2"/>
  <c r="CR28" i="2"/>
  <c r="CX26" i="2"/>
  <c r="CR26" i="2"/>
  <c r="CQ26" i="2"/>
  <c r="CY26" i="2"/>
  <c r="CW26" i="2"/>
  <c r="CV26" i="2"/>
  <c r="CN26" i="2"/>
  <c r="CS21" i="2"/>
  <c r="CR21" i="2"/>
  <c r="CO21" i="2"/>
  <c r="CX21" i="2"/>
  <c r="CW21" i="2"/>
  <c r="CY21" i="2"/>
  <c r="CN21" i="2"/>
  <c r="CO191" i="2"/>
  <c r="CR191" i="2"/>
  <c r="CP189" i="2"/>
  <c r="CR189" i="2"/>
  <c r="CN187" i="2"/>
  <c r="CQ185" i="2"/>
  <c r="CO184" i="2"/>
  <c r="CU184" i="2"/>
  <c r="CV184" i="2"/>
  <c r="CN182" i="2"/>
  <c r="CS182" i="2"/>
  <c r="CW182" i="2"/>
  <c r="CP172" i="2"/>
  <c r="CU172" i="2"/>
  <c r="CQ170" i="2"/>
  <c r="CU170" i="2"/>
  <c r="CX170" i="2"/>
  <c r="CN164" i="2"/>
  <c r="CU164" i="2"/>
  <c r="CW164" i="2"/>
  <c r="CP163" i="2"/>
  <c r="CR161" i="2"/>
  <c r="CX159" i="2"/>
  <c r="CY155" i="2"/>
  <c r="CP154" i="2"/>
  <c r="CR154" i="2"/>
  <c r="CQ153" i="2"/>
  <c r="CS153" i="2"/>
  <c r="CP152" i="2"/>
  <c r="CT152" i="2"/>
  <c r="CP151" i="2"/>
  <c r="CU151" i="2"/>
  <c r="CQ150" i="2"/>
  <c r="CW150" i="2"/>
  <c r="CN148" i="2"/>
  <c r="CS148" i="2"/>
  <c r="CP147" i="2"/>
  <c r="CY146" i="2"/>
  <c r="CW146" i="2"/>
  <c r="CN146" i="2"/>
  <c r="CQ144" i="2"/>
  <c r="CY144" i="2"/>
  <c r="CS143" i="2"/>
  <c r="CO143" i="2"/>
  <c r="CS142" i="2"/>
  <c r="CN140" i="2"/>
  <c r="CU140" i="2"/>
  <c r="CT139" i="2"/>
  <c r="CQ137" i="2"/>
  <c r="CT135" i="2"/>
  <c r="CU134" i="2"/>
  <c r="CO132" i="2"/>
  <c r="CX132" i="2"/>
  <c r="CY130" i="2"/>
  <c r="CV130" i="2"/>
  <c r="CO130" i="2"/>
  <c r="CR129" i="2"/>
  <c r="CU127" i="2"/>
  <c r="CX127" i="2"/>
  <c r="CQ127" i="2"/>
  <c r="CS126" i="2"/>
  <c r="CX124" i="2"/>
  <c r="CX120" i="2"/>
  <c r="CW120" i="2"/>
  <c r="CQ120" i="2"/>
  <c r="CQ90" i="2"/>
  <c r="CY79" i="2"/>
  <c r="CY77" i="2"/>
  <c r="CO70" i="2"/>
  <c r="CW68" i="2"/>
  <c r="CR68" i="2"/>
  <c r="CQ68" i="2"/>
  <c r="CV68" i="2"/>
  <c r="CT68" i="2"/>
  <c r="CP68" i="2"/>
  <c r="CN66" i="2"/>
  <c r="CN64" i="2"/>
  <c r="CR62" i="2"/>
  <c r="CY58" i="2"/>
  <c r="CW58" i="2"/>
  <c r="CP58" i="2"/>
  <c r="CX58" i="2"/>
  <c r="CR58" i="2"/>
  <c r="CQ58" i="2"/>
  <c r="CS56" i="2"/>
  <c r="CY52" i="2"/>
  <c r="CV48" i="2"/>
  <c r="CU48" i="2"/>
  <c r="CP48" i="2"/>
  <c r="CW48" i="2"/>
  <c r="CR48" i="2"/>
  <c r="CQ48" i="2"/>
  <c r="CS46" i="2"/>
  <c r="CO44" i="2"/>
  <c r="CS37" i="2"/>
  <c r="CR37" i="2"/>
  <c r="CO37" i="2"/>
  <c r="CX37" i="2"/>
  <c r="CW37" i="2"/>
  <c r="CY37" i="2"/>
  <c r="CN37" i="2"/>
  <c r="CS29" i="2"/>
  <c r="CR29" i="2"/>
  <c r="CO29" i="2"/>
  <c r="CW29" i="2"/>
  <c r="CY29" i="2"/>
  <c r="CP29" i="2"/>
  <c r="CT29" i="2"/>
  <c r="CP26" i="2"/>
  <c r="CV21" i="2"/>
  <c r="CS145" i="2"/>
  <c r="CP145" i="2"/>
  <c r="CX140" i="2"/>
  <c r="CT140" i="2"/>
  <c r="CP140" i="2"/>
  <c r="CW64" i="2"/>
  <c r="CR64" i="2"/>
  <c r="CQ64" i="2"/>
  <c r="CV64" i="2"/>
  <c r="CU64" i="2"/>
  <c r="CP64" i="2"/>
  <c r="CW54" i="2"/>
  <c r="CS54" i="2"/>
  <c r="CP54" i="2"/>
  <c r="CX54" i="2"/>
  <c r="CU54" i="2"/>
  <c r="CN54" i="2"/>
  <c r="CV44" i="2"/>
  <c r="CT44" i="2"/>
  <c r="CP44" i="2"/>
  <c r="CW44" i="2"/>
  <c r="CR44" i="2"/>
  <c r="CQ44" i="2"/>
  <c r="CV36" i="2"/>
  <c r="CU36" i="2"/>
  <c r="CP36" i="2"/>
  <c r="CW36" i="2"/>
  <c r="CT36" i="2"/>
  <c r="CN36" i="2"/>
  <c r="CY36" i="2"/>
  <c r="CQ36" i="2"/>
  <c r="CV28" i="2"/>
  <c r="CS28" i="2"/>
  <c r="CP28" i="2"/>
  <c r="CY28" i="2"/>
  <c r="CQ28" i="2"/>
  <c r="CW28" i="2"/>
  <c r="CT28" i="2"/>
  <c r="CN28" i="2"/>
  <c r="CQ184" i="2"/>
  <c r="CR184" i="2"/>
  <c r="CP182" i="2"/>
  <c r="CU182" i="2"/>
  <c r="CN170" i="2"/>
  <c r="CV170" i="2"/>
  <c r="CQ164" i="2"/>
  <c r="CR164" i="2"/>
  <c r="CP161" i="2"/>
  <c r="CN159" i="2"/>
  <c r="CX148" i="2"/>
  <c r="CR148" i="2"/>
  <c r="CY145" i="2"/>
  <c r="CN144" i="2"/>
  <c r="CT144" i="2"/>
  <c r="CW144" i="2"/>
  <c r="CW142" i="2"/>
  <c r="CV142" i="2"/>
  <c r="CQ142" i="2"/>
  <c r="CQ140" i="2"/>
  <c r="CY140" i="2"/>
  <c r="CP139" i="2"/>
  <c r="CX137" i="2"/>
  <c r="CS137" i="2"/>
  <c r="CV137" i="2"/>
  <c r="CS135" i="2"/>
  <c r="CY135" i="2"/>
  <c r="CO135" i="2"/>
  <c r="CU132" i="2"/>
  <c r="CV131" i="2"/>
  <c r="CO131" i="2"/>
  <c r="CN129" i="2"/>
  <c r="CS129" i="2"/>
  <c r="CT126" i="2"/>
  <c r="CR126" i="2"/>
  <c r="CQ126" i="2"/>
  <c r="CQ124" i="2"/>
  <c r="CQ98" i="2"/>
  <c r="CQ96" i="2"/>
  <c r="CT76" i="2"/>
  <c r="CY66" i="2"/>
  <c r="CV66" i="2"/>
  <c r="CP66" i="2"/>
  <c r="CX66" i="2"/>
  <c r="CR66" i="2"/>
  <c r="CQ66" i="2"/>
  <c r="CS64" i="2"/>
  <c r="CP62" i="2"/>
  <c r="CT62" i="2"/>
  <c r="CW60" i="2"/>
  <c r="CR60" i="2"/>
  <c r="CQ60" i="2"/>
  <c r="CV60" i="2"/>
  <c r="CS60" i="2"/>
  <c r="CP60" i="2"/>
  <c r="CN56" i="2"/>
  <c r="CY56" i="2"/>
  <c r="CQ54" i="2"/>
  <c r="CR54" i="2"/>
  <c r="CS53" i="2"/>
  <c r="CX53" i="2"/>
  <c r="CO53" i="2"/>
  <c r="CV53" i="2"/>
  <c r="CX52" i="2"/>
  <c r="CX50" i="2"/>
  <c r="CR50" i="2"/>
  <c r="CQ50" i="2"/>
  <c r="CY50" i="2"/>
  <c r="CS50" i="2"/>
  <c r="CP50" i="2"/>
  <c r="CQ46" i="2"/>
  <c r="CY46" i="2"/>
  <c r="CS44" i="2"/>
  <c r="CS41" i="2"/>
  <c r="CU41" i="2"/>
  <c r="CO41" i="2"/>
  <c r="CR41" i="2"/>
  <c r="CQ41" i="2"/>
  <c r="CT41" i="2"/>
  <c r="CV41" i="2"/>
  <c r="CS36" i="2"/>
  <c r="CX34" i="2"/>
  <c r="CR34" i="2"/>
  <c r="CQ34" i="2"/>
  <c r="CW34" i="2"/>
  <c r="CO34" i="2"/>
  <c r="CY34" i="2"/>
  <c r="CS34" i="2"/>
  <c r="CU28" i="2"/>
  <c r="CU26" i="2"/>
  <c r="CQ21" i="2"/>
  <c r="CT21" i="2"/>
  <c r="CU18" i="2"/>
  <c r="CV18" i="2"/>
  <c r="CQ18" i="2"/>
  <c r="CT18" i="2"/>
  <c r="CW18" i="2"/>
  <c r="CN18" i="2"/>
  <c r="CX42" i="2"/>
  <c r="CR42" i="2"/>
  <c r="CQ42" i="2"/>
  <c r="CV40" i="2"/>
  <c r="CS40" i="2"/>
  <c r="CO40" i="2"/>
  <c r="CS33" i="2"/>
  <c r="CU33" i="2"/>
  <c r="CO33" i="2"/>
  <c r="CX30" i="2"/>
  <c r="CU30" i="2"/>
  <c r="CO30" i="2"/>
  <c r="CV24" i="2"/>
  <c r="CS24" i="2"/>
  <c r="CO24" i="2"/>
  <c r="CX17" i="2"/>
  <c r="CV17" i="2"/>
  <c r="CN17" i="2"/>
  <c r="CN14" i="2"/>
  <c r="CT14" i="2"/>
  <c r="CQ12" i="2"/>
  <c r="CX11" i="2"/>
  <c r="CO11" i="2"/>
  <c r="CS1436" i="2"/>
  <c r="CY1436" i="2"/>
  <c r="CN1436" i="2"/>
  <c r="CT1436" i="2"/>
  <c r="CQ1436" i="2"/>
  <c r="CV1436" i="2"/>
  <c r="CP1436" i="2"/>
  <c r="CO1436" i="2"/>
  <c r="CU1436" i="2"/>
  <c r="CQ1463" i="2"/>
  <c r="CU1463" i="2"/>
  <c r="CW1463" i="2"/>
  <c r="CN1463" i="2"/>
  <c r="CP1463" i="2"/>
  <c r="CO1463" i="2"/>
  <c r="CT1463" i="2"/>
  <c r="CR1463" i="2"/>
  <c r="CY1463" i="2"/>
  <c r="CS1463" i="2"/>
  <c r="CX1463" i="2"/>
  <c r="CV1463" i="2"/>
  <c r="CQ67" i="2"/>
  <c r="CX67" i="2"/>
  <c r="CQ63" i="2"/>
  <c r="CY63" i="2"/>
  <c r="CQ59" i="2"/>
  <c r="CT59" i="2"/>
  <c r="CQ55" i="2"/>
  <c r="CR55" i="2"/>
  <c r="CQ49" i="2"/>
  <c r="CY49" i="2"/>
  <c r="CQ45" i="2"/>
  <c r="CR45" i="2"/>
  <c r="CS42" i="2"/>
  <c r="CY42" i="2"/>
  <c r="CN40" i="2"/>
  <c r="CU40" i="2"/>
  <c r="CX40" i="2"/>
  <c r="CX38" i="2"/>
  <c r="CU38" i="2"/>
  <c r="CO38" i="2"/>
  <c r="CN33" i="2"/>
  <c r="CV33" i="2"/>
  <c r="CT33" i="2"/>
  <c r="CV32" i="2"/>
  <c r="CS32" i="2"/>
  <c r="CN32" i="2"/>
  <c r="CP30" i="2"/>
  <c r="CY30" i="2"/>
  <c r="CS25" i="2"/>
  <c r="CY25" i="2"/>
  <c r="CO25" i="2"/>
  <c r="CU24" i="2"/>
  <c r="CX24" i="2"/>
  <c r="CX22" i="2"/>
  <c r="CU22" i="2"/>
  <c r="CO22" i="2"/>
  <c r="CQ17" i="2"/>
  <c r="CU17" i="2"/>
  <c r="CW17" i="2"/>
  <c r="CV16" i="2"/>
  <c r="CS16" i="2"/>
  <c r="CO16" i="2"/>
  <c r="CV12" i="2"/>
  <c r="CT11" i="2"/>
  <c r="CW11" i="2"/>
  <c r="CO1443" i="2"/>
  <c r="CT1443" i="2"/>
  <c r="CS1443" i="2"/>
  <c r="CX1443" i="2"/>
  <c r="CY1443" i="2"/>
  <c r="CW1443" i="2"/>
  <c r="CQ1443" i="2"/>
  <c r="CU1443" i="2"/>
  <c r="CV1443" i="2"/>
  <c r="CP1443" i="2"/>
  <c r="CR1443" i="2"/>
  <c r="CN1443" i="2"/>
  <c r="CT1440" i="2"/>
  <c r="CU1440" i="2"/>
  <c r="CR1440" i="2"/>
  <c r="CW1440" i="2"/>
  <c r="CY1440" i="2"/>
  <c r="CP1440" i="2"/>
  <c r="CV1440" i="2"/>
  <c r="CQ1440" i="2"/>
  <c r="CX1440" i="2"/>
  <c r="CO1440" i="2"/>
  <c r="CN1440" i="2"/>
  <c r="CS1440" i="2"/>
  <c r="CU14" i="2"/>
  <c r="CR14" i="2"/>
  <c r="CP1445" i="2"/>
  <c r="CY1445" i="2"/>
  <c r="CX1445" i="2"/>
  <c r="CO1445" i="2"/>
  <c r="CN1445" i="2"/>
  <c r="CS1445" i="2"/>
  <c r="CQ1445" i="2"/>
  <c r="CR1445" i="2"/>
  <c r="CT1445" i="2"/>
  <c r="CW1445" i="2"/>
  <c r="CU1445" i="2"/>
  <c r="CV1445" i="2"/>
  <c r="CX7" i="2"/>
  <c r="AC3" i="2"/>
  <c r="AD3" i="2" s="1"/>
  <c r="C44" i="6" s="1"/>
  <c r="E106" i="2"/>
  <c r="CQ9" i="2"/>
  <c r="CR9" i="2"/>
  <c r="AP59" i="2"/>
  <c r="AP178" i="2"/>
  <c r="AP101" i="2"/>
  <c r="AP148" i="2"/>
  <c r="AP177" i="2"/>
  <c r="AP39" i="2"/>
  <c r="AP31" i="2"/>
  <c r="AP186" i="2"/>
  <c r="AP17" i="2"/>
  <c r="AP232" i="2"/>
  <c r="AP158" i="2"/>
  <c r="AP57" i="2"/>
  <c r="AP145" i="2"/>
  <c r="AP118" i="2"/>
  <c r="AP6" i="2"/>
  <c r="AP188" i="2"/>
  <c r="AP90" i="2"/>
  <c r="AP115" i="2"/>
  <c r="AP253" i="2"/>
  <c r="AP233" i="2"/>
  <c r="AP149" i="2"/>
  <c r="AP161" i="2"/>
  <c r="AP85" i="2"/>
  <c r="AP60" i="2"/>
  <c r="AP80" i="2"/>
  <c r="AP248" i="2"/>
  <c r="AP164" i="2"/>
  <c r="AP52" i="2"/>
  <c r="AP146" i="2"/>
  <c r="AP99" i="2"/>
  <c r="AP92" i="2"/>
  <c r="AP255" i="2"/>
  <c r="AP150" i="2"/>
  <c r="AP41" i="2"/>
  <c r="AP129" i="2"/>
  <c r="AP139" i="2"/>
  <c r="AP27" i="2"/>
  <c r="AP204" i="2"/>
  <c r="AP111" i="2"/>
  <c r="AP35" i="2"/>
  <c r="AP226" i="2"/>
  <c r="AP206" i="2"/>
  <c r="AP262" i="2"/>
  <c r="AP197" i="2"/>
  <c r="D95" i="2"/>
  <c r="AR3" i="2" s="1"/>
  <c r="D96" i="2"/>
  <c r="AS3" i="2" s="1"/>
  <c r="CU259" i="2"/>
  <c r="CY259" i="2"/>
  <c r="CO259" i="2"/>
  <c r="CS259" i="2"/>
  <c r="CT259" i="2"/>
  <c r="CQ259" i="2"/>
  <c r="CV259" i="2"/>
  <c r="CX259" i="2"/>
  <c r="CP259" i="2"/>
  <c r="CN259" i="2"/>
  <c r="CW259" i="2"/>
  <c r="CR259" i="2"/>
  <c r="CV267" i="2"/>
  <c r="CY267" i="2"/>
  <c r="CO267" i="2"/>
  <c r="CW267" i="2"/>
  <c r="CR267" i="2"/>
  <c r="CQ267" i="2"/>
  <c r="CU267" i="2"/>
  <c r="CT267" i="2"/>
  <c r="CP267" i="2"/>
  <c r="CX267" i="2"/>
  <c r="CN267" i="2"/>
  <c r="CV251" i="2"/>
  <c r="CY251" i="2"/>
  <c r="CN251" i="2"/>
  <c r="CT251" i="2"/>
  <c r="CP251" i="2"/>
  <c r="CW251" i="2"/>
  <c r="CX251" i="2"/>
  <c r="CO251" i="2"/>
  <c r="CU251" i="2"/>
  <c r="CR251" i="2"/>
  <c r="CS251" i="2"/>
  <c r="CQ251" i="2"/>
  <c r="CW249" i="2"/>
  <c r="CU249" i="2"/>
  <c r="CP249" i="2"/>
  <c r="CR249" i="2"/>
  <c r="CQ249" i="2"/>
  <c r="CS249" i="2"/>
  <c r="CV249" i="2"/>
  <c r="CO249" i="2"/>
  <c r="CT249" i="2"/>
  <c r="CY249" i="2"/>
  <c r="CN249" i="2"/>
  <c r="CX249" i="2"/>
  <c r="CV123" i="2"/>
  <c r="CY123" i="2"/>
  <c r="CQ123" i="2"/>
  <c r="CW123" i="2"/>
  <c r="CT123" i="2"/>
  <c r="CO123" i="2"/>
  <c r="CU123" i="2"/>
  <c r="CX123" i="2"/>
  <c r="CP123" i="2"/>
  <c r="CR123" i="2"/>
  <c r="CS123" i="2"/>
  <c r="CN123" i="2"/>
  <c r="CU258" i="2"/>
  <c r="CS258" i="2"/>
  <c r="CP258" i="2"/>
  <c r="CX258" i="2"/>
  <c r="CW258" i="2"/>
  <c r="CQ258" i="2"/>
  <c r="CT258" i="2"/>
  <c r="CV258" i="2"/>
  <c r="CN258" i="2"/>
  <c r="CY258" i="2"/>
  <c r="CO258" i="2"/>
  <c r="CR258" i="2"/>
  <c r="CU250" i="2"/>
  <c r="CS250" i="2"/>
  <c r="CQ250" i="2"/>
  <c r="CX250" i="2"/>
  <c r="CV250" i="2"/>
  <c r="CP250" i="2"/>
  <c r="CT250" i="2"/>
  <c r="CW250" i="2"/>
  <c r="CN250" i="2"/>
  <c r="CY250" i="2"/>
  <c r="CO250" i="2"/>
  <c r="CR250" i="2"/>
  <c r="CW175" i="2"/>
  <c r="CR175" i="2"/>
  <c r="CQ175" i="2"/>
  <c r="CV175" i="2"/>
  <c r="CT175" i="2"/>
  <c r="CP175" i="2"/>
  <c r="CY175" i="2"/>
  <c r="CO175" i="2"/>
  <c r="CU175" i="2"/>
  <c r="CS175" i="2"/>
  <c r="CN175" i="2"/>
  <c r="CT274" i="2"/>
  <c r="CW274" i="2"/>
  <c r="CP274" i="2"/>
  <c r="CY274" i="2"/>
  <c r="CV274" i="2"/>
  <c r="CN274" i="2"/>
  <c r="CU274" i="2"/>
  <c r="CS274" i="2"/>
  <c r="CO274" i="2"/>
  <c r="CS263" i="2"/>
  <c r="CY263" i="2"/>
  <c r="CN263" i="2"/>
  <c r="CV263" i="2"/>
  <c r="CT263" i="2"/>
  <c r="CQ263" i="2"/>
  <c r="CW263" i="2"/>
  <c r="CX263" i="2"/>
  <c r="CO263" i="2"/>
  <c r="CS241" i="2"/>
  <c r="CV241" i="2"/>
  <c r="CP241" i="2"/>
  <c r="CT241" i="2"/>
  <c r="CY241" i="2"/>
  <c r="CQ241" i="2"/>
  <c r="CU241" i="2"/>
  <c r="CW241" i="2"/>
  <c r="CX241" i="2"/>
  <c r="CO241" i="2"/>
  <c r="CX73" i="2"/>
  <c r="CV73" i="2"/>
  <c r="CO73" i="2"/>
  <c r="CW73" i="2"/>
  <c r="CR73" i="2"/>
  <c r="CQ73" i="2"/>
  <c r="CS73" i="2"/>
  <c r="CY73" i="2"/>
  <c r="CP73" i="2"/>
  <c r="CN73" i="2"/>
  <c r="CT73" i="2"/>
  <c r="CU73" i="2"/>
  <c r="CU271" i="2"/>
  <c r="CX271" i="2"/>
  <c r="CN271" i="2"/>
  <c r="CS271" i="2"/>
  <c r="CR271" i="2"/>
  <c r="CO271" i="2"/>
  <c r="CV271" i="2"/>
  <c r="CT271" i="2"/>
  <c r="CP271" i="2"/>
  <c r="CT269" i="2"/>
  <c r="CR269" i="2"/>
  <c r="CP269" i="2"/>
  <c r="CW269" i="2"/>
  <c r="CY269" i="2"/>
  <c r="CQ269" i="2"/>
  <c r="CX269" i="2"/>
  <c r="CV269" i="2"/>
  <c r="CN269" i="2"/>
  <c r="CW265" i="2"/>
  <c r="CY265" i="2"/>
  <c r="CP265" i="2"/>
  <c r="CX265" i="2"/>
  <c r="CU265" i="2"/>
  <c r="CO265" i="2"/>
  <c r="CS265" i="2"/>
  <c r="CR265" i="2"/>
  <c r="CN265" i="2"/>
  <c r="CY244" i="2"/>
  <c r="CU244" i="2"/>
  <c r="CP244" i="2"/>
  <c r="CX244" i="2"/>
  <c r="CT244" i="2"/>
  <c r="CQ244" i="2"/>
  <c r="CV244" i="2"/>
  <c r="CS244" i="2"/>
  <c r="CO244" i="2"/>
  <c r="CW244" i="2"/>
  <c r="CS237" i="2"/>
  <c r="CR237" i="2"/>
  <c r="CP237" i="2"/>
  <c r="CT237" i="2"/>
  <c r="CY237" i="2"/>
  <c r="CQ237" i="2"/>
  <c r="CV237" i="2"/>
  <c r="CW237" i="2"/>
  <c r="CX237" i="2"/>
  <c r="CN237" i="2"/>
  <c r="CS149" i="2"/>
  <c r="CR149" i="2"/>
  <c r="CQ149" i="2"/>
  <c r="CT149" i="2"/>
  <c r="CY149" i="2"/>
  <c r="CP149" i="2"/>
  <c r="CU149" i="2"/>
  <c r="CO149" i="2"/>
  <c r="CV149" i="2"/>
  <c r="CW149" i="2"/>
  <c r="CN149" i="2"/>
  <c r="CP273" i="2"/>
  <c r="CY273" i="2"/>
  <c r="CN272" i="2"/>
  <c r="CS272" i="2"/>
  <c r="CN270" i="2"/>
  <c r="CS270" i="2"/>
  <c r="CT268" i="2"/>
  <c r="CT253" i="2"/>
  <c r="CR253" i="2"/>
  <c r="CP253" i="2"/>
  <c r="CY252" i="2"/>
  <c r="CU252" i="2"/>
  <c r="CP252" i="2"/>
  <c r="CX248" i="2"/>
  <c r="CR248" i="2"/>
  <c r="CN248" i="2"/>
  <c r="CW247" i="2"/>
  <c r="CX247" i="2"/>
  <c r="CP247" i="2"/>
  <c r="CU246" i="2"/>
  <c r="CV246" i="2"/>
  <c r="CP246" i="2"/>
  <c r="CU194" i="2"/>
  <c r="CW194" i="2"/>
  <c r="CQ194" i="2"/>
  <c r="CX194" i="2"/>
  <c r="CR194" i="2"/>
  <c r="CP194" i="2"/>
  <c r="CT194" i="2"/>
  <c r="CV194" i="2"/>
  <c r="CO194" i="2"/>
  <c r="CX183" i="2"/>
  <c r="CT183" i="2"/>
  <c r="CQ183" i="2"/>
  <c r="CU183" i="2"/>
  <c r="CR183" i="2"/>
  <c r="CO183" i="2"/>
  <c r="CW183" i="2"/>
  <c r="CN183" i="2"/>
  <c r="CS183" i="2"/>
  <c r="CV183" i="2"/>
  <c r="CX157" i="2"/>
  <c r="CV157" i="2"/>
  <c r="CQ157" i="2"/>
  <c r="CW157" i="2"/>
  <c r="CU157" i="2"/>
  <c r="CP157" i="2"/>
  <c r="CY157" i="2"/>
  <c r="CO157" i="2"/>
  <c r="CS157" i="2"/>
  <c r="CT157" i="2"/>
  <c r="CV136" i="2"/>
  <c r="CS136" i="2"/>
  <c r="CN136" i="2"/>
  <c r="CY136" i="2"/>
  <c r="CU136" i="2"/>
  <c r="CQ136" i="2"/>
  <c r="CT136" i="2"/>
  <c r="CO136" i="2"/>
  <c r="CW136" i="2"/>
  <c r="CX136" i="2"/>
  <c r="CW87" i="2"/>
  <c r="CY87" i="2"/>
  <c r="CQ87" i="2"/>
  <c r="CU87" i="2"/>
  <c r="CT87" i="2"/>
  <c r="CP87" i="2"/>
  <c r="CS87" i="2"/>
  <c r="CX87" i="2"/>
  <c r="CO87" i="2"/>
  <c r="CN87" i="2"/>
  <c r="CV87" i="2"/>
  <c r="CU255" i="2"/>
  <c r="CT255" i="2"/>
  <c r="CN255" i="2"/>
  <c r="CU254" i="2"/>
  <c r="CS254" i="2"/>
  <c r="CO254" i="2"/>
  <c r="CV243" i="2"/>
  <c r="CY243" i="2"/>
  <c r="CQ243" i="2"/>
  <c r="CW243" i="2"/>
  <c r="CT243" i="2"/>
  <c r="CS239" i="2"/>
  <c r="CR239" i="2"/>
  <c r="CN239" i="2"/>
  <c r="CW239" i="2"/>
  <c r="CY239" i="2"/>
  <c r="CO239" i="2"/>
  <c r="CS235" i="2"/>
  <c r="CX235" i="2"/>
  <c r="CO235" i="2"/>
  <c r="CV235" i="2"/>
  <c r="CR235" i="2"/>
  <c r="CQ235" i="2"/>
  <c r="CY190" i="2"/>
  <c r="CV190" i="2"/>
  <c r="CP190" i="2"/>
  <c r="CN190" i="2"/>
  <c r="CW190" i="2"/>
  <c r="CU190" i="2"/>
  <c r="CQ190" i="2"/>
  <c r="CX190" i="2"/>
  <c r="CR190" i="2"/>
  <c r="CO190" i="2"/>
  <c r="CV167" i="2"/>
  <c r="CR167" i="2"/>
  <c r="CQ167" i="2"/>
  <c r="CT167" i="2"/>
  <c r="CY167" i="2"/>
  <c r="CO167" i="2"/>
  <c r="CX167" i="2"/>
  <c r="CP167" i="2"/>
  <c r="CU167" i="2"/>
  <c r="CS167" i="2"/>
  <c r="CT121" i="2"/>
  <c r="CU121" i="2"/>
  <c r="CO121" i="2"/>
  <c r="CX121" i="2"/>
  <c r="CV121" i="2"/>
  <c r="CQ121" i="2"/>
  <c r="CW121" i="2"/>
  <c r="CR121" i="2"/>
  <c r="CP121" i="2"/>
  <c r="CN121" i="2"/>
  <c r="CS121" i="2"/>
  <c r="CV75" i="2"/>
  <c r="CY75" i="2"/>
  <c r="CQ75" i="2"/>
  <c r="CW75" i="2"/>
  <c r="CT75" i="2"/>
  <c r="CP75" i="2"/>
  <c r="CU75" i="2"/>
  <c r="CX75" i="2"/>
  <c r="CO75" i="2"/>
  <c r="CN75" i="2"/>
  <c r="CS75" i="2"/>
  <c r="CW71" i="2"/>
  <c r="CT71" i="2"/>
  <c r="CP71" i="2"/>
  <c r="CU71" i="2"/>
  <c r="CX71" i="2"/>
  <c r="CO71" i="2"/>
  <c r="CS71" i="2"/>
  <c r="CR71" i="2"/>
  <c r="CN71" i="2"/>
  <c r="CQ71" i="2"/>
  <c r="CV71" i="2"/>
  <c r="CW257" i="2"/>
  <c r="CU257" i="2"/>
  <c r="CP257" i="2"/>
  <c r="CY256" i="2"/>
  <c r="CS256" i="2"/>
  <c r="CP256" i="2"/>
  <c r="CP235" i="2"/>
  <c r="CW235" i="2"/>
  <c r="CX141" i="2"/>
  <c r="CV141" i="2"/>
  <c r="CQ141" i="2"/>
  <c r="CW141" i="2"/>
  <c r="CU141" i="2"/>
  <c r="CP141" i="2"/>
  <c r="CY141" i="2"/>
  <c r="CO141" i="2"/>
  <c r="CS141" i="2"/>
  <c r="CT141" i="2"/>
  <c r="CN233" i="2"/>
  <c r="CU233" i="2"/>
  <c r="CT233" i="2"/>
  <c r="CQ231" i="2"/>
  <c r="CW231" i="2"/>
  <c r="CU231" i="2"/>
  <c r="CP229" i="2"/>
  <c r="CY229" i="2"/>
  <c r="CT229" i="2"/>
  <c r="CQ227" i="2"/>
  <c r="CR227" i="2"/>
  <c r="CU227" i="2"/>
  <c r="CQ225" i="2"/>
  <c r="CU225" i="2"/>
  <c r="CT225" i="2"/>
  <c r="CO223" i="2"/>
  <c r="CT223" i="2"/>
  <c r="CU223" i="2"/>
  <c r="CQ221" i="2"/>
  <c r="CY221" i="2"/>
  <c r="CT221" i="2"/>
  <c r="CQ219" i="2"/>
  <c r="CX219" i="2"/>
  <c r="CU219" i="2"/>
  <c r="CQ217" i="2"/>
  <c r="CV217" i="2"/>
  <c r="CT217" i="2"/>
  <c r="CQ215" i="2"/>
  <c r="CX215" i="2"/>
  <c r="CU215" i="2"/>
  <c r="CP213" i="2"/>
  <c r="CY213" i="2"/>
  <c r="CT213" i="2"/>
  <c r="CR188" i="2"/>
  <c r="CU188" i="2"/>
  <c r="CQ188" i="2"/>
  <c r="CX181" i="2"/>
  <c r="CV181" i="2"/>
  <c r="CQ181" i="2"/>
  <c r="CW181" i="2"/>
  <c r="CU181" i="2"/>
  <c r="CP181" i="2"/>
  <c r="CT173" i="2"/>
  <c r="CY173" i="2"/>
  <c r="CQ173" i="2"/>
  <c r="CX173" i="2"/>
  <c r="CV173" i="2"/>
  <c r="CP173" i="2"/>
  <c r="CT165" i="2"/>
  <c r="CY165" i="2"/>
  <c r="CQ165" i="2"/>
  <c r="CX165" i="2"/>
  <c r="CV165" i="2"/>
  <c r="CP165" i="2"/>
  <c r="CS163" i="2"/>
  <c r="CY163" i="2"/>
  <c r="CQ163" i="2"/>
  <c r="CV163" i="2"/>
  <c r="CT163" i="2"/>
  <c r="CO163" i="2"/>
  <c r="CW155" i="2"/>
  <c r="CR155" i="2"/>
  <c r="CQ155" i="2"/>
  <c r="CU155" i="2"/>
  <c r="CX155" i="2"/>
  <c r="CO155" i="2"/>
  <c r="CS147" i="2"/>
  <c r="CT147" i="2"/>
  <c r="CQ147" i="2"/>
  <c r="CV147" i="2"/>
  <c r="CR147" i="2"/>
  <c r="CO147" i="2"/>
  <c r="CV139" i="2"/>
  <c r="CY139" i="2"/>
  <c r="CQ139" i="2"/>
  <c r="CW139" i="2"/>
  <c r="CX139" i="2"/>
  <c r="CO139" i="2"/>
  <c r="CT134" i="2"/>
  <c r="CR134" i="2"/>
  <c r="CP134" i="2"/>
  <c r="CW134" i="2"/>
  <c r="CS134" i="2"/>
  <c r="CQ134" i="2"/>
  <c r="CP242" i="2"/>
  <c r="CS242" i="2"/>
  <c r="CP240" i="2"/>
  <c r="CS240" i="2"/>
  <c r="CP238" i="2"/>
  <c r="CV238" i="2"/>
  <c r="CP236" i="2"/>
  <c r="CS236" i="2"/>
  <c r="CQ234" i="2"/>
  <c r="CS234" i="2"/>
  <c r="CP233" i="2"/>
  <c r="CY233" i="2"/>
  <c r="CP232" i="2"/>
  <c r="CU232" i="2"/>
  <c r="CP231" i="2"/>
  <c r="CT231" i="2"/>
  <c r="CP230" i="2"/>
  <c r="CV230" i="2"/>
  <c r="CQ229" i="2"/>
  <c r="CR229" i="2"/>
  <c r="CP228" i="2"/>
  <c r="CS228" i="2"/>
  <c r="CP227" i="2"/>
  <c r="CX227" i="2"/>
  <c r="CP226" i="2"/>
  <c r="CS226" i="2"/>
  <c r="CO225" i="2"/>
  <c r="CY225" i="2"/>
  <c r="CQ224" i="2"/>
  <c r="CU224" i="2"/>
  <c r="CP223" i="2"/>
  <c r="CY223" i="2"/>
  <c r="CO222" i="2"/>
  <c r="CR222" i="2"/>
  <c r="CO221" i="2"/>
  <c r="CR221" i="2"/>
  <c r="CP220" i="2"/>
  <c r="CS220" i="2"/>
  <c r="CN219" i="2"/>
  <c r="CT219" i="2"/>
  <c r="CQ218" i="2"/>
  <c r="CS218" i="2"/>
  <c r="CP217" i="2"/>
  <c r="CU217" i="2"/>
  <c r="CP216" i="2"/>
  <c r="CU216" i="2"/>
  <c r="CN215" i="2"/>
  <c r="CT215" i="2"/>
  <c r="CP214" i="2"/>
  <c r="CV214" i="2"/>
  <c r="CQ213" i="2"/>
  <c r="CR213" i="2"/>
  <c r="CP212" i="2"/>
  <c r="CS212" i="2"/>
  <c r="CQ211" i="2"/>
  <c r="CY211" i="2"/>
  <c r="CP210" i="2"/>
  <c r="CS210" i="2"/>
  <c r="CU210" i="2"/>
  <c r="CP209" i="2"/>
  <c r="CV209" i="2"/>
  <c r="CP208" i="2"/>
  <c r="CU208" i="2"/>
  <c r="CR208" i="2"/>
  <c r="CO207" i="2"/>
  <c r="CR207" i="2"/>
  <c r="CQ206" i="2"/>
  <c r="CS206" i="2"/>
  <c r="CY206" i="2"/>
  <c r="CO205" i="2"/>
  <c r="CR205" i="2"/>
  <c r="CP204" i="2"/>
  <c r="CS204" i="2"/>
  <c r="CR204" i="2"/>
  <c r="CQ202" i="2"/>
  <c r="CS202" i="2"/>
  <c r="CY202" i="2"/>
  <c r="CP200" i="2"/>
  <c r="CS200" i="2"/>
  <c r="CY200" i="2"/>
  <c r="CP198" i="2"/>
  <c r="CV198" i="2"/>
  <c r="CU198" i="2"/>
  <c r="CP196" i="2"/>
  <c r="CS196" i="2"/>
  <c r="CY196" i="2"/>
  <c r="CP193" i="2"/>
  <c r="CU193" i="2"/>
  <c r="CS193" i="2"/>
  <c r="CP188" i="2"/>
  <c r="CW188" i="2"/>
  <c r="CV188" i="2"/>
  <c r="CU187" i="2"/>
  <c r="CT187" i="2"/>
  <c r="CO187" i="2"/>
  <c r="CS187" i="2"/>
  <c r="CX187" i="2"/>
  <c r="CP187" i="2"/>
  <c r="CT181" i="2"/>
  <c r="CV179" i="2"/>
  <c r="CY179" i="2"/>
  <c r="CQ179" i="2"/>
  <c r="CW179" i="2"/>
  <c r="CT179" i="2"/>
  <c r="CO179" i="2"/>
  <c r="CS173" i="2"/>
  <c r="CV171" i="2"/>
  <c r="CX171" i="2"/>
  <c r="CQ171" i="2"/>
  <c r="CW171" i="2"/>
  <c r="CY171" i="2"/>
  <c r="CO171" i="2"/>
  <c r="CS165" i="2"/>
  <c r="CN163" i="2"/>
  <c r="CX163" i="2"/>
  <c r="CT161" i="2"/>
  <c r="CV161" i="2"/>
  <c r="CQ161" i="2"/>
  <c r="CX161" i="2"/>
  <c r="CY161" i="2"/>
  <c r="CN161" i="2"/>
  <c r="CV155" i="2"/>
  <c r="CX153" i="2"/>
  <c r="CV153" i="2"/>
  <c r="CN153" i="2"/>
  <c r="CW153" i="2"/>
  <c r="CR153" i="2"/>
  <c r="CO153" i="2"/>
  <c r="CU147" i="2"/>
  <c r="CT145" i="2"/>
  <c r="CU145" i="2"/>
  <c r="CQ145" i="2"/>
  <c r="CX145" i="2"/>
  <c r="CV145" i="2"/>
  <c r="CN145" i="2"/>
  <c r="CS139" i="2"/>
  <c r="CX134" i="2"/>
  <c r="CY132" i="2"/>
  <c r="CS132" i="2"/>
  <c r="CQ132" i="2"/>
  <c r="CW132" i="2"/>
  <c r="CR132" i="2"/>
  <c r="CP132" i="2"/>
  <c r="CT125" i="2"/>
  <c r="CY125" i="2"/>
  <c r="CO125" i="2"/>
  <c r="CX125" i="2"/>
  <c r="CV125" i="2"/>
  <c r="CQ125" i="2"/>
  <c r="CW125" i="2"/>
  <c r="CS125" i="2"/>
  <c r="CQ210" i="2"/>
  <c r="CW210" i="2"/>
  <c r="CQ208" i="2"/>
  <c r="CS208" i="2"/>
  <c r="CP206" i="2"/>
  <c r="CV206" i="2"/>
  <c r="CQ204" i="2"/>
  <c r="CT204" i="2"/>
  <c r="CP202" i="2"/>
  <c r="CV202" i="2"/>
  <c r="CQ200" i="2"/>
  <c r="CU200" i="2"/>
  <c r="CQ198" i="2"/>
  <c r="CS198" i="2"/>
  <c r="CQ196" i="2"/>
  <c r="CU196" i="2"/>
  <c r="CN193" i="2"/>
  <c r="CR193" i="2"/>
  <c r="CS188" i="2"/>
  <c r="CX188" i="2"/>
  <c r="CS185" i="2"/>
  <c r="CV185" i="2"/>
  <c r="CN185" i="2"/>
  <c r="CT185" i="2"/>
  <c r="CY185" i="2"/>
  <c r="CO185" i="2"/>
  <c r="CS181" i="2"/>
  <c r="CT177" i="2"/>
  <c r="CY177" i="2"/>
  <c r="CQ177" i="2"/>
  <c r="CX177" i="2"/>
  <c r="CU177" i="2"/>
  <c r="CN177" i="2"/>
  <c r="CW173" i="2"/>
  <c r="CS171" i="2"/>
  <c r="CT169" i="2"/>
  <c r="CU169" i="2"/>
  <c r="CP169" i="2"/>
  <c r="CX169" i="2"/>
  <c r="CV169" i="2"/>
  <c r="CN169" i="2"/>
  <c r="CW165" i="2"/>
  <c r="CU163" i="2"/>
  <c r="CW159" i="2"/>
  <c r="CY159" i="2"/>
  <c r="CQ159" i="2"/>
  <c r="CV159" i="2"/>
  <c r="CT159" i="2"/>
  <c r="CO159" i="2"/>
  <c r="CS155" i="2"/>
  <c r="CV151" i="2"/>
  <c r="CY151" i="2"/>
  <c r="CQ151" i="2"/>
  <c r="CR151" i="2"/>
  <c r="CT151" i="2"/>
  <c r="CO151" i="2"/>
  <c r="CW147" i="2"/>
  <c r="CV143" i="2"/>
  <c r="CX143" i="2"/>
  <c r="CQ143" i="2"/>
  <c r="CW143" i="2"/>
  <c r="CY143" i="2"/>
  <c r="CP143" i="2"/>
  <c r="CU139" i="2"/>
  <c r="CV134" i="2"/>
  <c r="CU131" i="2"/>
  <c r="CX131" i="2"/>
  <c r="CN131" i="2"/>
  <c r="CS131" i="2"/>
  <c r="CR131" i="2"/>
  <c r="CP131" i="2"/>
  <c r="CV128" i="2"/>
  <c r="CU128" i="2"/>
  <c r="CN128" i="2"/>
  <c r="CY128" i="2"/>
  <c r="CS128" i="2"/>
  <c r="CQ128" i="2"/>
  <c r="CU119" i="2"/>
  <c r="CR119" i="2"/>
  <c r="CS119" i="2"/>
  <c r="CW119" i="2"/>
  <c r="CT119" i="2"/>
  <c r="CQ119" i="2"/>
  <c r="CV119" i="2"/>
  <c r="CX119" i="2"/>
  <c r="CO119" i="2"/>
  <c r="CN119" i="2"/>
  <c r="CW117" i="2"/>
  <c r="CU117" i="2"/>
  <c r="CP117" i="2"/>
  <c r="CS117" i="2"/>
  <c r="CR117" i="2"/>
  <c r="CN117" i="2"/>
  <c r="CT117" i="2"/>
  <c r="CY117" i="2"/>
  <c r="CO117" i="2"/>
  <c r="CQ117" i="2"/>
  <c r="CW115" i="2"/>
  <c r="CR115" i="2"/>
  <c r="CO115" i="2"/>
  <c r="CU115" i="2"/>
  <c r="CT115" i="2"/>
  <c r="CP115" i="2"/>
  <c r="CS115" i="2"/>
  <c r="CX115" i="2"/>
  <c r="CN115" i="2"/>
  <c r="CQ115" i="2"/>
  <c r="CX113" i="2"/>
  <c r="CV113" i="2"/>
  <c r="CN113" i="2"/>
  <c r="CW113" i="2"/>
  <c r="CR113" i="2"/>
  <c r="CO113" i="2"/>
  <c r="CS113" i="2"/>
  <c r="CU113" i="2"/>
  <c r="CP113" i="2"/>
  <c r="CQ113" i="2"/>
  <c r="CU111" i="2"/>
  <c r="CX111" i="2"/>
  <c r="CP111" i="2"/>
  <c r="CS111" i="2"/>
  <c r="CT111" i="2"/>
  <c r="CN111" i="2"/>
  <c r="CV111" i="2"/>
  <c r="CR111" i="2"/>
  <c r="CO111" i="2"/>
  <c r="CQ111" i="2"/>
  <c r="CT109" i="2"/>
  <c r="CY109" i="2"/>
  <c r="CP109" i="2"/>
  <c r="CX109" i="2"/>
  <c r="CV109" i="2"/>
  <c r="CN109" i="2"/>
  <c r="CW109" i="2"/>
  <c r="CU109" i="2"/>
  <c r="CO109" i="2"/>
  <c r="CQ109" i="2"/>
  <c r="CW107" i="2"/>
  <c r="CR107" i="2"/>
  <c r="CO107" i="2"/>
  <c r="CU107" i="2"/>
  <c r="CY107" i="2"/>
  <c r="CN107" i="2"/>
  <c r="CS107" i="2"/>
  <c r="CT107" i="2"/>
  <c r="CP107" i="2"/>
  <c r="CQ107" i="2"/>
  <c r="CW105" i="2"/>
  <c r="CR105" i="2"/>
  <c r="CO105" i="2"/>
  <c r="CS105" i="2"/>
  <c r="CV105" i="2"/>
  <c r="CQ105" i="2"/>
  <c r="CT105" i="2"/>
  <c r="CY105" i="2"/>
  <c r="CP105" i="2"/>
  <c r="CN105" i="2"/>
  <c r="CV103" i="2"/>
  <c r="CY103" i="2"/>
  <c r="CP103" i="2"/>
  <c r="CW103" i="2"/>
  <c r="CT103" i="2"/>
  <c r="CO103" i="2"/>
  <c r="CU103" i="2"/>
  <c r="CX103" i="2"/>
  <c r="CN103" i="2"/>
  <c r="CQ103" i="2"/>
  <c r="CW101" i="2"/>
  <c r="CU101" i="2"/>
  <c r="CN101" i="2"/>
  <c r="CS101" i="2"/>
  <c r="CR101" i="2"/>
  <c r="CO101" i="2"/>
  <c r="CT101" i="2"/>
  <c r="CY101" i="2"/>
  <c r="CP101" i="2"/>
  <c r="CQ101" i="2"/>
  <c r="CW99" i="2"/>
  <c r="CX99" i="2"/>
  <c r="CP99" i="2"/>
  <c r="CU99" i="2"/>
  <c r="CR99" i="2"/>
  <c r="CO99" i="2"/>
  <c r="CS99" i="2"/>
  <c r="CY99" i="2"/>
  <c r="CN99" i="2"/>
  <c r="CQ99" i="2"/>
  <c r="CW97" i="2"/>
  <c r="CR97" i="2"/>
  <c r="CN97" i="2"/>
  <c r="CS97" i="2"/>
  <c r="CY97" i="2"/>
  <c r="CO97" i="2"/>
  <c r="CT97" i="2"/>
  <c r="CU97" i="2"/>
  <c r="CP97" i="2"/>
  <c r="CQ97" i="2"/>
  <c r="CW95" i="2"/>
  <c r="CY95" i="2"/>
  <c r="CP95" i="2"/>
  <c r="CU95" i="2"/>
  <c r="CT95" i="2"/>
  <c r="CO95" i="2"/>
  <c r="CS95" i="2"/>
  <c r="CX95" i="2"/>
  <c r="CN95" i="2"/>
  <c r="CQ95" i="2"/>
  <c r="CX93" i="2"/>
  <c r="CV93" i="2"/>
  <c r="CN93" i="2"/>
  <c r="CW93" i="2"/>
  <c r="CU93" i="2"/>
  <c r="CP93" i="2"/>
  <c r="CS93" i="2"/>
  <c r="CR93" i="2"/>
  <c r="CO93" i="2"/>
  <c r="CQ93" i="2"/>
  <c r="CV91" i="2"/>
  <c r="CT91" i="2"/>
  <c r="CP91" i="2"/>
  <c r="CW91" i="2"/>
  <c r="CX91" i="2"/>
  <c r="CO91" i="2"/>
  <c r="CU91" i="2"/>
  <c r="CR91" i="2"/>
  <c r="CN91" i="2"/>
  <c r="CQ91" i="2"/>
  <c r="CX89" i="2"/>
  <c r="CV89" i="2"/>
  <c r="CO89" i="2"/>
  <c r="CW89" i="2"/>
  <c r="CR89" i="2"/>
  <c r="CP89" i="2"/>
  <c r="CS89" i="2"/>
  <c r="CU89" i="2"/>
  <c r="CQ89" i="2"/>
  <c r="CN89" i="2"/>
  <c r="CS85" i="2"/>
  <c r="CR85" i="2"/>
  <c r="CN85" i="2"/>
  <c r="CT85" i="2"/>
  <c r="CY85" i="2"/>
  <c r="CO85" i="2"/>
  <c r="CX85" i="2"/>
  <c r="CV85" i="2"/>
  <c r="CP85" i="2"/>
  <c r="CQ85" i="2"/>
  <c r="CW85" i="2"/>
  <c r="CW83" i="2"/>
  <c r="CX83" i="2"/>
  <c r="CP83" i="2"/>
  <c r="CU83" i="2"/>
  <c r="CR83" i="2"/>
  <c r="CO83" i="2"/>
  <c r="CS83" i="2"/>
  <c r="CT83" i="2"/>
  <c r="CN83" i="2"/>
  <c r="CQ83" i="2"/>
  <c r="CW81" i="2"/>
  <c r="CR81" i="2"/>
  <c r="CN81" i="2"/>
  <c r="CS81" i="2"/>
  <c r="CY81" i="2"/>
  <c r="CO81" i="2"/>
  <c r="CT81" i="2"/>
  <c r="CU81" i="2"/>
  <c r="CP81" i="2"/>
  <c r="CQ81" i="2"/>
  <c r="CS79" i="2"/>
  <c r="CT79" i="2"/>
  <c r="CP79" i="2"/>
  <c r="CV79" i="2"/>
  <c r="CX79" i="2"/>
  <c r="CO79" i="2"/>
  <c r="CW79" i="2"/>
  <c r="CR79" i="2"/>
  <c r="CN79" i="2"/>
  <c r="CQ79" i="2"/>
  <c r="CX77" i="2"/>
  <c r="CV77" i="2"/>
  <c r="CN77" i="2"/>
  <c r="CW77" i="2"/>
  <c r="CU77" i="2"/>
  <c r="CP77" i="2"/>
  <c r="CS77" i="2"/>
  <c r="CR77" i="2"/>
  <c r="CO77" i="2"/>
  <c r="CQ77" i="2"/>
  <c r="CX122" i="2"/>
  <c r="CR122" i="2"/>
  <c r="CP122" i="2"/>
  <c r="CT122" i="2"/>
  <c r="CV122" i="2"/>
  <c r="CO122" i="2"/>
  <c r="CY122" i="2"/>
  <c r="CW122" i="2"/>
  <c r="CN122" i="2"/>
  <c r="CX118" i="2"/>
  <c r="CU118" i="2"/>
  <c r="CQ118" i="2"/>
  <c r="CT118" i="2"/>
  <c r="CR118" i="2"/>
  <c r="CO118" i="2"/>
  <c r="CW118" i="2"/>
  <c r="CV118" i="2"/>
  <c r="CN118" i="2"/>
  <c r="CY116" i="2"/>
  <c r="CT116" i="2"/>
  <c r="CP116" i="2"/>
  <c r="CW116" i="2"/>
  <c r="CR116" i="2"/>
  <c r="CO116" i="2"/>
  <c r="CX116" i="2"/>
  <c r="CU116" i="2"/>
  <c r="CN116" i="2"/>
  <c r="CY114" i="2"/>
  <c r="CS114" i="2"/>
  <c r="CP114" i="2"/>
  <c r="CU114" i="2"/>
  <c r="CW114" i="2"/>
  <c r="CO114" i="2"/>
  <c r="CX114" i="2"/>
  <c r="CR114" i="2"/>
  <c r="CN114" i="2"/>
  <c r="CY112" i="2"/>
  <c r="CS112" i="2"/>
  <c r="CP112" i="2"/>
  <c r="CW112" i="2"/>
  <c r="CR112" i="2"/>
  <c r="CO112" i="2"/>
  <c r="CX112" i="2"/>
  <c r="CT112" i="2"/>
  <c r="CN112" i="2"/>
  <c r="CX110" i="2"/>
  <c r="CU110" i="2"/>
  <c r="CN110" i="2"/>
  <c r="CT110" i="2"/>
  <c r="CR110" i="2"/>
  <c r="CQ110" i="2"/>
  <c r="CW110" i="2"/>
  <c r="CS110" i="2"/>
  <c r="CO110" i="2"/>
  <c r="CY108" i="2"/>
  <c r="CS108" i="2"/>
  <c r="CP108" i="2"/>
  <c r="CW108" i="2"/>
  <c r="CR108" i="2"/>
  <c r="CO108" i="2"/>
  <c r="CX108" i="2"/>
  <c r="CT108" i="2"/>
  <c r="CN108" i="2"/>
  <c r="CU106" i="2"/>
  <c r="CS106" i="2"/>
  <c r="CP106" i="2"/>
  <c r="CX106" i="2"/>
  <c r="CR106" i="2"/>
  <c r="CN106" i="2"/>
  <c r="CT106" i="2"/>
  <c r="CV106" i="2"/>
  <c r="CO106" i="2"/>
  <c r="CW104" i="2"/>
  <c r="CR104" i="2"/>
  <c r="CO104" i="2"/>
  <c r="CX104" i="2"/>
  <c r="CT104" i="2"/>
  <c r="CP104" i="2"/>
  <c r="CV104" i="2"/>
  <c r="CS104" i="2"/>
  <c r="CN104" i="2"/>
  <c r="CX102" i="2"/>
  <c r="CU102" i="2"/>
  <c r="CP102" i="2"/>
  <c r="CT102" i="2"/>
  <c r="CR102" i="2"/>
  <c r="CQ102" i="2"/>
  <c r="CW102" i="2"/>
  <c r="CS102" i="2"/>
  <c r="CN102" i="2"/>
  <c r="CY100" i="2"/>
  <c r="CS100" i="2"/>
  <c r="CO100" i="2"/>
  <c r="CW100" i="2"/>
  <c r="CR100" i="2"/>
  <c r="CP100" i="2"/>
  <c r="CX100" i="2"/>
  <c r="CT100" i="2"/>
  <c r="CN100" i="2"/>
  <c r="CX98" i="2"/>
  <c r="CR98" i="2"/>
  <c r="CO98" i="2"/>
  <c r="CT98" i="2"/>
  <c r="CW98" i="2"/>
  <c r="CP98" i="2"/>
  <c r="CY98" i="2"/>
  <c r="CV98" i="2"/>
  <c r="CN98" i="2"/>
  <c r="CY96" i="2"/>
  <c r="CU96" i="2"/>
  <c r="CO96" i="2"/>
  <c r="CW96" i="2"/>
  <c r="CR96" i="2"/>
  <c r="CP96" i="2"/>
  <c r="CX96" i="2"/>
  <c r="CT96" i="2"/>
  <c r="CN96" i="2"/>
  <c r="CY94" i="2"/>
  <c r="CS94" i="2"/>
  <c r="CP94" i="2"/>
  <c r="CX94" i="2"/>
  <c r="CU94" i="2"/>
  <c r="CQ94" i="2"/>
  <c r="CT94" i="2"/>
  <c r="CR94" i="2"/>
  <c r="CN94" i="2"/>
  <c r="CY92" i="2"/>
  <c r="CS92" i="2"/>
  <c r="CO92" i="2"/>
  <c r="CW92" i="2"/>
  <c r="CR92" i="2"/>
  <c r="CP92" i="2"/>
  <c r="CX92" i="2"/>
  <c r="CT92" i="2"/>
  <c r="CN92" i="2"/>
  <c r="CU90" i="2"/>
  <c r="CW90" i="2"/>
  <c r="CO90" i="2"/>
  <c r="CX90" i="2"/>
  <c r="CR90" i="2"/>
  <c r="CP90" i="2"/>
  <c r="CT90" i="2"/>
  <c r="CV90" i="2"/>
  <c r="CN90" i="2"/>
  <c r="CT86" i="2"/>
  <c r="CR86" i="2"/>
  <c r="CP86" i="2"/>
  <c r="CW86" i="2"/>
  <c r="CS86" i="2"/>
  <c r="CQ86" i="2"/>
  <c r="CY86" i="2"/>
  <c r="CV86" i="2"/>
  <c r="CN86" i="2"/>
  <c r="CY84" i="2"/>
  <c r="CS84" i="2"/>
  <c r="CO84" i="2"/>
  <c r="CW84" i="2"/>
  <c r="CR84" i="2"/>
  <c r="CP84" i="2"/>
  <c r="CX84" i="2"/>
  <c r="CT84" i="2"/>
  <c r="CN84" i="2"/>
  <c r="CX82" i="2"/>
  <c r="CR82" i="2"/>
  <c r="CO82" i="2"/>
  <c r="CT82" i="2"/>
  <c r="CV82" i="2"/>
  <c r="CP82" i="2"/>
  <c r="CY82" i="2"/>
  <c r="CW82" i="2"/>
  <c r="CN82" i="2"/>
  <c r="CW80" i="2"/>
  <c r="CR80" i="2"/>
  <c r="CO80" i="2"/>
  <c r="CX80" i="2"/>
  <c r="CT80" i="2"/>
  <c r="CP80" i="2"/>
  <c r="CV80" i="2"/>
  <c r="CU80" i="2"/>
  <c r="CN80" i="2"/>
  <c r="CY78" i="2"/>
  <c r="CS78" i="2"/>
  <c r="CP78" i="2"/>
  <c r="CX78" i="2"/>
  <c r="CU78" i="2"/>
  <c r="CN78" i="2"/>
  <c r="CT78" i="2"/>
  <c r="CR78" i="2"/>
  <c r="CQ78" i="2"/>
  <c r="CU74" i="2"/>
  <c r="CS74" i="2"/>
  <c r="CO74" i="2"/>
  <c r="CX74" i="2"/>
  <c r="CR74" i="2"/>
  <c r="CP74" i="2"/>
  <c r="CT74" i="2"/>
  <c r="CV74" i="2"/>
  <c r="CN74" i="2"/>
  <c r="CY72" i="2"/>
  <c r="CS72" i="2"/>
  <c r="CO72" i="2"/>
  <c r="CW72" i="2"/>
  <c r="CR72" i="2"/>
  <c r="CP72" i="2"/>
  <c r="CX72" i="2"/>
  <c r="CT72" i="2"/>
  <c r="CN72" i="2"/>
  <c r="CY70" i="2"/>
  <c r="CS70" i="2"/>
  <c r="CP70" i="2"/>
  <c r="CX70" i="2"/>
  <c r="CU70" i="2"/>
  <c r="CQ70" i="2"/>
  <c r="CT70" i="2"/>
  <c r="CR70" i="2"/>
  <c r="CN70" i="2"/>
  <c r="CN137" i="2"/>
  <c r="CY137" i="2"/>
  <c r="CQ129" i="2"/>
  <c r="CV129" i="2"/>
  <c r="I8" i="2"/>
  <c r="AC7" i="2"/>
  <c r="CU122" i="2"/>
  <c r="CY118" i="2"/>
  <c r="CV116" i="2"/>
  <c r="CT114" i="2"/>
  <c r="CV112" i="2"/>
  <c r="CY110" i="2"/>
  <c r="CV108" i="2"/>
  <c r="CY106" i="2"/>
  <c r="CY104" i="2"/>
  <c r="CY102" i="2"/>
  <c r="CV100" i="2"/>
  <c r="CU98" i="2"/>
  <c r="CV96" i="2"/>
  <c r="CW94" i="2"/>
  <c r="CV92" i="2"/>
  <c r="CY90" i="2"/>
  <c r="CY88" i="2"/>
  <c r="CU88" i="2"/>
  <c r="CO88" i="2"/>
  <c r="CW88" i="2"/>
  <c r="CR88" i="2"/>
  <c r="CP88" i="2"/>
  <c r="CX88" i="2"/>
  <c r="CT88" i="2"/>
  <c r="CN88" i="2"/>
  <c r="CU86" i="2"/>
  <c r="CV84" i="2"/>
  <c r="CU82" i="2"/>
  <c r="CY80" i="2"/>
  <c r="CW78" i="2"/>
  <c r="CY76" i="2"/>
  <c r="CU76" i="2"/>
  <c r="CO76" i="2"/>
  <c r="CW76" i="2"/>
  <c r="CR76" i="2"/>
  <c r="CP76" i="2"/>
  <c r="CX76" i="2"/>
  <c r="CS76" i="2"/>
  <c r="CN76" i="2"/>
  <c r="CY74" i="2"/>
  <c r="CV72" i="2"/>
  <c r="CW70" i="2"/>
  <c r="CN124" i="2"/>
  <c r="CT124" i="2"/>
  <c r="CY124" i="2"/>
  <c r="CN120" i="2"/>
  <c r="CU120" i="2"/>
  <c r="CV120" i="2"/>
  <c r="CO124" i="2"/>
  <c r="CS124" i="2"/>
  <c r="CO120" i="2"/>
  <c r="CT120" i="2"/>
  <c r="CQ53" i="2"/>
  <c r="CY53" i="2"/>
  <c r="CT53" i="2"/>
  <c r="AP21" i="2"/>
  <c r="AP65" i="2"/>
  <c r="AP105" i="2"/>
  <c r="AP87" i="2"/>
  <c r="AP28" i="2"/>
  <c r="AP112" i="2"/>
  <c r="AP54" i="2"/>
  <c r="AP268" i="2"/>
  <c r="AP228" i="2"/>
  <c r="AP184" i="2"/>
  <c r="AP138" i="2"/>
  <c r="AP84" i="2"/>
  <c r="AP26" i="2"/>
  <c r="AP46" i="2"/>
  <c r="AP183" i="2"/>
  <c r="AP263" i="2"/>
  <c r="AP169" i="2"/>
  <c r="AP243" i="2"/>
  <c r="AP187" i="2"/>
  <c r="AP181" i="2"/>
  <c r="AP207" i="2"/>
  <c r="AP182" i="2"/>
  <c r="CP53" i="2"/>
  <c r="CR53" i="2"/>
  <c r="CU15" i="2"/>
  <c r="CX15" i="2"/>
  <c r="CN15" i="2"/>
  <c r="CS15" i="2"/>
  <c r="CR15" i="2"/>
  <c r="CO15" i="2"/>
  <c r="CV15" i="2"/>
  <c r="CT15" i="2"/>
  <c r="CP15" i="2"/>
  <c r="AP37" i="2"/>
  <c r="AP81" i="2"/>
  <c r="AP121" i="2"/>
  <c r="AP66" i="2"/>
  <c r="AP7" i="2"/>
  <c r="AP91" i="2"/>
  <c r="AP32" i="2"/>
  <c r="AP252" i="2"/>
  <c r="AP212" i="2"/>
  <c r="AP168" i="2"/>
  <c r="AP116" i="2"/>
  <c r="AP63" i="2"/>
  <c r="AP4" i="2"/>
  <c r="AP136" i="2"/>
  <c r="AP210" i="2"/>
  <c r="AP83" i="2"/>
  <c r="AP201" i="2"/>
  <c r="AP270" i="2"/>
  <c r="AP251" i="2"/>
  <c r="AP234" i="2"/>
  <c r="AP154" i="2"/>
  <c r="J4" i="2"/>
  <c r="K3" i="2"/>
  <c r="L3" i="2"/>
  <c r="AP193" i="2"/>
  <c r="AP257" i="2"/>
  <c r="AP171" i="2"/>
  <c r="AP135" i="2"/>
  <c r="AP218" i="2"/>
  <c r="AP119" i="2"/>
  <c r="AP229" i="2"/>
  <c r="AP142" i="2"/>
  <c r="AP245" i="2"/>
  <c r="AP202" i="2"/>
  <c r="AP159" i="2"/>
  <c r="AP62" i="2"/>
  <c r="AP241" i="2"/>
  <c r="AP198" i="2"/>
  <c r="AP155" i="2"/>
  <c r="AP40" i="2"/>
  <c r="AP259" i="2"/>
  <c r="AP238" i="2"/>
  <c r="AP217" i="2"/>
  <c r="AP195" i="2"/>
  <c r="AP174" i="2"/>
  <c r="AP153" i="2"/>
  <c r="AP114" i="2"/>
  <c r="AP24" i="2"/>
  <c r="AP258" i="2"/>
  <c r="AP237" i="2"/>
  <c r="AP215" i="2"/>
  <c r="AP194" i="2"/>
  <c r="AP173" i="2"/>
  <c r="AP151" i="2"/>
  <c r="AP110" i="2"/>
  <c r="AP19" i="2"/>
  <c r="AP94" i="2"/>
  <c r="AP5" i="2"/>
  <c r="AP225" i="2"/>
  <c r="AP235" i="2"/>
  <c r="AP67" i="2"/>
  <c r="AP175" i="2"/>
  <c r="AP250" i="2"/>
  <c r="AP88" i="2"/>
  <c r="AP223" i="2"/>
  <c r="AP170" i="2"/>
  <c r="AP273" i="2"/>
  <c r="AP219" i="2"/>
  <c r="AP166" i="2"/>
  <c r="AP8" i="2"/>
  <c r="AP249" i="2"/>
  <c r="AP222" i="2"/>
  <c r="AP190" i="2"/>
  <c r="AP163" i="2"/>
  <c r="AP130" i="2"/>
  <c r="AP3" i="2"/>
  <c r="AP247" i="2"/>
  <c r="AP221" i="2"/>
  <c r="AP189" i="2"/>
  <c r="AP162" i="2"/>
  <c r="AP124" i="2"/>
  <c r="AP126" i="2"/>
  <c r="AP56" i="2"/>
  <c r="AP15" i="2"/>
  <c r="AP36" i="2"/>
  <c r="AP58" i="2"/>
  <c r="AP79" i="2"/>
  <c r="AP100" i="2"/>
  <c r="AP122" i="2"/>
  <c r="AP143" i="2"/>
  <c r="AP160" i="2"/>
  <c r="AP176" i="2"/>
  <c r="AP192" i="2"/>
  <c r="AP208" i="2"/>
  <c r="AP224" i="2"/>
  <c r="AP240" i="2"/>
  <c r="AP256" i="2"/>
  <c r="AP272" i="2"/>
  <c r="AP22" i="2"/>
  <c r="AP43" i="2"/>
  <c r="AP64" i="2"/>
  <c r="AP86" i="2"/>
  <c r="AP107" i="2"/>
  <c r="AP128" i="2"/>
  <c r="AP12" i="2"/>
  <c r="AP34" i="2"/>
  <c r="AP55" i="2"/>
  <c r="AP76" i="2"/>
  <c r="AP141" i="2"/>
  <c r="AP125" i="2"/>
  <c r="AP109" i="2"/>
  <c r="AP93" i="2"/>
  <c r="AP77" i="2"/>
  <c r="AP61" i="2"/>
  <c r="AP45" i="2"/>
  <c r="AP29" i="2"/>
  <c r="AP13" i="2"/>
  <c r="AP246" i="2"/>
  <c r="AP108" i="2"/>
  <c r="AP261" i="2"/>
  <c r="AP30" i="2"/>
  <c r="AP165" i="2"/>
  <c r="AP213" i="2"/>
  <c r="AP131" i="2"/>
  <c r="AP230" i="2"/>
  <c r="AP144" i="2"/>
  <c r="AP265" i="2"/>
  <c r="AP227" i="2"/>
  <c r="AP185" i="2"/>
  <c r="AP147" i="2"/>
  <c r="AP51" i="2"/>
  <c r="AP242" i="2"/>
  <c r="AP205" i="2"/>
  <c r="AP167" i="2"/>
  <c r="AP98" i="2"/>
  <c r="AP104" i="2"/>
  <c r="AP10" i="2"/>
  <c r="AP42" i="2"/>
  <c r="AP68" i="2"/>
  <c r="AP95" i="2"/>
  <c r="AP127" i="2"/>
  <c r="AP152" i="2"/>
  <c r="AP172" i="2"/>
  <c r="AP196" i="2"/>
  <c r="AP216" i="2"/>
  <c r="AP236" i="2"/>
  <c r="AP260" i="2"/>
  <c r="AP11" i="2"/>
  <c r="AP38" i="2"/>
  <c r="AP70" i="2"/>
  <c r="AP96" i="2"/>
  <c r="AP123" i="2"/>
  <c r="AP18" i="2"/>
  <c r="AP44" i="2"/>
  <c r="AP71" i="2"/>
  <c r="AP137" i="2"/>
  <c r="AP117" i="2"/>
  <c r="AP97" i="2"/>
  <c r="AP73" i="2"/>
  <c r="AP53" i="2"/>
  <c r="AP33" i="2"/>
  <c r="AP9" i="2"/>
  <c r="AP267" i="2"/>
  <c r="AP203" i="2"/>
  <c r="AP239" i="2"/>
  <c r="AP271" i="2"/>
  <c r="AP266" i="2"/>
  <c r="AP191" i="2"/>
  <c r="AP103" i="2"/>
  <c r="AP209" i="2"/>
  <c r="AP120" i="2"/>
  <c r="AP254" i="2"/>
  <c r="AP211" i="2"/>
  <c r="AP179" i="2"/>
  <c r="AP140" i="2"/>
  <c r="AP269" i="2"/>
  <c r="AP231" i="2"/>
  <c r="AP199" i="2"/>
  <c r="AP157" i="2"/>
  <c r="AP72" i="2"/>
  <c r="AP78" i="2"/>
  <c r="AP20" i="2"/>
  <c r="AP47" i="2"/>
  <c r="AP74" i="2"/>
  <c r="AP106" i="2"/>
  <c r="AP132" i="2"/>
  <c r="AP156" i="2"/>
  <c r="AP180" i="2"/>
  <c r="AP200" i="2"/>
  <c r="AP220" i="2"/>
  <c r="AP244" i="2"/>
  <c r="AP264" i="2"/>
  <c r="AP16" i="2"/>
  <c r="AP48" i="2"/>
  <c r="AP75" i="2"/>
  <c r="AP102" i="2"/>
  <c r="AP134" i="2"/>
  <c r="AP23" i="2"/>
  <c r="AP50" i="2"/>
  <c r="AP82" i="2"/>
  <c r="AP133" i="2"/>
  <c r="AP113" i="2"/>
  <c r="AP89" i="2"/>
  <c r="AP69" i="2"/>
  <c r="AP49" i="2"/>
  <c r="AP25" i="2"/>
  <c r="CT13" i="2"/>
  <c r="CV13" i="2"/>
  <c r="CP13" i="2"/>
  <c r="CS13" i="2"/>
  <c r="CY13" i="2"/>
  <c r="CN13" i="2"/>
  <c r="CW13" i="2"/>
  <c r="CX13" i="2"/>
  <c r="CO13" i="2"/>
  <c r="CW20" i="2"/>
  <c r="CR20" i="2"/>
  <c r="CQ20" i="2"/>
  <c r="CX18" i="2"/>
  <c r="CR18" i="2"/>
  <c r="CO18" i="2"/>
  <c r="CP14" i="2"/>
  <c r="CY12" i="2"/>
  <c r="CU12" i="2"/>
  <c r="CN12" i="2"/>
  <c r="CW12" i="2"/>
  <c r="CS12" i="2"/>
  <c r="CP12" i="2"/>
  <c r="CY14" i="2"/>
  <c r="CS14" i="2"/>
  <c r="CQ14" i="2"/>
  <c r="CV8" i="2"/>
  <c r="CS8" i="2"/>
  <c r="CQ8" i="2"/>
  <c r="CR7" i="2"/>
  <c r="CS7" i="2"/>
  <c r="CP7" i="2"/>
  <c r="CY7" i="2"/>
  <c r="CU7" i="2"/>
  <c r="CW5" i="2"/>
  <c r="CU5" i="2"/>
  <c r="CP5" i="2"/>
  <c r="CO7" i="2"/>
  <c r="CS11" i="2"/>
  <c r="CR11" i="2"/>
  <c r="CP11" i="2"/>
  <c r="CU10" i="2"/>
  <c r="CS10" i="2"/>
  <c r="CN10" i="2"/>
  <c r="CV7" i="2"/>
  <c r="CT7" i="2"/>
  <c r="CN7" i="2"/>
  <c r="CP1460" i="2"/>
  <c r="CX1460" i="2"/>
  <c r="CN1460" i="2"/>
  <c r="CS1460" i="2"/>
  <c r="CT1460" i="2"/>
  <c r="CU1460" i="2"/>
  <c r="CP1457" i="2"/>
  <c r="CX1457" i="2"/>
  <c r="CO1457" i="2"/>
  <c r="CS1457" i="2"/>
  <c r="CW1457" i="2"/>
  <c r="CQ1457" i="2"/>
  <c r="CR1457" i="2"/>
  <c r="CP1455" i="2"/>
  <c r="CO1455" i="2"/>
  <c r="CT1455" i="2"/>
  <c r="CS1455" i="2"/>
  <c r="CX1455" i="2"/>
  <c r="CU1455" i="2"/>
  <c r="CV1455" i="2"/>
  <c r="CS1453" i="2"/>
  <c r="CT1453" i="2"/>
  <c r="CX1453" i="2"/>
  <c r="CQ1453" i="2"/>
  <c r="CR1453" i="2"/>
  <c r="CO1451" i="2"/>
  <c r="CT1451" i="2"/>
  <c r="CS1451" i="2"/>
  <c r="CX1451" i="2"/>
  <c r="CR1451" i="2"/>
  <c r="CQ1451" i="2"/>
  <c r="CV1451" i="2"/>
  <c r="CT1448" i="2"/>
  <c r="CP1448" i="2"/>
  <c r="CO1448" i="2"/>
  <c r="CX1336" i="2"/>
  <c r="CV1336" i="2"/>
  <c r="CS1333" i="2"/>
  <c r="CT1333" i="2"/>
  <c r="CP1333" i="2"/>
  <c r="CW1331" i="2"/>
  <c r="CR1331" i="2"/>
  <c r="CY1331" i="2"/>
  <c r="CU1331" i="2"/>
  <c r="CP1328" i="2"/>
  <c r="CX1328" i="2"/>
  <c r="CV1328" i="2"/>
  <c r="CT1328" i="2"/>
  <c r="CP1320" i="2"/>
  <c r="CX1320" i="2"/>
  <c r="CU1320" i="2"/>
  <c r="CR1320" i="2"/>
  <c r="CW1320" i="2"/>
  <c r="CT1316" i="2"/>
  <c r="CP1316" i="2"/>
  <c r="CR1316" i="2"/>
  <c r="CW1316" i="2"/>
  <c r="CO1313" i="2"/>
  <c r="CX1313" i="2"/>
  <c r="CS1313" i="2"/>
  <c r="CT1313" i="2"/>
  <c r="CN1311" i="2"/>
  <c r="CT1311" i="2"/>
  <c r="CU1311" i="2"/>
  <c r="CO1306" i="2"/>
  <c r="CU1306" i="2"/>
  <c r="CW1306" i="2"/>
  <c r="CV1306" i="2"/>
  <c r="CN1306" i="2"/>
  <c r="CR1306" i="2"/>
  <c r="CP1299" i="2"/>
  <c r="CQ1299" i="2"/>
  <c r="CT1184" i="2"/>
  <c r="CP1184" i="2"/>
  <c r="CN1184" i="2"/>
  <c r="CN1178" i="2"/>
  <c r="CX1178" i="2"/>
  <c r="CT1178" i="2"/>
  <c r="CS1178" i="2"/>
  <c r="CP1178" i="2"/>
  <c r="CW1178" i="2"/>
  <c r="CR1178" i="2"/>
  <c r="CV1178" i="2"/>
  <c r="CX1175" i="2"/>
  <c r="CV1175" i="2"/>
  <c r="CW1175" i="2"/>
  <c r="CR1147" i="2"/>
  <c r="CN1147" i="2"/>
  <c r="CU1147" i="2"/>
  <c r="CO1144" i="2"/>
  <c r="CX1144" i="2"/>
  <c r="CW1102" i="2"/>
  <c r="CR1102" i="2"/>
  <c r="CO1102" i="2"/>
  <c r="CS1102" i="2"/>
  <c r="CY1099" i="2"/>
  <c r="CQ1099" i="2"/>
  <c r="CR1099" i="2"/>
  <c r="CS1096" i="2"/>
  <c r="CP1096" i="2"/>
  <c r="CX1096" i="2"/>
  <c r="CR1096" i="2"/>
  <c r="CO1096" i="2"/>
  <c r="CV1096" i="2"/>
  <c r="CT1093" i="2"/>
  <c r="CQ1093" i="2"/>
  <c r="CN1093" i="2"/>
  <c r="CS1087" i="2"/>
  <c r="CT1087" i="2"/>
  <c r="CX1087" i="2"/>
  <c r="CW1084" i="2"/>
  <c r="CR1084" i="2"/>
  <c r="CX1084" i="2"/>
  <c r="CT1084" i="2"/>
  <c r="CS1084" i="2"/>
  <c r="CP1084" i="2"/>
  <c r="CV1084" i="2"/>
  <c r="CT1082" i="2"/>
  <c r="CX1082" i="2"/>
  <c r="CV1065" i="2"/>
  <c r="CR1065" i="2"/>
  <c r="CN1065" i="2"/>
  <c r="CQ1065" i="2"/>
  <c r="CU1065" i="2"/>
  <c r="CY1035" i="2"/>
  <c r="CX1035" i="2"/>
  <c r="CR1024" i="2"/>
  <c r="CW1024" i="2"/>
  <c r="CS1024" i="2"/>
  <c r="CX1024" i="2"/>
  <c r="CP1024" i="2"/>
  <c r="CO1024" i="2"/>
  <c r="CO955" i="2"/>
  <c r="CT955" i="2"/>
  <c r="CW952" i="2"/>
  <c r="CO952" i="2"/>
  <c r="CR952" i="2"/>
  <c r="CT952" i="2"/>
  <c r="CN952" i="2"/>
  <c r="CX952" i="2"/>
  <c r="CP952" i="2"/>
  <c r="CY947" i="2"/>
  <c r="CX947" i="2"/>
  <c r="CO947" i="2"/>
  <c r="CW899" i="2"/>
  <c r="CO899" i="2"/>
  <c r="CS899" i="2"/>
  <c r="CP899" i="2"/>
  <c r="CT899" i="2"/>
  <c r="CQ889" i="2"/>
  <c r="CU889" i="2"/>
  <c r="CO880" i="2"/>
  <c r="CS880" i="2"/>
  <c r="CW820" i="2"/>
  <c r="CV820" i="2"/>
  <c r="CO820" i="2"/>
  <c r="CN820" i="2"/>
  <c r="CQ820" i="2"/>
  <c r="CR820" i="2"/>
  <c r="CX730" i="2"/>
  <c r="CO730" i="2"/>
  <c r="CS730" i="2"/>
  <c r="CR629" i="2"/>
  <c r="CT629" i="2"/>
  <c r="CX629" i="2"/>
  <c r="CW627" i="2"/>
  <c r="CT627" i="2"/>
  <c r="CR627" i="2"/>
  <c r="CP627" i="2"/>
  <c r="CV627" i="2"/>
  <c r="CX627" i="2"/>
  <c r="CS622" i="2"/>
  <c r="CX622" i="2"/>
  <c r="CT622" i="2"/>
  <c r="CQ361" i="2"/>
  <c r="CW361" i="2"/>
  <c r="CR340" i="2"/>
  <c r="CS340" i="2"/>
  <c r="CU333" i="2"/>
  <c r="CR333" i="2"/>
  <c r="CO313" i="2"/>
  <c r="CR313" i="2"/>
  <c r="CW313" i="2"/>
  <c r="CS313" i="2"/>
  <c r="CN305" i="2"/>
  <c r="CR305" i="2"/>
  <c r="CV305" i="2"/>
  <c r="CS305" i="2"/>
  <c r="CO305" i="2"/>
  <c r="CW305" i="2"/>
  <c r="CT305" i="2"/>
  <c r="CT300" i="2"/>
  <c r="CO300" i="2"/>
  <c r="CP300" i="2"/>
  <c r="CW300" i="2"/>
  <c r="CX300" i="2"/>
  <c r="CS300" i="2"/>
  <c r="CY298" i="2"/>
  <c r="CQ298" i="2"/>
  <c r="CR298" i="2"/>
  <c r="CU952" i="2"/>
  <c r="CP947" i="2"/>
  <c r="CS955" i="2"/>
  <c r="CR955" i="2"/>
  <c r="CQ955" i="2"/>
  <c r="CX958" i="2"/>
  <c r="CS958" i="2"/>
  <c r="CN958" i="2"/>
  <c r="CU1024" i="2"/>
  <c r="CX1065" i="2"/>
  <c r="CS1065" i="2"/>
  <c r="CY1084" i="2"/>
  <c r="CU1001" i="2"/>
  <c r="CX1001" i="2"/>
  <c r="CS1001" i="2"/>
  <c r="CQ1087" i="2"/>
  <c r="CR1087" i="2"/>
  <c r="CP1099" i="2"/>
  <c r="CY1102" i="2"/>
  <c r="CT1102" i="2"/>
  <c r="CP1147" i="2"/>
  <c r="CR997" i="2"/>
  <c r="CT997" i="2"/>
  <c r="CO997" i="2"/>
  <c r="CW999" i="2"/>
  <c r="CN999" i="2"/>
  <c r="CW1035" i="2"/>
  <c r="CV1035" i="2"/>
  <c r="CV1102" i="2"/>
  <c r="CQ1178" i="2"/>
  <c r="CR993" i="2"/>
  <c r="CT993" i="2"/>
  <c r="CO993" i="2"/>
  <c r="CW1089" i="2"/>
  <c r="CW995" i="2"/>
  <c r="CN995" i="2"/>
  <c r="CR1082" i="2"/>
  <c r="CQ1082" i="2"/>
  <c r="CS1082" i="2"/>
  <c r="CT1306" i="2"/>
  <c r="CR1089" i="2"/>
  <c r="CO1089" i="2"/>
  <c r="CO1063" i="2"/>
  <c r="CV1063" i="2"/>
  <c r="CU1063" i="2"/>
  <c r="CN1077" i="2"/>
  <c r="CQ1077" i="2"/>
  <c r="CT1077" i="2"/>
  <c r="CR1311" i="2"/>
  <c r="CS1311" i="2"/>
  <c r="CV1313" i="2"/>
  <c r="CU1313" i="2"/>
  <c r="CN1331" i="2"/>
  <c r="CV1333" i="2"/>
  <c r="CU1333" i="2"/>
  <c r="CY1448" i="2"/>
  <c r="CV1453" i="2"/>
  <c r="CU1457" i="2"/>
  <c r="CS1316" i="2"/>
  <c r="CV1320" i="2"/>
  <c r="CW1448" i="2"/>
  <c r="CN1448" i="2"/>
  <c r="CS1093" i="2"/>
  <c r="CO1093" i="2"/>
  <c r="CX1299" i="2"/>
  <c r="CS1299" i="2"/>
  <c r="CY1311" i="2"/>
  <c r="CQ1455" i="2"/>
  <c r="CV1184" i="2"/>
  <c r="CS1184" i="2"/>
  <c r="CT1299" i="2"/>
  <c r="CS1328" i="2"/>
  <c r="CR1336" i="2"/>
  <c r="CV1460" i="2"/>
  <c r="CQ1144" i="2"/>
  <c r="CV1144" i="2"/>
  <c r="CU1175" i="2"/>
  <c r="CS1331" i="2"/>
  <c r="CO1035" i="2"/>
  <c r="CN1096" i="2"/>
  <c r="CN629" i="2"/>
  <c r="CX1333" i="2"/>
  <c r="CO622" i="2"/>
  <c r="CO1084" i="2"/>
  <c r="CQ1306" i="2"/>
  <c r="CT730" i="2"/>
  <c r="CO1366" i="2"/>
  <c r="CW1366" i="2"/>
  <c r="CP1366" i="2"/>
  <c r="CU1366" i="2"/>
  <c r="CW1359" i="2"/>
  <c r="CV1359" i="2"/>
  <c r="CW1355" i="2"/>
  <c r="CU1355" i="2"/>
  <c r="CT1346" i="2"/>
  <c r="CY1346" i="2"/>
  <c r="CU1222" i="2"/>
  <c r="CS1222" i="2"/>
  <c r="CX1222" i="2"/>
  <c r="CY1222" i="2"/>
  <c r="CT1216" i="2"/>
  <c r="CP1216" i="2"/>
  <c r="CX1216" i="2"/>
  <c r="CU1214" i="2"/>
  <c r="CR1214" i="2"/>
  <c r="CS1214" i="2"/>
  <c r="CX1214" i="2"/>
  <c r="CY1214" i="2"/>
  <c r="CX1208" i="2"/>
  <c r="CS1208" i="2"/>
  <c r="CP1208" i="2"/>
  <c r="CT1208" i="2"/>
  <c r="CX1197" i="2"/>
  <c r="CN1197" i="2"/>
  <c r="CR1194" i="2"/>
  <c r="CU1194" i="2"/>
  <c r="CO1188" i="2"/>
  <c r="CU1188" i="2"/>
  <c r="CY1188" i="2"/>
  <c r="CV1158" i="2"/>
  <c r="CW1158" i="2"/>
  <c r="CR1158" i="2"/>
  <c r="CO1158" i="2"/>
  <c r="CN1158" i="2"/>
  <c r="CX1158" i="2"/>
  <c r="CT1152" i="2"/>
  <c r="CR1152" i="2"/>
  <c r="CW1152" i="2"/>
  <c r="CY1152" i="2"/>
  <c r="CX1149" i="2"/>
  <c r="CT1149" i="2"/>
  <c r="CO1149" i="2"/>
  <c r="CW1149" i="2"/>
  <c r="CP1306" i="2"/>
  <c r="CV1089" i="2"/>
  <c r="CX1089" i="2"/>
  <c r="CS1063" i="2"/>
  <c r="CR1063" i="2"/>
  <c r="CQ1063" i="2"/>
  <c r="CS1077" i="2"/>
  <c r="CU1077" i="2"/>
  <c r="CP1077" i="2"/>
  <c r="CV1311" i="2"/>
  <c r="CO1311" i="2"/>
  <c r="CR1313" i="2"/>
  <c r="CQ1313" i="2"/>
  <c r="CV1331" i="2"/>
  <c r="CR1333" i="2"/>
  <c r="CQ1333" i="2"/>
  <c r="CN1451" i="2"/>
  <c r="CN1453" i="2"/>
  <c r="CV1457" i="2"/>
  <c r="CQ1460" i="2"/>
  <c r="CO1316" i="2"/>
  <c r="CN1320" i="2"/>
  <c r="CU1328" i="2"/>
  <c r="CS1448" i="2"/>
  <c r="CR1093" i="2"/>
  <c r="CX1093" i="2"/>
  <c r="CR1299" i="2"/>
  <c r="CO1299" i="2"/>
  <c r="CW1313" i="2"/>
  <c r="CQ1331" i="2"/>
  <c r="CW1453" i="2"/>
  <c r="CY1455" i="2"/>
  <c r="CY1175" i="2"/>
  <c r="CQ1184" i="2"/>
  <c r="CO1184" i="2"/>
  <c r="CO1328" i="2"/>
  <c r="CW1336" i="2"/>
  <c r="CN1336" i="2"/>
  <c r="CR1460" i="2"/>
  <c r="CP1144" i="2"/>
  <c r="CR1144" i="2"/>
  <c r="CS1175" i="2"/>
  <c r="CO1175" i="2"/>
  <c r="CU1299" i="2"/>
  <c r="CX1331" i="2"/>
  <c r="CO1331" i="2"/>
  <c r="CP1451" i="2"/>
  <c r="CW1455" i="2"/>
  <c r="CY1147" i="2"/>
  <c r="CO1178" i="2"/>
  <c r="CY1065" i="2"/>
  <c r="CN298" i="2"/>
  <c r="CP1313" i="2"/>
  <c r="CS904" i="2"/>
  <c r="CP1311" i="2"/>
  <c r="CO1333" i="2"/>
  <c r="CP1453" i="2"/>
  <c r="CV952" i="2"/>
  <c r="CX305" i="2"/>
  <c r="CU1099" i="2"/>
  <c r="CN1084" i="2"/>
  <c r="CQ1147" i="2"/>
  <c r="CV1024" i="2"/>
  <c r="CO1422" i="2"/>
  <c r="CX1422" i="2"/>
  <c r="CP1413" i="2"/>
  <c r="CO1413" i="2"/>
  <c r="CX1413" i="2"/>
  <c r="CS1413" i="2"/>
  <c r="CQ1413" i="2"/>
  <c r="CR1413" i="2"/>
  <c r="CS1411" i="2"/>
  <c r="CX1411" i="2"/>
  <c r="CR1411" i="2"/>
  <c r="CY1411" i="2"/>
  <c r="CV1411" i="2"/>
  <c r="CT1408" i="2"/>
  <c r="CP1408" i="2"/>
  <c r="CR1408" i="2"/>
  <c r="CW1408" i="2"/>
  <c r="CQ1403" i="2"/>
  <c r="CY1403" i="2"/>
  <c r="CO1403" i="2"/>
  <c r="CT1403" i="2"/>
  <c r="CR1403" i="2"/>
  <c r="CV1403" i="2"/>
  <c r="CW1395" i="2"/>
  <c r="CY1395" i="2"/>
  <c r="CR1395" i="2"/>
  <c r="CV1395" i="2"/>
  <c r="CP1392" i="2"/>
  <c r="CX1392" i="2"/>
  <c r="CN1392" i="2"/>
  <c r="CS1392" i="2"/>
  <c r="CO1386" i="2"/>
  <c r="CW1386" i="2"/>
  <c r="CX1386" i="2"/>
  <c r="CO1382" i="2"/>
  <c r="CS1382" i="2"/>
  <c r="CQ1382" i="2"/>
  <c r="CR1382" i="2"/>
  <c r="CP1380" i="2"/>
  <c r="CR1380" i="2"/>
  <c r="CW1380" i="2"/>
  <c r="CX1378" i="2"/>
  <c r="CQ1378" i="2"/>
  <c r="CP1378" i="2"/>
  <c r="CU1378" i="2"/>
  <c r="CS1378" i="2"/>
  <c r="CP1376" i="2"/>
  <c r="CR1376" i="2"/>
  <c r="CW1376" i="2"/>
  <c r="CX1372" i="2"/>
  <c r="CT1372" i="2"/>
  <c r="CP1372" i="2"/>
  <c r="CR1372" i="2"/>
  <c r="CW1372" i="2"/>
  <c r="CT1368" i="2"/>
  <c r="CP1368" i="2"/>
  <c r="CX1368" i="2"/>
  <c r="CU1368" i="2"/>
  <c r="CR1368" i="2"/>
  <c r="CW1368" i="2"/>
  <c r="CR1277" i="2"/>
  <c r="CT1277" i="2"/>
  <c r="CN1277" i="2"/>
  <c r="CW1277" i="2"/>
  <c r="CO1277" i="2"/>
  <c r="CV1277" i="2"/>
  <c r="CU1271" i="2"/>
  <c r="CY1271" i="2"/>
  <c r="CW1271" i="2"/>
  <c r="CX1271" i="2"/>
  <c r="CR1266" i="2"/>
  <c r="CP1266" i="2"/>
  <c r="CV1266" i="2"/>
  <c r="CU1262" i="2"/>
  <c r="CO1262" i="2"/>
  <c r="CT1262" i="2"/>
  <c r="CQ1262" i="2"/>
  <c r="CP1256" i="2"/>
  <c r="CS1256" i="2"/>
  <c r="CT1256" i="2"/>
  <c r="CR1253" i="2"/>
  <c r="CQ1253" i="2"/>
  <c r="CV1253" i="2"/>
  <c r="CR1250" i="2"/>
  <c r="CS1250" i="2"/>
  <c r="CX1250" i="2"/>
  <c r="CY1250" i="2"/>
  <c r="CS1245" i="2"/>
  <c r="CT1245" i="2"/>
  <c r="CY1245" i="2"/>
  <c r="CW1245" i="2"/>
  <c r="CP1240" i="2"/>
  <c r="CT1240" i="2"/>
  <c r="CO1240" i="2"/>
  <c r="CX1240" i="2"/>
  <c r="CU1235" i="2"/>
  <c r="CP1235" i="2"/>
  <c r="CX1235" i="2"/>
  <c r="CP1224" i="2"/>
  <c r="CT1224" i="2"/>
  <c r="CX1224" i="2"/>
  <c r="CO1224" i="2"/>
  <c r="CW1109" i="2"/>
  <c r="CS1109" i="2"/>
  <c r="CO1109" i="2"/>
  <c r="CP1109" i="2"/>
  <c r="CT1109" i="2"/>
  <c r="CQ1089" i="2"/>
  <c r="CT1089" i="2"/>
  <c r="CW1063" i="2"/>
  <c r="CX1063" i="2"/>
  <c r="CY1077" i="2"/>
  <c r="CR1077" i="2"/>
  <c r="CN1175" i="2"/>
  <c r="CX1184" i="2"/>
  <c r="CN1299" i="2"/>
  <c r="CQ1311" i="2"/>
  <c r="CN1313" i="2"/>
  <c r="CQ1316" i="2"/>
  <c r="CQ1320" i="2"/>
  <c r="CQ1328" i="2"/>
  <c r="CN1333" i="2"/>
  <c r="CQ1336" i="2"/>
  <c r="CY1453" i="2"/>
  <c r="CN1455" i="2"/>
  <c r="CN1457" i="2"/>
  <c r="CY1460" i="2"/>
  <c r="CV1316" i="2"/>
  <c r="CS1320" i="2"/>
  <c r="CV1448" i="2"/>
  <c r="CR1455" i="2"/>
  <c r="CY1093" i="2"/>
  <c r="CV1093" i="2"/>
  <c r="CP1093" i="2"/>
  <c r="CV1299" i="2"/>
  <c r="CU1451" i="2"/>
  <c r="CR1184" i="2"/>
  <c r="CU1184" i="2"/>
  <c r="CU1316" i="2"/>
  <c r="CR1328" i="2"/>
  <c r="CS1336" i="2"/>
  <c r="CU1448" i="2"/>
  <c r="CW1460" i="2"/>
  <c r="CT1144" i="2"/>
  <c r="CW1144" i="2"/>
  <c r="CN1144" i="2"/>
  <c r="CR1175" i="2"/>
  <c r="CT1175" i="2"/>
  <c r="CT1331" i="2"/>
  <c r="CW1451" i="2"/>
  <c r="CS947" i="2"/>
  <c r="CN1099" i="2"/>
  <c r="CW1096" i="2"/>
  <c r="CT1320" i="2"/>
  <c r="CT1457" i="2"/>
  <c r="CX1316" i="2"/>
  <c r="CO1453" i="2"/>
  <c r="CT1024" i="2"/>
  <c r="CN1102" i="2"/>
  <c r="CP730" i="2"/>
  <c r="CS952" i="2"/>
  <c r="CS1306" i="2"/>
  <c r="CN627" i="2"/>
  <c r="CX1436" i="2"/>
  <c r="CR1436" i="2"/>
  <c r="CW1436" i="2"/>
  <c r="CU1431" i="2"/>
  <c r="CS1431" i="2"/>
  <c r="CX1431" i="2"/>
  <c r="CQ1431" i="2"/>
  <c r="CV1431" i="2"/>
  <c r="CP1424" i="2"/>
  <c r="CO1424" i="2"/>
  <c r="CU1424" i="2"/>
  <c r="CW1297" i="2"/>
  <c r="CN1297" i="2"/>
  <c r="CV1297" i="2"/>
  <c r="CP1297" i="2"/>
  <c r="CO1297" i="2"/>
  <c r="CT1297" i="2"/>
  <c r="CR1297" i="2"/>
  <c r="CN1290" i="2"/>
  <c r="CO1290" i="2"/>
  <c r="CS1290" i="2"/>
  <c r="CW1290" i="2"/>
  <c r="CU1290" i="2"/>
  <c r="CR1290" i="2"/>
  <c r="CS1173" i="2"/>
  <c r="CX1173" i="2"/>
  <c r="CO1173" i="2"/>
  <c r="CN1170" i="2"/>
  <c r="CR1170" i="2"/>
  <c r="CT1170" i="2"/>
  <c r="CX1170" i="2"/>
  <c r="CS1170" i="2"/>
  <c r="CP1170" i="2"/>
  <c r="CW1170" i="2"/>
  <c r="CV1170" i="2"/>
  <c r="CS1137" i="2"/>
  <c r="CT1137" i="2"/>
  <c r="CO1137" i="2"/>
  <c r="CW1137" i="2"/>
  <c r="CP1137" i="2"/>
  <c r="CR1134" i="2"/>
  <c r="CS1134" i="2"/>
  <c r="CN1134" i="2"/>
  <c r="CX1129" i="2"/>
  <c r="CO1129" i="2"/>
  <c r="CP1129" i="2"/>
  <c r="CT1129" i="2"/>
  <c r="CS1129" i="2"/>
  <c r="CN1126" i="2"/>
  <c r="CS1126" i="2"/>
  <c r="CO1126" i="2"/>
  <c r="CR1126" i="2"/>
  <c r="CW1126" i="2"/>
  <c r="CS1122" i="2"/>
  <c r="CW1122" i="2"/>
  <c r="CO1122" i="2"/>
  <c r="CN1122" i="2"/>
  <c r="CX1117" i="2"/>
  <c r="CP1117" i="2"/>
  <c r="CS1117" i="2"/>
  <c r="CW1117" i="2"/>
  <c r="CT1273" i="2"/>
  <c r="CV1305" i="2"/>
  <c r="CT1305" i="2"/>
  <c r="CT1181" i="2"/>
  <c r="CS1181" i="2"/>
  <c r="CX3" i="2"/>
  <c r="CT3" i="2"/>
  <c r="CP3" i="2"/>
  <c r="CN3" i="2"/>
  <c r="CO3" i="2"/>
  <c r="CP1373" i="2"/>
  <c r="CX1373" i="2"/>
  <c r="CT1141" i="2"/>
  <c r="CX1141" i="2"/>
  <c r="CO925" i="2"/>
  <c r="CS925" i="2"/>
  <c r="CW3" i="2"/>
  <c r="AE3" i="2" l="1"/>
  <c r="AF3" i="2" s="1"/>
  <c r="BM3" i="2"/>
  <c r="K4" i="2"/>
  <c r="J5" i="2"/>
  <c r="DE3" i="2"/>
  <c r="DE4" i="2" s="1"/>
  <c r="DE5" i="2" s="1"/>
  <c r="DE6" i="2" s="1"/>
  <c r="DE7" i="2" s="1"/>
  <c r="DE8" i="2" s="1"/>
  <c r="DE9" i="2" s="1"/>
  <c r="DE10" i="2" s="1"/>
  <c r="DE11" i="2" s="1"/>
  <c r="DE12" i="2" s="1"/>
  <c r="DE13" i="2" s="1"/>
  <c r="DE14" i="2" s="1"/>
  <c r="DE15" i="2" s="1"/>
  <c r="DE16" i="2" s="1"/>
  <c r="DE17" i="2" s="1"/>
  <c r="DE18" i="2" s="1"/>
  <c r="DE19" i="2" s="1"/>
  <c r="DE20" i="2" s="1"/>
  <c r="DE21" i="2" s="1"/>
  <c r="DE22" i="2" s="1"/>
  <c r="DE23" i="2" s="1"/>
  <c r="DE24" i="2" s="1"/>
  <c r="DE25" i="2" s="1"/>
  <c r="DE26" i="2" s="1"/>
  <c r="DE27" i="2" s="1"/>
  <c r="DE28" i="2" s="1"/>
  <c r="DE29" i="2" s="1"/>
  <c r="DE30" i="2" s="1"/>
  <c r="DE31" i="2" s="1"/>
  <c r="DE32" i="2" s="1"/>
  <c r="DE33" i="2" s="1"/>
  <c r="DE34" i="2" s="1"/>
  <c r="DE35" i="2" s="1"/>
  <c r="DE36" i="2" s="1"/>
  <c r="DE37" i="2" s="1"/>
  <c r="DE38" i="2" s="1"/>
  <c r="DE39" i="2" s="1"/>
  <c r="DE40" i="2" s="1"/>
  <c r="DE41" i="2" s="1"/>
  <c r="DE42" i="2" s="1"/>
  <c r="DE43" i="2" s="1"/>
  <c r="DE44" i="2" s="1"/>
  <c r="DE45" i="2" s="1"/>
  <c r="DE46" i="2" s="1"/>
  <c r="DE47" i="2" s="1"/>
  <c r="DE48" i="2" s="1"/>
  <c r="DE49" i="2" s="1"/>
  <c r="DE50" i="2" s="1"/>
  <c r="DE51" i="2" s="1"/>
  <c r="DE52" i="2" s="1"/>
  <c r="DE53" i="2" s="1"/>
  <c r="DE54" i="2" s="1"/>
  <c r="DE55" i="2" s="1"/>
  <c r="DE56" i="2" s="1"/>
  <c r="DE57" i="2" s="1"/>
  <c r="DE58" i="2" s="1"/>
  <c r="DE59" i="2" s="1"/>
  <c r="DE60" i="2" s="1"/>
  <c r="DE61" i="2" s="1"/>
  <c r="DE62" i="2" s="1"/>
  <c r="DE63" i="2" s="1"/>
  <c r="DE64" i="2" s="1"/>
  <c r="DE65" i="2" s="1"/>
  <c r="DE66" i="2" s="1"/>
  <c r="DE67" i="2" s="1"/>
  <c r="DE68" i="2" s="1"/>
  <c r="DE69" i="2" s="1"/>
  <c r="DE70" i="2" s="1"/>
  <c r="DE71" i="2" s="1"/>
  <c r="DE72" i="2" s="1"/>
  <c r="DE73" i="2" s="1"/>
  <c r="DE74" i="2" s="1"/>
  <c r="DE75" i="2" s="1"/>
  <c r="DE76" i="2" s="1"/>
  <c r="DE77" i="2" s="1"/>
  <c r="DE78" i="2" s="1"/>
  <c r="DE79" i="2" s="1"/>
  <c r="DE80" i="2" s="1"/>
  <c r="DE81" i="2" s="1"/>
  <c r="DE82" i="2" s="1"/>
  <c r="DE83" i="2" s="1"/>
  <c r="DE84" i="2" s="1"/>
  <c r="DE85" i="2" s="1"/>
  <c r="DE86" i="2" s="1"/>
  <c r="DE87" i="2" s="1"/>
  <c r="DE88" i="2" s="1"/>
  <c r="DE89" i="2" s="1"/>
  <c r="DE90" i="2" s="1"/>
  <c r="DE91" i="2" s="1"/>
  <c r="DE92" i="2" s="1"/>
  <c r="DE93" i="2" s="1"/>
  <c r="DE94" i="2" s="1"/>
  <c r="DE95" i="2" s="1"/>
  <c r="DE96" i="2" s="1"/>
  <c r="DE97" i="2" s="1"/>
  <c r="DE98" i="2" s="1"/>
  <c r="DE99" i="2" s="1"/>
  <c r="DE100" i="2" s="1"/>
  <c r="DE101" i="2" s="1"/>
  <c r="DE102" i="2" s="1"/>
  <c r="DE103" i="2" s="1"/>
  <c r="DE104" i="2" s="1"/>
  <c r="DE105" i="2" s="1"/>
  <c r="DE106" i="2" s="1"/>
  <c r="DE107" i="2" s="1"/>
  <c r="DE108" i="2" s="1"/>
  <c r="DE109" i="2" s="1"/>
  <c r="DE110" i="2" s="1"/>
  <c r="DE111" i="2" s="1"/>
  <c r="DE112" i="2" s="1"/>
  <c r="DE113" i="2" s="1"/>
  <c r="DE114" i="2" s="1"/>
  <c r="DE115" i="2" s="1"/>
  <c r="DE116" i="2" s="1"/>
  <c r="DE117" i="2" s="1"/>
  <c r="DE118" i="2" s="1"/>
  <c r="DE119" i="2" s="1"/>
  <c r="DE120" i="2" s="1"/>
  <c r="DE121" i="2" s="1"/>
  <c r="DE122" i="2" s="1"/>
  <c r="DE123" i="2" s="1"/>
  <c r="DE124" i="2" s="1"/>
  <c r="DE125" i="2" s="1"/>
  <c r="DE126" i="2" s="1"/>
  <c r="DE127" i="2" s="1"/>
  <c r="DE128" i="2" s="1"/>
  <c r="DE129" i="2" s="1"/>
  <c r="DE130" i="2" s="1"/>
  <c r="DE131" i="2" s="1"/>
  <c r="DE132" i="2" s="1"/>
  <c r="DE133" i="2" s="1"/>
  <c r="DE134" i="2" s="1"/>
  <c r="DE135" i="2" s="1"/>
  <c r="DE136" i="2" s="1"/>
  <c r="DE137" i="2" s="1"/>
  <c r="DE138" i="2" s="1"/>
  <c r="DE139" i="2" s="1"/>
  <c r="DE140" i="2" s="1"/>
  <c r="DE141" i="2" s="1"/>
  <c r="DE142" i="2" s="1"/>
  <c r="DE143" i="2" s="1"/>
  <c r="DE144" i="2" s="1"/>
  <c r="DE145" i="2" s="1"/>
  <c r="DE146" i="2" s="1"/>
  <c r="DE147" i="2" s="1"/>
  <c r="DE148" i="2" s="1"/>
  <c r="DE149" i="2" s="1"/>
  <c r="DE150" i="2" s="1"/>
  <c r="DE151" i="2" s="1"/>
  <c r="DE152" i="2" s="1"/>
  <c r="DE153" i="2" s="1"/>
  <c r="DE154" i="2" s="1"/>
  <c r="DE155" i="2" s="1"/>
  <c r="DE156" i="2" s="1"/>
  <c r="DE157" i="2" s="1"/>
  <c r="DE158" i="2" s="1"/>
  <c r="DE159" i="2" s="1"/>
  <c r="DE160" i="2" s="1"/>
  <c r="DE161" i="2" s="1"/>
  <c r="DE162" i="2" s="1"/>
  <c r="DE163" i="2" s="1"/>
  <c r="DE164" i="2" s="1"/>
  <c r="DE165" i="2" s="1"/>
  <c r="DE166" i="2" s="1"/>
  <c r="DE167" i="2" s="1"/>
  <c r="DE168" i="2" s="1"/>
  <c r="DE169" i="2" s="1"/>
  <c r="DE170" i="2" s="1"/>
  <c r="DE171" i="2" s="1"/>
  <c r="DE172" i="2" s="1"/>
  <c r="DE173" i="2" s="1"/>
  <c r="DE174" i="2" s="1"/>
  <c r="DE175" i="2" s="1"/>
  <c r="DE176" i="2" s="1"/>
  <c r="DE177" i="2" s="1"/>
  <c r="DE178" i="2" s="1"/>
  <c r="DE179" i="2" s="1"/>
  <c r="DE180" i="2" s="1"/>
  <c r="DE181" i="2" s="1"/>
  <c r="DE182" i="2" s="1"/>
  <c r="DE183" i="2" s="1"/>
  <c r="DE184" i="2" s="1"/>
  <c r="DE185" i="2" s="1"/>
  <c r="DE186" i="2" s="1"/>
  <c r="DE187" i="2" s="1"/>
  <c r="DE188" i="2" s="1"/>
  <c r="DE189" i="2" s="1"/>
  <c r="DE190" i="2" s="1"/>
  <c r="DE191" i="2" s="1"/>
  <c r="DE192" i="2" s="1"/>
  <c r="DE193" i="2" s="1"/>
  <c r="DE194" i="2" s="1"/>
  <c r="DE195" i="2" s="1"/>
  <c r="DE196" i="2" s="1"/>
  <c r="DE197" i="2" s="1"/>
  <c r="DE198" i="2" s="1"/>
  <c r="DE199" i="2" s="1"/>
  <c r="DE200" i="2" s="1"/>
  <c r="DE201" i="2" s="1"/>
  <c r="DE202" i="2" s="1"/>
  <c r="DE203" i="2" s="1"/>
  <c r="DE204" i="2" s="1"/>
  <c r="DE205" i="2" s="1"/>
  <c r="DE206" i="2" s="1"/>
  <c r="DE207" i="2" s="1"/>
  <c r="DE208" i="2" s="1"/>
  <c r="DE209" i="2" s="1"/>
  <c r="DE210" i="2" s="1"/>
  <c r="DE211" i="2" s="1"/>
  <c r="DE212" i="2" s="1"/>
  <c r="DE213" i="2" s="1"/>
  <c r="DE214" i="2" s="1"/>
  <c r="DE215" i="2" s="1"/>
  <c r="DE216" i="2" s="1"/>
  <c r="DE217" i="2" s="1"/>
  <c r="DE218" i="2" s="1"/>
  <c r="DE219" i="2" s="1"/>
  <c r="DE220" i="2" s="1"/>
  <c r="DE221" i="2" s="1"/>
  <c r="DE222" i="2" s="1"/>
  <c r="DE223" i="2" s="1"/>
  <c r="DE224" i="2" s="1"/>
  <c r="DE225" i="2" s="1"/>
  <c r="DE226" i="2" s="1"/>
  <c r="DE227" i="2" s="1"/>
  <c r="DE228" i="2" s="1"/>
  <c r="DE229" i="2" s="1"/>
  <c r="DE230" i="2" s="1"/>
  <c r="DE231" i="2" s="1"/>
  <c r="DE232" i="2" s="1"/>
  <c r="DE233" i="2" s="1"/>
  <c r="DE234" i="2" s="1"/>
  <c r="DE235" i="2" s="1"/>
  <c r="DE236" i="2" s="1"/>
  <c r="DE237" i="2" s="1"/>
  <c r="DE238" i="2" s="1"/>
  <c r="DE239" i="2" s="1"/>
  <c r="DE240" i="2" s="1"/>
  <c r="DE241" i="2" s="1"/>
  <c r="DE242" i="2" s="1"/>
  <c r="DE243" i="2" s="1"/>
  <c r="DE244" i="2" s="1"/>
  <c r="DE245" i="2" s="1"/>
  <c r="DE246" i="2" s="1"/>
  <c r="DE247" i="2" s="1"/>
  <c r="DE248" i="2" s="1"/>
  <c r="DE249" i="2" s="1"/>
  <c r="DE250" i="2" s="1"/>
  <c r="DE251" i="2" s="1"/>
  <c r="DE252" i="2" s="1"/>
  <c r="DE253" i="2" s="1"/>
  <c r="DE254" i="2" s="1"/>
  <c r="DE255" i="2" s="1"/>
  <c r="DE256" i="2" s="1"/>
  <c r="DE257" i="2" s="1"/>
  <c r="DE258" i="2" s="1"/>
  <c r="DE259" i="2" s="1"/>
  <c r="DE260" i="2" s="1"/>
  <c r="DE261" i="2" s="1"/>
  <c r="DE262" i="2" s="1"/>
  <c r="DE263" i="2" s="1"/>
  <c r="DE264" i="2" s="1"/>
  <c r="DE265" i="2" s="1"/>
  <c r="DE266" i="2" s="1"/>
  <c r="DE267" i="2" s="1"/>
  <c r="DE268" i="2" s="1"/>
  <c r="DE269" i="2" s="1"/>
  <c r="DE270" i="2" s="1"/>
  <c r="DE271" i="2" s="1"/>
  <c r="DE272" i="2" s="1"/>
  <c r="DE273" i="2" s="1"/>
  <c r="DE274" i="2" s="1"/>
  <c r="DE275" i="2" s="1"/>
  <c r="DE276" i="2" s="1"/>
  <c r="DE277" i="2" s="1"/>
  <c r="DE278" i="2" s="1"/>
  <c r="DE279" i="2" s="1"/>
  <c r="DE280" i="2" s="1"/>
  <c r="DE281" i="2" s="1"/>
  <c r="DE282" i="2" s="1"/>
  <c r="DE283" i="2" s="1"/>
  <c r="DE284" i="2" s="1"/>
  <c r="DE285" i="2" s="1"/>
  <c r="DE286" i="2" s="1"/>
  <c r="DE287" i="2" s="1"/>
  <c r="DE288" i="2" s="1"/>
  <c r="DE289" i="2" s="1"/>
  <c r="DE290" i="2" s="1"/>
  <c r="DE291" i="2" s="1"/>
  <c r="DE292" i="2" s="1"/>
  <c r="DE293" i="2" s="1"/>
  <c r="DE294" i="2" s="1"/>
  <c r="DE295" i="2" s="1"/>
  <c r="DE296" i="2" s="1"/>
  <c r="DE297" i="2" s="1"/>
  <c r="DE298" i="2" s="1"/>
  <c r="DE299" i="2" s="1"/>
  <c r="DE300" i="2" s="1"/>
  <c r="DE301" i="2" s="1"/>
  <c r="DE302" i="2" s="1"/>
  <c r="DE303" i="2" s="1"/>
  <c r="DE304" i="2" s="1"/>
  <c r="DE305" i="2" s="1"/>
  <c r="DE306" i="2" s="1"/>
  <c r="DE307" i="2" s="1"/>
  <c r="DE308" i="2" s="1"/>
  <c r="DE309" i="2" s="1"/>
  <c r="DE310" i="2" s="1"/>
  <c r="DE311" i="2" s="1"/>
  <c r="DE312" i="2" s="1"/>
  <c r="DE313" i="2" s="1"/>
  <c r="DE314" i="2" s="1"/>
  <c r="DE315" i="2" s="1"/>
  <c r="DE316" i="2" s="1"/>
  <c r="DE317" i="2" s="1"/>
  <c r="DE318" i="2" s="1"/>
  <c r="DE319" i="2" s="1"/>
  <c r="DE320" i="2" s="1"/>
  <c r="DE321" i="2" s="1"/>
  <c r="DE322" i="2" s="1"/>
  <c r="DE323" i="2" s="1"/>
  <c r="DE324" i="2" s="1"/>
  <c r="DE325" i="2" s="1"/>
  <c r="DE326" i="2" s="1"/>
  <c r="DE327" i="2" s="1"/>
  <c r="DE328" i="2" s="1"/>
  <c r="DE329" i="2" s="1"/>
  <c r="DE330" i="2" s="1"/>
  <c r="DE331" i="2" s="1"/>
  <c r="DE332" i="2" s="1"/>
  <c r="DE333" i="2" s="1"/>
  <c r="DE334" i="2" s="1"/>
  <c r="DE335" i="2" s="1"/>
  <c r="DE336" i="2" s="1"/>
  <c r="DE337" i="2" s="1"/>
  <c r="DE338" i="2" s="1"/>
  <c r="DE339" i="2" s="1"/>
  <c r="DE340" i="2" s="1"/>
  <c r="DE341" i="2" s="1"/>
  <c r="DE342" i="2" s="1"/>
  <c r="DE343" i="2" s="1"/>
  <c r="DE344" i="2" s="1"/>
  <c r="DE345" i="2" s="1"/>
  <c r="DE346" i="2" s="1"/>
  <c r="DD3" i="2"/>
  <c r="DD4" i="2" s="1"/>
  <c r="DD5" i="2" s="1"/>
  <c r="DD6" i="2" s="1"/>
  <c r="DD7" i="2" s="1"/>
  <c r="DD8" i="2" s="1"/>
  <c r="DD9" i="2" s="1"/>
  <c r="DD10" i="2" s="1"/>
  <c r="DD11" i="2" s="1"/>
  <c r="DD12" i="2" s="1"/>
  <c r="DD13" i="2" s="1"/>
  <c r="DD14" i="2" s="1"/>
  <c r="DD15" i="2" s="1"/>
  <c r="DD16" i="2" s="1"/>
  <c r="DD17" i="2" s="1"/>
  <c r="DD18" i="2" s="1"/>
  <c r="DD19" i="2" s="1"/>
  <c r="DD20" i="2" s="1"/>
  <c r="DD21" i="2" s="1"/>
  <c r="DD22" i="2" s="1"/>
  <c r="DD23" i="2" s="1"/>
  <c r="DD24" i="2" s="1"/>
  <c r="DD25" i="2" s="1"/>
  <c r="DD26" i="2" s="1"/>
  <c r="DD27" i="2" s="1"/>
  <c r="DD28" i="2" s="1"/>
  <c r="DD29" i="2" s="1"/>
  <c r="DD30" i="2" s="1"/>
  <c r="DD31" i="2" s="1"/>
  <c r="DD32" i="2" s="1"/>
  <c r="DD33" i="2" s="1"/>
  <c r="DD34" i="2" s="1"/>
  <c r="DD35" i="2" s="1"/>
  <c r="DD36" i="2" s="1"/>
  <c r="DD37" i="2" s="1"/>
  <c r="DD38" i="2" s="1"/>
  <c r="DD39" i="2" s="1"/>
  <c r="DD40" i="2" s="1"/>
  <c r="DD41" i="2" s="1"/>
  <c r="DD42" i="2" s="1"/>
  <c r="DD43" i="2" s="1"/>
  <c r="DD44" i="2" s="1"/>
  <c r="DD45" i="2" s="1"/>
  <c r="DD46" i="2" s="1"/>
  <c r="DD47" i="2" s="1"/>
  <c r="DD48" i="2" s="1"/>
  <c r="DD49" i="2" s="1"/>
  <c r="DD50" i="2" s="1"/>
  <c r="DD51" i="2" s="1"/>
  <c r="DD52" i="2" s="1"/>
  <c r="DD53" i="2" s="1"/>
  <c r="DD54" i="2" s="1"/>
  <c r="DD55" i="2" s="1"/>
  <c r="DD56" i="2" s="1"/>
  <c r="DD57" i="2" s="1"/>
  <c r="DD58" i="2" s="1"/>
  <c r="DD59" i="2" s="1"/>
  <c r="DD60" i="2" s="1"/>
  <c r="DD61" i="2" s="1"/>
  <c r="DD62" i="2" s="1"/>
  <c r="DD63" i="2" s="1"/>
  <c r="DD64" i="2" s="1"/>
  <c r="DD65" i="2" s="1"/>
  <c r="DD66" i="2" s="1"/>
  <c r="DD67" i="2" s="1"/>
  <c r="DD68" i="2" s="1"/>
  <c r="DD69" i="2" s="1"/>
  <c r="DD70" i="2" s="1"/>
  <c r="DD71" i="2" s="1"/>
  <c r="DD72" i="2" s="1"/>
  <c r="DD73" i="2" s="1"/>
  <c r="DD74" i="2" s="1"/>
  <c r="DD75" i="2" s="1"/>
  <c r="DD76" i="2" s="1"/>
  <c r="DD77" i="2" s="1"/>
  <c r="DD78" i="2" s="1"/>
  <c r="DD79" i="2" s="1"/>
  <c r="DD80" i="2" s="1"/>
  <c r="DD81" i="2" s="1"/>
  <c r="DD82" i="2" s="1"/>
  <c r="DD83" i="2" s="1"/>
  <c r="DD84" i="2" s="1"/>
  <c r="DD85" i="2" s="1"/>
  <c r="DD86" i="2" s="1"/>
  <c r="DD87" i="2" s="1"/>
  <c r="DD88" i="2" s="1"/>
  <c r="DD89" i="2" s="1"/>
  <c r="DD90" i="2" s="1"/>
  <c r="DD91" i="2" s="1"/>
  <c r="DD92" i="2" s="1"/>
  <c r="DD93" i="2" s="1"/>
  <c r="DD94" i="2" s="1"/>
  <c r="DD95" i="2" s="1"/>
  <c r="DD96" i="2" s="1"/>
  <c r="DD97" i="2" s="1"/>
  <c r="DD98" i="2" s="1"/>
  <c r="DD99" i="2" s="1"/>
  <c r="DD100" i="2" s="1"/>
  <c r="DD101" i="2" s="1"/>
  <c r="DD102" i="2" s="1"/>
  <c r="DD103" i="2" s="1"/>
  <c r="DD104" i="2" s="1"/>
  <c r="DD105" i="2" s="1"/>
  <c r="DD106" i="2" s="1"/>
  <c r="DD107" i="2" s="1"/>
  <c r="DD108" i="2" s="1"/>
  <c r="DD109" i="2" s="1"/>
  <c r="DD110" i="2" s="1"/>
  <c r="DD111" i="2" s="1"/>
  <c r="DD112" i="2" s="1"/>
  <c r="DD113" i="2" s="1"/>
  <c r="DD114" i="2" s="1"/>
  <c r="DD115" i="2" s="1"/>
  <c r="DD116" i="2" s="1"/>
  <c r="DD117" i="2" s="1"/>
  <c r="DD118" i="2" s="1"/>
  <c r="DD119" i="2" s="1"/>
  <c r="DD120" i="2" s="1"/>
  <c r="DD121" i="2" s="1"/>
  <c r="DD122" i="2" s="1"/>
  <c r="DD123" i="2" s="1"/>
  <c r="DD124" i="2" s="1"/>
  <c r="DD125" i="2" s="1"/>
  <c r="DD126" i="2" s="1"/>
  <c r="DD127" i="2" s="1"/>
  <c r="DD128" i="2" s="1"/>
  <c r="DD129" i="2" s="1"/>
  <c r="DD130" i="2" s="1"/>
  <c r="DD131" i="2" s="1"/>
  <c r="DD132" i="2" s="1"/>
  <c r="DD133" i="2" s="1"/>
  <c r="DD134" i="2" s="1"/>
  <c r="DD135" i="2" s="1"/>
  <c r="DD136" i="2" s="1"/>
  <c r="DD137" i="2" s="1"/>
  <c r="DD138" i="2" s="1"/>
  <c r="DD139" i="2" s="1"/>
  <c r="DD140" i="2" s="1"/>
  <c r="DD141" i="2" s="1"/>
  <c r="DD142" i="2" s="1"/>
  <c r="DD143" i="2" s="1"/>
  <c r="DD144" i="2" s="1"/>
  <c r="DD145" i="2" s="1"/>
  <c r="DD146" i="2" s="1"/>
  <c r="DD147" i="2" s="1"/>
  <c r="DD148" i="2" s="1"/>
  <c r="DD149" i="2" s="1"/>
  <c r="DD150" i="2" s="1"/>
  <c r="DD151" i="2" s="1"/>
  <c r="DD152" i="2" s="1"/>
  <c r="DD153" i="2" s="1"/>
  <c r="DD154" i="2" s="1"/>
  <c r="DD155" i="2" s="1"/>
  <c r="DD156" i="2" s="1"/>
  <c r="DD157" i="2" s="1"/>
  <c r="DD158" i="2" s="1"/>
  <c r="DD159" i="2" s="1"/>
  <c r="DD160" i="2" s="1"/>
  <c r="DD161" i="2" s="1"/>
  <c r="DD162" i="2" s="1"/>
  <c r="DD163" i="2" s="1"/>
  <c r="DD164" i="2" s="1"/>
  <c r="DD165" i="2" s="1"/>
  <c r="DD166" i="2" s="1"/>
  <c r="DD167" i="2" s="1"/>
  <c r="DD168" i="2" s="1"/>
  <c r="DD169" i="2" s="1"/>
  <c r="DD170" i="2" s="1"/>
  <c r="DD171" i="2" s="1"/>
  <c r="DD172" i="2" s="1"/>
  <c r="DD173" i="2" s="1"/>
  <c r="DD174" i="2" s="1"/>
  <c r="DD175" i="2" s="1"/>
  <c r="DD176" i="2" s="1"/>
  <c r="DD177" i="2" s="1"/>
  <c r="DD178" i="2" s="1"/>
  <c r="DD179" i="2" s="1"/>
  <c r="DD180" i="2" s="1"/>
  <c r="DD181" i="2" s="1"/>
  <c r="DD182" i="2" s="1"/>
  <c r="DD183" i="2" s="1"/>
  <c r="DD184" i="2" s="1"/>
  <c r="DD185" i="2" s="1"/>
  <c r="DD186" i="2" s="1"/>
  <c r="DD187" i="2" s="1"/>
  <c r="DD188" i="2" s="1"/>
  <c r="DD189" i="2" s="1"/>
  <c r="DD190" i="2" s="1"/>
  <c r="DD191" i="2" s="1"/>
  <c r="DD192" i="2" s="1"/>
  <c r="DD193" i="2" s="1"/>
  <c r="DD194" i="2" s="1"/>
  <c r="DD195" i="2" s="1"/>
  <c r="DD196" i="2" s="1"/>
  <c r="DD197" i="2" s="1"/>
  <c r="DD198" i="2" s="1"/>
  <c r="DD199" i="2" s="1"/>
  <c r="DD200" i="2" s="1"/>
  <c r="DD201" i="2" s="1"/>
  <c r="DD202" i="2" s="1"/>
  <c r="DD203" i="2" s="1"/>
  <c r="DD204" i="2" s="1"/>
  <c r="DD205" i="2" s="1"/>
  <c r="DD206" i="2" s="1"/>
  <c r="DD207" i="2" s="1"/>
  <c r="DD208" i="2" s="1"/>
  <c r="DD209" i="2" s="1"/>
  <c r="DD210" i="2" s="1"/>
  <c r="DD211" i="2" s="1"/>
  <c r="DD212" i="2" s="1"/>
  <c r="DD213" i="2" s="1"/>
  <c r="DD214" i="2" s="1"/>
  <c r="DD215" i="2" s="1"/>
  <c r="DD216" i="2" s="1"/>
  <c r="DD217" i="2" s="1"/>
  <c r="DD218" i="2" s="1"/>
  <c r="DD219" i="2" s="1"/>
  <c r="DD220" i="2" s="1"/>
  <c r="DD221" i="2" s="1"/>
  <c r="DD222" i="2" s="1"/>
  <c r="DD223" i="2" s="1"/>
  <c r="DD224" i="2" s="1"/>
  <c r="DD225" i="2" s="1"/>
  <c r="DD226" i="2" s="1"/>
  <c r="DD227" i="2" s="1"/>
  <c r="DD228" i="2" s="1"/>
  <c r="DD229" i="2" s="1"/>
  <c r="DD230" i="2" s="1"/>
  <c r="DD231" i="2" s="1"/>
  <c r="DD232" i="2" s="1"/>
  <c r="DD233" i="2" s="1"/>
  <c r="DD234" i="2" s="1"/>
  <c r="DD235" i="2" s="1"/>
  <c r="DD236" i="2" s="1"/>
  <c r="DD237" i="2" s="1"/>
  <c r="DD238" i="2" s="1"/>
  <c r="DD239" i="2" s="1"/>
  <c r="DD240" i="2" s="1"/>
  <c r="DD241" i="2" s="1"/>
  <c r="DD242" i="2" s="1"/>
  <c r="DD243" i="2" s="1"/>
  <c r="DD244" i="2" s="1"/>
  <c r="DD245" i="2" s="1"/>
  <c r="DD246" i="2" s="1"/>
  <c r="DD247" i="2" s="1"/>
  <c r="DD248" i="2" s="1"/>
  <c r="DD249" i="2" s="1"/>
  <c r="DD250" i="2" s="1"/>
  <c r="DD251" i="2" s="1"/>
  <c r="DD252" i="2" s="1"/>
  <c r="DD253" i="2" s="1"/>
  <c r="DD254" i="2" s="1"/>
  <c r="DD255" i="2" s="1"/>
  <c r="DD256" i="2" s="1"/>
  <c r="DD257" i="2" s="1"/>
  <c r="DD258" i="2" s="1"/>
  <c r="DD259" i="2" s="1"/>
  <c r="DD260" i="2" s="1"/>
  <c r="DD261" i="2" s="1"/>
  <c r="DD262" i="2" s="1"/>
  <c r="DD263" i="2" s="1"/>
  <c r="DD264" i="2" s="1"/>
  <c r="DD265" i="2" s="1"/>
  <c r="DD266" i="2" s="1"/>
  <c r="DD267" i="2" s="1"/>
  <c r="DD268" i="2" s="1"/>
  <c r="DD269" i="2" s="1"/>
  <c r="DD270" i="2" s="1"/>
  <c r="DD271" i="2" s="1"/>
  <c r="DD272" i="2" s="1"/>
  <c r="DD273" i="2" s="1"/>
  <c r="DD274" i="2" s="1"/>
  <c r="DD275" i="2" s="1"/>
  <c r="DD276" i="2" s="1"/>
  <c r="DD277" i="2" s="1"/>
  <c r="DD278" i="2" s="1"/>
  <c r="DD279" i="2" s="1"/>
  <c r="DD280" i="2" s="1"/>
  <c r="DD281" i="2" s="1"/>
  <c r="DD282" i="2" s="1"/>
  <c r="DD283" i="2" s="1"/>
  <c r="DD284" i="2" s="1"/>
  <c r="DD285" i="2" s="1"/>
  <c r="DD286" i="2" s="1"/>
  <c r="DD287" i="2" s="1"/>
  <c r="DD288" i="2" s="1"/>
  <c r="DD289" i="2" s="1"/>
  <c r="DD290" i="2" s="1"/>
  <c r="DD291" i="2" s="1"/>
  <c r="DD292" i="2" s="1"/>
  <c r="DD293" i="2" s="1"/>
  <c r="DD294" i="2" s="1"/>
  <c r="DD295" i="2" s="1"/>
  <c r="DD296" i="2" s="1"/>
  <c r="DD297" i="2" s="1"/>
  <c r="DD298" i="2" s="1"/>
  <c r="DD299" i="2" s="1"/>
  <c r="DD300" i="2" s="1"/>
  <c r="DD301" i="2" s="1"/>
  <c r="DD302" i="2" s="1"/>
  <c r="DD303" i="2" s="1"/>
  <c r="DD304" i="2" s="1"/>
  <c r="DD305" i="2" s="1"/>
  <c r="DD306" i="2" s="1"/>
  <c r="DD307" i="2" s="1"/>
  <c r="DD308" i="2" s="1"/>
  <c r="DD309" i="2" s="1"/>
  <c r="DD310" i="2" s="1"/>
  <c r="DD311" i="2" s="1"/>
  <c r="DD312" i="2" s="1"/>
  <c r="DD313" i="2" s="1"/>
  <c r="DD314" i="2" s="1"/>
  <c r="DD315" i="2" s="1"/>
  <c r="DD316" i="2" s="1"/>
  <c r="DD317" i="2" s="1"/>
  <c r="DD318" i="2" s="1"/>
  <c r="DD319" i="2" s="1"/>
  <c r="DD320" i="2" s="1"/>
  <c r="DD321" i="2" s="1"/>
  <c r="DD322" i="2" s="1"/>
  <c r="DD323" i="2" s="1"/>
  <c r="DD324" i="2" s="1"/>
  <c r="DD325" i="2" s="1"/>
  <c r="DD326" i="2" s="1"/>
  <c r="DD327" i="2" s="1"/>
  <c r="DD328" i="2" s="1"/>
  <c r="DD329" i="2" s="1"/>
  <c r="DD330" i="2" s="1"/>
  <c r="DD331" i="2" s="1"/>
  <c r="DD332" i="2" s="1"/>
  <c r="DD333" i="2" s="1"/>
  <c r="DD334" i="2" s="1"/>
  <c r="DD335" i="2" s="1"/>
  <c r="DD336" i="2" s="1"/>
  <c r="DD337" i="2" s="1"/>
  <c r="DD338" i="2" s="1"/>
  <c r="DD339" i="2" s="1"/>
  <c r="DD340" i="2" s="1"/>
  <c r="DD341" i="2" s="1"/>
  <c r="DD342" i="2" s="1"/>
  <c r="DD343" i="2" s="1"/>
  <c r="DD344" i="2" s="1"/>
  <c r="DD345" i="2" s="1"/>
  <c r="DD346" i="2" s="1"/>
  <c r="DD347" i="2" s="1"/>
  <c r="DD348" i="2" s="1"/>
  <c r="DD349" i="2" s="1"/>
  <c r="DD350" i="2" s="1"/>
  <c r="DD351" i="2" s="1"/>
  <c r="DD352" i="2" s="1"/>
  <c r="DD353" i="2" s="1"/>
  <c r="DD354" i="2" s="1"/>
  <c r="DD355" i="2" s="1"/>
  <c r="DD356" i="2" s="1"/>
  <c r="DD357" i="2" s="1"/>
  <c r="DD358" i="2" s="1"/>
  <c r="DD359" i="2" s="1"/>
  <c r="DD360" i="2" s="1"/>
  <c r="DD361" i="2" s="1"/>
  <c r="DD362" i="2" s="1"/>
  <c r="DD363" i="2" s="1"/>
  <c r="DD364" i="2" s="1"/>
  <c r="DD365" i="2" s="1"/>
  <c r="DD366" i="2" s="1"/>
  <c r="DD367" i="2" s="1"/>
  <c r="DD368" i="2" s="1"/>
  <c r="DD369" i="2" s="1"/>
  <c r="DD370" i="2" s="1"/>
  <c r="DD371" i="2" s="1"/>
  <c r="DD372" i="2" s="1"/>
  <c r="DD373" i="2" s="1"/>
  <c r="DD374" i="2" s="1"/>
  <c r="DD375" i="2" s="1"/>
  <c r="DD376" i="2" s="1"/>
  <c r="DD377" i="2" s="1"/>
  <c r="DD378" i="2" s="1"/>
  <c r="DD379" i="2" s="1"/>
  <c r="DD380" i="2" s="1"/>
  <c r="DD381" i="2" s="1"/>
  <c r="DD382" i="2" s="1"/>
  <c r="DD383" i="2" s="1"/>
  <c r="DD384" i="2" s="1"/>
  <c r="DD385" i="2" s="1"/>
  <c r="DD386" i="2" s="1"/>
  <c r="DD387" i="2" s="1"/>
  <c r="DD388" i="2" s="1"/>
  <c r="DD389" i="2" s="1"/>
  <c r="DD390" i="2" s="1"/>
  <c r="DD391" i="2" s="1"/>
  <c r="DD392" i="2" s="1"/>
  <c r="DD393" i="2" s="1"/>
  <c r="DD394" i="2" s="1"/>
  <c r="DD395" i="2" s="1"/>
  <c r="DD396" i="2" s="1"/>
  <c r="DD397" i="2" s="1"/>
  <c r="DD398" i="2" s="1"/>
  <c r="DD399" i="2" s="1"/>
  <c r="DD400" i="2" s="1"/>
  <c r="DD401" i="2" s="1"/>
  <c r="DD402" i="2" s="1"/>
  <c r="DD403" i="2" s="1"/>
  <c r="DD404" i="2" s="1"/>
  <c r="DD405" i="2" s="1"/>
  <c r="DD406" i="2" s="1"/>
  <c r="DD407" i="2" s="1"/>
  <c r="DD408" i="2" s="1"/>
  <c r="DD409" i="2" s="1"/>
  <c r="DD410" i="2" s="1"/>
  <c r="DD411" i="2" s="1"/>
  <c r="DD412" i="2" s="1"/>
  <c r="DD413" i="2" s="1"/>
  <c r="DD414" i="2" s="1"/>
  <c r="DD415" i="2" s="1"/>
  <c r="DD416" i="2" s="1"/>
  <c r="DD417" i="2" s="1"/>
  <c r="DD418" i="2" s="1"/>
  <c r="DD419" i="2" s="1"/>
  <c r="DD420" i="2" s="1"/>
  <c r="DD421" i="2" s="1"/>
  <c r="DD422" i="2" s="1"/>
  <c r="DD423" i="2" s="1"/>
  <c r="DD424" i="2" s="1"/>
  <c r="DD425" i="2" s="1"/>
  <c r="DD426" i="2" s="1"/>
  <c r="DD427" i="2" s="1"/>
  <c r="DD428" i="2" s="1"/>
  <c r="DD429" i="2" s="1"/>
  <c r="DD430" i="2" s="1"/>
  <c r="DD431" i="2" s="1"/>
  <c r="DD432" i="2" s="1"/>
  <c r="DD433" i="2" s="1"/>
  <c r="DD434" i="2" s="1"/>
  <c r="DD435" i="2" s="1"/>
  <c r="DD436" i="2" s="1"/>
  <c r="DD437" i="2" s="1"/>
  <c r="DD438" i="2" s="1"/>
  <c r="DD439" i="2" s="1"/>
  <c r="DD440" i="2" s="1"/>
  <c r="DD441" i="2" s="1"/>
  <c r="DD442" i="2" s="1"/>
  <c r="DD443" i="2" s="1"/>
  <c r="DD444" i="2" s="1"/>
  <c r="DD445" i="2" s="1"/>
  <c r="DD446" i="2" s="1"/>
  <c r="DD447" i="2" s="1"/>
  <c r="DD448" i="2" s="1"/>
  <c r="DD449" i="2" s="1"/>
  <c r="DD450" i="2" s="1"/>
  <c r="DD451" i="2" s="1"/>
  <c r="DD452" i="2" s="1"/>
  <c r="DD453" i="2" s="1"/>
  <c r="DD454" i="2" s="1"/>
  <c r="DD455" i="2" s="1"/>
  <c r="DD456" i="2" s="1"/>
  <c r="DD457" i="2" s="1"/>
  <c r="DD458" i="2" s="1"/>
  <c r="DD459" i="2" s="1"/>
  <c r="DD460" i="2" s="1"/>
  <c r="DD461" i="2" s="1"/>
  <c r="DD462" i="2" s="1"/>
  <c r="DD463" i="2" s="1"/>
  <c r="DD464" i="2" s="1"/>
  <c r="DD465" i="2" s="1"/>
  <c r="DD466" i="2" s="1"/>
  <c r="DD467" i="2" s="1"/>
  <c r="DD468" i="2" s="1"/>
  <c r="DD469" i="2" s="1"/>
  <c r="DD470" i="2" s="1"/>
  <c r="DD471" i="2" s="1"/>
  <c r="DD472" i="2" s="1"/>
  <c r="DD473" i="2" s="1"/>
  <c r="DD474" i="2" s="1"/>
  <c r="DD475" i="2" s="1"/>
  <c r="DD476" i="2" s="1"/>
  <c r="DD477" i="2" s="1"/>
  <c r="DD478" i="2" s="1"/>
  <c r="DD479" i="2" s="1"/>
  <c r="DD480" i="2" s="1"/>
  <c r="DD481" i="2" s="1"/>
  <c r="DD482" i="2" s="1"/>
  <c r="DD483" i="2" s="1"/>
  <c r="DD484" i="2" s="1"/>
  <c r="DD485" i="2" s="1"/>
  <c r="DD486" i="2" s="1"/>
  <c r="DD487" i="2" s="1"/>
  <c r="DD488" i="2" s="1"/>
  <c r="DD489" i="2" s="1"/>
  <c r="DD490" i="2" s="1"/>
  <c r="DD491" i="2" s="1"/>
  <c r="DD492" i="2" s="1"/>
  <c r="DD493" i="2" s="1"/>
  <c r="DD494" i="2" s="1"/>
  <c r="DD495" i="2" s="1"/>
  <c r="DD496" i="2" s="1"/>
  <c r="DD497" i="2" s="1"/>
  <c r="DD498" i="2" s="1"/>
  <c r="DD499" i="2" s="1"/>
  <c r="DD500" i="2" s="1"/>
  <c r="DD501" i="2" s="1"/>
  <c r="DD502" i="2" s="1"/>
  <c r="DD503" i="2" s="1"/>
  <c r="DD504" i="2" s="1"/>
  <c r="DD505" i="2" s="1"/>
  <c r="DD506" i="2" s="1"/>
  <c r="DD507" i="2" s="1"/>
  <c r="DD508" i="2" s="1"/>
  <c r="DD509" i="2" s="1"/>
  <c r="DD510" i="2" s="1"/>
  <c r="DD511" i="2" s="1"/>
  <c r="DD512" i="2" s="1"/>
  <c r="DD513" i="2" s="1"/>
  <c r="DD514" i="2" s="1"/>
  <c r="DD515" i="2" s="1"/>
  <c r="DD516" i="2" s="1"/>
  <c r="DD517" i="2" s="1"/>
  <c r="DD518" i="2" s="1"/>
  <c r="DD519" i="2" s="1"/>
  <c r="DD520" i="2" s="1"/>
  <c r="DD521" i="2" s="1"/>
  <c r="DD522" i="2" s="1"/>
  <c r="DD523" i="2" s="1"/>
  <c r="DD524" i="2" s="1"/>
  <c r="DD525" i="2" s="1"/>
  <c r="DD526" i="2" s="1"/>
  <c r="DD527" i="2" s="1"/>
  <c r="DD528" i="2" s="1"/>
  <c r="DD529" i="2" s="1"/>
  <c r="DD530" i="2" s="1"/>
  <c r="DD531" i="2" s="1"/>
  <c r="DD532" i="2" s="1"/>
  <c r="DD533" i="2" s="1"/>
  <c r="DD534" i="2" s="1"/>
  <c r="DD535" i="2" s="1"/>
  <c r="DD536" i="2" s="1"/>
  <c r="DD537" i="2" s="1"/>
  <c r="DD538" i="2" s="1"/>
  <c r="DD539" i="2" s="1"/>
  <c r="DD540" i="2" s="1"/>
  <c r="DD541" i="2" s="1"/>
  <c r="DD542" i="2" s="1"/>
  <c r="DD543" i="2" s="1"/>
  <c r="DD544" i="2" s="1"/>
  <c r="DD545" i="2" s="1"/>
  <c r="DD546" i="2" s="1"/>
  <c r="DD547" i="2" s="1"/>
  <c r="DD548" i="2" s="1"/>
  <c r="DD549" i="2" s="1"/>
  <c r="DD550" i="2" s="1"/>
  <c r="DD551" i="2" s="1"/>
  <c r="DD552" i="2" s="1"/>
  <c r="DD553" i="2" s="1"/>
  <c r="DD554" i="2" s="1"/>
  <c r="DD555" i="2" s="1"/>
  <c r="DD556" i="2" s="1"/>
  <c r="DD557" i="2" s="1"/>
  <c r="DD558" i="2" s="1"/>
  <c r="DD559" i="2" s="1"/>
  <c r="DD560" i="2" s="1"/>
  <c r="DD561" i="2" s="1"/>
  <c r="DD562" i="2" s="1"/>
  <c r="DD563" i="2" s="1"/>
  <c r="DD564" i="2" s="1"/>
  <c r="DD565" i="2" s="1"/>
  <c r="DD566" i="2" s="1"/>
  <c r="DD567" i="2" s="1"/>
  <c r="DD568" i="2" s="1"/>
  <c r="DD569" i="2" s="1"/>
  <c r="DD570" i="2" s="1"/>
  <c r="DD571" i="2" s="1"/>
  <c r="DD572" i="2" s="1"/>
  <c r="DD573" i="2" s="1"/>
  <c r="DD574" i="2" s="1"/>
  <c r="DD575" i="2" s="1"/>
  <c r="DD576" i="2" s="1"/>
  <c r="DD577" i="2" s="1"/>
  <c r="DD578" i="2" s="1"/>
  <c r="DD579" i="2" s="1"/>
  <c r="DD580" i="2" s="1"/>
  <c r="DD581" i="2" s="1"/>
  <c r="DD582" i="2" s="1"/>
  <c r="DD583" i="2" s="1"/>
  <c r="DD584" i="2" s="1"/>
  <c r="DD585" i="2" s="1"/>
  <c r="DD586" i="2" s="1"/>
  <c r="DD587" i="2" s="1"/>
  <c r="DD588" i="2" s="1"/>
  <c r="DD589" i="2" s="1"/>
  <c r="DD590" i="2" s="1"/>
  <c r="DD591" i="2" s="1"/>
  <c r="DD592" i="2" s="1"/>
  <c r="DD593" i="2" s="1"/>
  <c r="DD594" i="2" s="1"/>
  <c r="DD595" i="2" s="1"/>
  <c r="DD596" i="2" s="1"/>
  <c r="DD597" i="2" s="1"/>
  <c r="DD598" i="2" s="1"/>
  <c r="DD599" i="2" s="1"/>
  <c r="DD600" i="2" s="1"/>
  <c r="DD601" i="2" s="1"/>
  <c r="DD602" i="2" s="1"/>
  <c r="DD603" i="2" s="1"/>
  <c r="DD604" i="2" s="1"/>
  <c r="DD605" i="2" s="1"/>
  <c r="DD606" i="2" s="1"/>
  <c r="DD607" i="2" s="1"/>
  <c r="DD608" i="2" s="1"/>
  <c r="DD609" i="2" s="1"/>
  <c r="DD610" i="2" s="1"/>
  <c r="DD611" i="2" s="1"/>
  <c r="DD612" i="2" s="1"/>
  <c r="DD613" i="2" s="1"/>
  <c r="DD614" i="2" s="1"/>
  <c r="DD615" i="2" s="1"/>
  <c r="DD616" i="2" s="1"/>
  <c r="DD617" i="2" s="1"/>
  <c r="DD618" i="2" s="1"/>
  <c r="DD619" i="2" s="1"/>
  <c r="DD620" i="2" s="1"/>
  <c r="DD621" i="2" s="1"/>
  <c r="DD622" i="2" s="1"/>
  <c r="DD623" i="2" s="1"/>
  <c r="DD624" i="2" s="1"/>
  <c r="DD625" i="2" s="1"/>
  <c r="DD626" i="2" s="1"/>
  <c r="DD627" i="2" s="1"/>
  <c r="DD628" i="2" s="1"/>
  <c r="DD629" i="2" s="1"/>
  <c r="DD630" i="2" s="1"/>
  <c r="DD631" i="2" s="1"/>
  <c r="DD632" i="2" s="1"/>
  <c r="DD633" i="2" s="1"/>
  <c r="DD634" i="2" s="1"/>
  <c r="DD635" i="2" s="1"/>
  <c r="DD636" i="2" s="1"/>
  <c r="DD637" i="2" s="1"/>
  <c r="DD638" i="2" s="1"/>
  <c r="DD639" i="2" s="1"/>
  <c r="DD640" i="2" s="1"/>
  <c r="DD641" i="2" s="1"/>
  <c r="DD642" i="2" s="1"/>
  <c r="DD643" i="2" s="1"/>
  <c r="DD644" i="2" s="1"/>
  <c r="DD645" i="2" s="1"/>
  <c r="DD646" i="2" s="1"/>
  <c r="DD647" i="2" s="1"/>
  <c r="DD648" i="2" s="1"/>
  <c r="DD649" i="2" s="1"/>
  <c r="DD650" i="2" s="1"/>
  <c r="DD651" i="2" s="1"/>
  <c r="DD652" i="2" s="1"/>
  <c r="DD653" i="2" s="1"/>
  <c r="DD654" i="2" s="1"/>
  <c r="DD655" i="2" s="1"/>
  <c r="DD656" i="2" s="1"/>
  <c r="DD657" i="2" s="1"/>
  <c r="DD658" i="2" s="1"/>
  <c r="DD659" i="2" s="1"/>
  <c r="DD660" i="2" s="1"/>
  <c r="DD661" i="2" s="1"/>
  <c r="DD662" i="2" s="1"/>
  <c r="DD663" i="2" s="1"/>
  <c r="DD664" i="2" s="1"/>
  <c r="DD665" i="2" s="1"/>
  <c r="DD666" i="2" s="1"/>
  <c r="DD667" i="2" s="1"/>
  <c r="DD668" i="2" s="1"/>
  <c r="DD669" i="2" s="1"/>
  <c r="DD670" i="2" s="1"/>
  <c r="DD671" i="2" s="1"/>
  <c r="DD672" i="2" s="1"/>
  <c r="DD673" i="2" s="1"/>
  <c r="DD674" i="2" s="1"/>
  <c r="DD675" i="2" s="1"/>
  <c r="DD676" i="2" s="1"/>
  <c r="DD677" i="2" s="1"/>
  <c r="DD678" i="2" s="1"/>
  <c r="DD679" i="2" s="1"/>
  <c r="DD680" i="2" s="1"/>
  <c r="DD681" i="2" s="1"/>
  <c r="DD682" i="2" s="1"/>
  <c r="DD683" i="2" s="1"/>
  <c r="DD684" i="2" s="1"/>
  <c r="DD685" i="2" s="1"/>
  <c r="DD686" i="2" s="1"/>
  <c r="DD687" i="2" s="1"/>
  <c r="DD688" i="2" s="1"/>
  <c r="DD689" i="2" s="1"/>
  <c r="DD690" i="2" s="1"/>
  <c r="DD691" i="2" s="1"/>
  <c r="DD692" i="2" s="1"/>
  <c r="DD693" i="2" s="1"/>
  <c r="DD694" i="2" s="1"/>
  <c r="DD695" i="2" s="1"/>
  <c r="DD696" i="2" s="1"/>
  <c r="DD697" i="2" s="1"/>
  <c r="DD698" i="2" s="1"/>
  <c r="DD699" i="2" s="1"/>
  <c r="DD700" i="2" s="1"/>
  <c r="DD701" i="2" s="1"/>
  <c r="DD702" i="2" s="1"/>
  <c r="DD703" i="2" s="1"/>
  <c r="DD704" i="2" s="1"/>
  <c r="DD705" i="2" s="1"/>
  <c r="DD706" i="2" s="1"/>
  <c r="DD707" i="2" s="1"/>
  <c r="DD708" i="2" s="1"/>
  <c r="DD709" i="2" s="1"/>
  <c r="DD710" i="2" s="1"/>
  <c r="DD711" i="2" s="1"/>
  <c r="DD712" i="2" s="1"/>
  <c r="DD713" i="2" s="1"/>
  <c r="DD714" i="2" s="1"/>
  <c r="DD715" i="2" s="1"/>
  <c r="DD716" i="2" s="1"/>
  <c r="DD717" i="2" s="1"/>
  <c r="DD718" i="2" s="1"/>
  <c r="DD719" i="2" s="1"/>
  <c r="DD720" i="2" s="1"/>
  <c r="DD721" i="2" s="1"/>
  <c r="DD722" i="2" s="1"/>
  <c r="DD723" i="2" s="1"/>
  <c r="DD724" i="2" s="1"/>
  <c r="DD725" i="2" s="1"/>
  <c r="DD726" i="2" s="1"/>
  <c r="DD727" i="2" s="1"/>
  <c r="DD728" i="2" s="1"/>
  <c r="DD729" i="2" s="1"/>
  <c r="DD730" i="2" s="1"/>
  <c r="DD731" i="2" s="1"/>
  <c r="DD732" i="2" s="1"/>
  <c r="DD733" i="2" s="1"/>
  <c r="DD734" i="2" s="1"/>
  <c r="DD735" i="2" s="1"/>
  <c r="DD736" i="2" s="1"/>
  <c r="DD737" i="2" s="1"/>
  <c r="DD738" i="2" s="1"/>
  <c r="DD739" i="2" s="1"/>
  <c r="DD740" i="2" s="1"/>
  <c r="DD741" i="2" s="1"/>
  <c r="DD742" i="2" s="1"/>
  <c r="DD743" i="2" s="1"/>
  <c r="DD744" i="2" s="1"/>
  <c r="DD745" i="2" s="1"/>
  <c r="DD746" i="2" s="1"/>
  <c r="DD747" i="2" s="1"/>
  <c r="DD748" i="2" s="1"/>
  <c r="DD749" i="2" s="1"/>
  <c r="DD750" i="2" s="1"/>
  <c r="DD751" i="2" s="1"/>
  <c r="DD752" i="2" s="1"/>
  <c r="DD753" i="2" s="1"/>
  <c r="DD754" i="2" s="1"/>
  <c r="DD755" i="2" s="1"/>
  <c r="DD756" i="2" s="1"/>
  <c r="DD757" i="2" s="1"/>
  <c r="DD758" i="2" s="1"/>
  <c r="DD759" i="2" s="1"/>
  <c r="DD760" i="2" s="1"/>
  <c r="DD761" i="2" s="1"/>
  <c r="DD762" i="2" s="1"/>
  <c r="DD763" i="2" s="1"/>
  <c r="DD764" i="2" s="1"/>
  <c r="DD765" i="2" s="1"/>
  <c r="DD766" i="2" s="1"/>
  <c r="DD767" i="2" s="1"/>
  <c r="DD768" i="2" s="1"/>
  <c r="DD769" i="2" s="1"/>
  <c r="DD770" i="2" s="1"/>
  <c r="DD771" i="2" s="1"/>
  <c r="DD772" i="2" s="1"/>
  <c r="DD773" i="2" s="1"/>
  <c r="DD774" i="2" s="1"/>
  <c r="DD775" i="2" s="1"/>
  <c r="DD776" i="2" s="1"/>
  <c r="DD777" i="2" s="1"/>
  <c r="DD778" i="2" s="1"/>
  <c r="DD779" i="2" s="1"/>
  <c r="DD780" i="2" s="1"/>
  <c r="DD781" i="2" s="1"/>
  <c r="DD782" i="2" s="1"/>
  <c r="DD783" i="2" s="1"/>
  <c r="DD784" i="2" s="1"/>
  <c r="DD785" i="2" s="1"/>
  <c r="DD786" i="2" s="1"/>
  <c r="DD787" i="2" s="1"/>
  <c r="DD788" i="2" s="1"/>
  <c r="DD789" i="2" s="1"/>
  <c r="DD790" i="2" s="1"/>
  <c r="DD791" i="2" s="1"/>
  <c r="DD792" i="2" s="1"/>
  <c r="DD793" i="2" s="1"/>
  <c r="DD794" i="2" s="1"/>
  <c r="DD795" i="2" s="1"/>
  <c r="DD796" i="2" s="1"/>
  <c r="DD797" i="2" s="1"/>
  <c r="DD798" i="2" s="1"/>
  <c r="DD799" i="2" s="1"/>
  <c r="DD800" i="2" s="1"/>
  <c r="DD801" i="2" s="1"/>
  <c r="DD802" i="2" s="1"/>
  <c r="DD803" i="2" s="1"/>
  <c r="DD804" i="2" s="1"/>
  <c r="DD805" i="2" s="1"/>
  <c r="DD806" i="2" s="1"/>
  <c r="DD807" i="2" s="1"/>
  <c r="DD808" i="2" s="1"/>
  <c r="DD809" i="2" s="1"/>
  <c r="DD810" i="2" s="1"/>
  <c r="DD811" i="2" s="1"/>
  <c r="DD812" i="2" s="1"/>
  <c r="DD813" i="2" s="1"/>
  <c r="DD814" i="2" s="1"/>
  <c r="DD815" i="2" s="1"/>
  <c r="DD816" i="2" s="1"/>
  <c r="DD817" i="2" s="1"/>
  <c r="DD818" i="2" s="1"/>
  <c r="DD819" i="2" s="1"/>
  <c r="DD820" i="2" s="1"/>
  <c r="DD821" i="2" s="1"/>
  <c r="DD822" i="2" s="1"/>
  <c r="DD823" i="2" s="1"/>
  <c r="DD824" i="2" s="1"/>
  <c r="DD825" i="2" s="1"/>
  <c r="DD826" i="2" s="1"/>
  <c r="DD827" i="2" s="1"/>
  <c r="DD828" i="2" s="1"/>
  <c r="DD829" i="2" s="1"/>
  <c r="DD830" i="2" s="1"/>
  <c r="DD831" i="2" s="1"/>
  <c r="DD832" i="2" s="1"/>
  <c r="DD833" i="2" s="1"/>
  <c r="DD834" i="2" s="1"/>
  <c r="DD835" i="2" s="1"/>
  <c r="DD836" i="2" s="1"/>
  <c r="DD837" i="2" s="1"/>
  <c r="DD838" i="2" s="1"/>
  <c r="DD839" i="2" s="1"/>
  <c r="DD840" i="2" s="1"/>
  <c r="DD841" i="2" s="1"/>
  <c r="DD842" i="2" s="1"/>
  <c r="DD843" i="2" s="1"/>
  <c r="DD844" i="2" s="1"/>
  <c r="DD845" i="2" s="1"/>
  <c r="DD846" i="2" s="1"/>
  <c r="DD847" i="2" s="1"/>
  <c r="DD848" i="2" s="1"/>
  <c r="DD849" i="2" s="1"/>
  <c r="DD850" i="2" s="1"/>
  <c r="DD851" i="2" s="1"/>
  <c r="DD852" i="2" s="1"/>
  <c r="DD853" i="2" s="1"/>
  <c r="DD854" i="2" s="1"/>
  <c r="DD855" i="2" s="1"/>
  <c r="DD856" i="2" s="1"/>
  <c r="DD857" i="2" s="1"/>
  <c r="DD858" i="2" s="1"/>
  <c r="DD859" i="2" s="1"/>
  <c r="DD860" i="2" s="1"/>
  <c r="DD861" i="2" s="1"/>
  <c r="DD862" i="2" s="1"/>
  <c r="DD863" i="2" s="1"/>
  <c r="DD864" i="2" s="1"/>
  <c r="DD865" i="2" s="1"/>
  <c r="DD866" i="2" s="1"/>
  <c r="DD867" i="2" s="1"/>
  <c r="DD868" i="2" s="1"/>
  <c r="DD869" i="2" s="1"/>
  <c r="DD870" i="2" s="1"/>
  <c r="DD871" i="2" s="1"/>
  <c r="DD872" i="2" s="1"/>
  <c r="DD873" i="2" s="1"/>
  <c r="DD874" i="2" s="1"/>
  <c r="DD875" i="2" s="1"/>
  <c r="DD876" i="2" s="1"/>
  <c r="DD877" i="2" s="1"/>
  <c r="DD878" i="2" s="1"/>
  <c r="DD879" i="2" s="1"/>
  <c r="DD880" i="2" s="1"/>
  <c r="DD881" i="2" s="1"/>
  <c r="DD882" i="2" s="1"/>
  <c r="DD883" i="2" s="1"/>
  <c r="DD884" i="2" s="1"/>
  <c r="DD885" i="2" s="1"/>
  <c r="DD886" i="2" s="1"/>
  <c r="DD887" i="2" s="1"/>
  <c r="DD888" i="2" s="1"/>
  <c r="DD889" i="2" s="1"/>
  <c r="DD890" i="2" s="1"/>
  <c r="DD891" i="2" s="1"/>
  <c r="DD892" i="2" s="1"/>
  <c r="DD893" i="2" s="1"/>
  <c r="DD894" i="2" s="1"/>
  <c r="DD895" i="2" s="1"/>
  <c r="DD896" i="2" s="1"/>
  <c r="DD897" i="2" s="1"/>
  <c r="DD898" i="2" s="1"/>
  <c r="DD899" i="2" s="1"/>
  <c r="DD900" i="2" s="1"/>
  <c r="DD901" i="2" s="1"/>
  <c r="DD902" i="2" s="1"/>
  <c r="DD903" i="2" s="1"/>
  <c r="DD904" i="2" s="1"/>
  <c r="DD905" i="2" s="1"/>
  <c r="DD906" i="2" s="1"/>
  <c r="DD907" i="2" s="1"/>
  <c r="DD908" i="2" s="1"/>
  <c r="DD909" i="2" s="1"/>
  <c r="DD910" i="2" s="1"/>
  <c r="DD911" i="2" s="1"/>
  <c r="DD912" i="2" s="1"/>
  <c r="DD913" i="2" s="1"/>
  <c r="DD914" i="2" s="1"/>
  <c r="DD915" i="2" s="1"/>
  <c r="DD916" i="2" s="1"/>
  <c r="DD917" i="2" s="1"/>
  <c r="DD918" i="2" s="1"/>
  <c r="DD919" i="2" s="1"/>
  <c r="DD920" i="2" s="1"/>
  <c r="DD921" i="2" s="1"/>
  <c r="DD922" i="2" s="1"/>
  <c r="DD923" i="2" s="1"/>
  <c r="DD924" i="2" s="1"/>
  <c r="DD925" i="2" s="1"/>
  <c r="DD926" i="2" s="1"/>
  <c r="DD927" i="2" s="1"/>
  <c r="DD928" i="2" s="1"/>
  <c r="DD929" i="2" s="1"/>
  <c r="DD930" i="2" s="1"/>
  <c r="DD931" i="2" s="1"/>
  <c r="DD932" i="2" s="1"/>
  <c r="DD933" i="2" s="1"/>
  <c r="DD934" i="2" s="1"/>
  <c r="DD935" i="2" s="1"/>
  <c r="DD936" i="2" s="1"/>
  <c r="DD937" i="2" s="1"/>
  <c r="DD938" i="2" s="1"/>
  <c r="DD939" i="2" s="1"/>
  <c r="DD940" i="2" s="1"/>
  <c r="DD941" i="2" s="1"/>
  <c r="DD942" i="2" s="1"/>
  <c r="DD943" i="2" s="1"/>
  <c r="DD944" i="2" s="1"/>
  <c r="DD945" i="2" s="1"/>
  <c r="DD946" i="2" s="1"/>
  <c r="DD947" i="2" s="1"/>
  <c r="DD948" i="2" s="1"/>
  <c r="DD949" i="2" s="1"/>
  <c r="DD950" i="2" s="1"/>
  <c r="DD951" i="2" s="1"/>
  <c r="DD952" i="2" s="1"/>
  <c r="DD953" i="2" s="1"/>
  <c r="DD954" i="2" s="1"/>
  <c r="DD955" i="2" s="1"/>
  <c r="DD956" i="2" s="1"/>
  <c r="DD957" i="2" s="1"/>
  <c r="DD958" i="2" s="1"/>
  <c r="DD959" i="2" s="1"/>
  <c r="DD960" i="2" s="1"/>
  <c r="DD961" i="2" s="1"/>
  <c r="DD962" i="2" s="1"/>
  <c r="DD963" i="2" s="1"/>
  <c r="DD964" i="2" s="1"/>
  <c r="DD965" i="2" s="1"/>
  <c r="DD966" i="2" s="1"/>
  <c r="DD967" i="2" s="1"/>
  <c r="DD968" i="2" s="1"/>
  <c r="DD969" i="2" s="1"/>
  <c r="DD970" i="2" s="1"/>
  <c r="DD971" i="2" s="1"/>
  <c r="DD972" i="2" s="1"/>
  <c r="DD973" i="2" s="1"/>
  <c r="DD974" i="2" s="1"/>
  <c r="DD975" i="2" s="1"/>
  <c r="DD976" i="2" s="1"/>
  <c r="DD977" i="2" s="1"/>
  <c r="DD978" i="2" s="1"/>
  <c r="DD979" i="2" s="1"/>
  <c r="DD980" i="2" s="1"/>
  <c r="DD981" i="2" s="1"/>
  <c r="DD982" i="2" s="1"/>
  <c r="DD983" i="2" s="1"/>
  <c r="DD984" i="2" s="1"/>
  <c r="DD985" i="2" s="1"/>
  <c r="DD986" i="2" s="1"/>
  <c r="DD987" i="2" s="1"/>
  <c r="DD988" i="2" s="1"/>
  <c r="DD989" i="2" s="1"/>
  <c r="DD990" i="2" s="1"/>
  <c r="DD991" i="2" s="1"/>
  <c r="DD992" i="2" s="1"/>
  <c r="DD993" i="2" s="1"/>
  <c r="DD994" i="2" s="1"/>
  <c r="DD995" i="2" s="1"/>
  <c r="DD996" i="2" s="1"/>
  <c r="DD997" i="2" s="1"/>
  <c r="DD998" i="2" s="1"/>
  <c r="DD999" i="2" s="1"/>
  <c r="DD1000" i="2" s="1"/>
  <c r="DD1001" i="2" s="1"/>
  <c r="DD1002" i="2" s="1"/>
  <c r="DD1003" i="2" s="1"/>
  <c r="DD1004" i="2" s="1"/>
  <c r="DD1005" i="2" s="1"/>
  <c r="DD1006" i="2" s="1"/>
  <c r="DD1007" i="2" s="1"/>
  <c r="DD1008" i="2" s="1"/>
  <c r="DD1009" i="2" s="1"/>
  <c r="DD1010" i="2" s="1"/>
  <c r="DD1011" i="2" s="1"/>
  <c r="DD1012" i="2" s="1"/>
  <c r="DD1013" i="2" s="1"/>
  <c r="DD1014" i="2" s="1"/>
  <c r="DD1015" i="2" s="1"/>
  <c r="DD1016" i="2" s="1"/>
  <c r="DD1017" i="2" s="1"/>
  <c r="DD1018" i="2" s="1"/>
  <c r="DD1019" i="2" s="1"/>
  <c r="DD1020" i="2" s="1"/>
  <c r="DD1021" i="2" s="1"/>
  <c r="DD1022" i="2" s="1"/>
  <c r="DD1023" i="2" s="1"/>
  <c r="DD1024" i="2" s="1"/>
  <c r="DD1025" i="2" s="1"/>
  <c r="DD1026" i="2" s="1"/>
  <c r="DD1027" i="2" s="1"/>
  <c r="DD1028" i="2" s="1"/>
  <c r="DD1029" i="2" s="1"/>
  <c r="DD1030" i="2" s="1"/>
  <c r="DD1031" i="2" s="1"/>
  <c r="DD1032" i="2" s="1"/>
  <c r="DD1033" i="2" s="1"/>
  <c r="DD1034" i="2" s="1"/>
  <c r="DD1035" i="2" s="1"/>
  <c r="DD1036" i="2" s="1"/>
  <c r="DD1037" i="2" s="1"/>
  <c r="DD1038" i="2" s="1"/>
  <c r="DD1039" i="2" s="1"/>
  <c r="DD1040" i="2" s="1"/>
  <c r="DD1041" i="2" s="1"/>
  <c r="DD1042" i="2" s="1"/>
  <c r="DD1043" i="2" s="1"/>
  <c r="DD1044" i="2" s="1"/>
  <c r="DD1045" i="2" s="1"/>
  <c r="DD1046" i="2" s="1"/>
  <c r="DD1047" i="2" s="1"/>
  <c r="DD1048" i="2" s="1"/>
  <c r="DD1049" i="2" s="1"/>
  <c r="DD1050" i="2" s="1"/>
  <c r="DD1051" i="2" s="1"/>
  <c r="DD1052" i="2" s="1"/>
  <c r="DD1053" i="2" s="1"/>
  <c r="DD1054" i="2" s="1"/>
  <c r="DD1055" i="2" s="1"/>
  <c r="DD1056" i="2" s="1"/>
  <c r="DD1057" i="2" s="1"/>
  <c r="DD1058" i="2" s="1"/>
  <c r="DD1059" i="2" s="1"/>
  <c r="DD1060" i="2" s="1"/>
  <c r="DD1061" i="2" s="1"/>
  <c r="DD1062" i="2" s="1"/>
  <c r="DD1063" i="2" s="1"/>
  <c r="DD1064" i="2" s="1"/>
  <c r="DD1065" i="2" s="1"/>
  <c r="DD1066" i="2" s="1"/>
  <c r="DD1067" i="2" s="1"/>
  <c r="DD1068" i="2" s="1"/>
  <c r="DD1069" i="2" s="1"/>
  <c r="DD1070" i="2" s="1"/>
  <c r="DD1071" i="2" s="1"/>
  <c r="DD1072" i="2" s="1"/>
  <c r="DD1073" i="2" s="1"/>
  <c r="DD1074" i="2" s="1"/>
  <c r="DD1075" i="2" s="1"/>
  <c r="DD1076" i="2" s="1"/>
  <c r="DD1077" i="2" s="1"/>
  <c r="DD1078" i="2" s="1"/>
  <c r="DD1079" i="2" s="1"/>
  <c r="DD1080" i="2" s="1"/>
  <c r="DD1081" i="2" s="1"/>
  <c r="DD1082" i="2" s="1"/>
  <c r="DD1083" i="2" s="1"/>
  <c r="DD1084" i="2" s="1"/>
  <c r="DD1085" i="2" s="1"/>
  <c r="DD1086" i="2" s="1"/>
  <c r="DD1087" i="2" s="1"/>
  <c r="DD1088" i="2" s="1"/>
  <c r="DD1089" i="2" s="1"/>
  <c r="DD1090" i="2" s="1"/>
  <c r="DD1091" i="2" s="1"/>
  <c r="DD1092" i="2" s="1"/>
  <c r="DD1093" i="2" s="1"/>
  <c r="DD1094" i="2" s="1"/>
  <c r="DD1095" i="2" s="1"/>
  <c r="DD1096" i="2" s="1"/>
  <c r="DD1097" i="2" s="1"/>
  <c r="DD1098" i="2" s="1"/>
  <c r="DD1099" i="2" s="1"/>
  <c r="DD1100" i="2" s="1"/>
  <c r="DD1101" i="2" s="1"/>
  <c r="DD1102" i="2" s="1"/>
  <c r="DD1103" i="2" s="1"/>
  <c r="DD1104" i="2" s="1"/>
  <c r="DD1105" i="2" s="1"/>
  <c r="DD1106" i="2" s="1"/>
  <c r="DD1107" i="2" s="1"/>
  <c r="DD1108" i="2" s="1"/>
  <c r="DD1109" i="2" s="1"/>
  <c r="DD1110" i="2" s="1"/>
  <c r="DD1111" i="2" s="1"/>
  <c r="DD1112" i="2" s="1"/>
  <c r="DD1113" i="2" s="1"/>
  <c r="DD1114" i="2" s="1"/>
  <c r="DD1115" i="2" s="1"/>
  <c r="DD1116" i="2" s="1"/>
  <c r="DD1117" i="2" s="1"/>
  <c r="DD1118" i="2" s="1"/>
  <c r="DD1119" i="2" s="1"/>
  <c r="DD1120" i="2" s="1"/>
  <c r="DD1121" i="2" s="1"/>
  <c r="DD1122" i="2" s="1"/>
  <c r="DD1123" i="2" s="1"/>
  <c r="DD1124" i="2" s="1"/>
  <c r="DD1125" i="2" s="1"/>
  <c r="DD1126" i="2" s="1"/>
  <c r="DD1127" i="2" s="1"/>
  <c r="DD1128" i="2" s="1"/>
  <c r="DD1129" i="2" s="1"/>
  <c r="DD1130" i="2" s="1"/>
  <c r="DD1131" i="2" s="1"/>
  <c r="DD1132" i="2" s="1"/>
  <c r="DD1133" i="2" s="1"/>
  <c r="DD1134" i="2" s="1"/>
  <c r="DD1135" i="2" s="1"/>
  <c r="DD1136" i="2" s="1"/>
  <c r="DD1137" i="2" s="1"/>
  <c r="DD1138" i="2" s="1"/>
  <c r="DD1139" i="2" s="1"/>
  <c r="DD1140" i="2" s="1"/>
  <c r="DD1141" i="2" s="1"/>
  <c r="DD1142" i="2" s="1"/>
  <c r="DD1143" i="2" s="1"/>
  <c r="DD1144" i="2" s="1"/>
  <c r="DD1145" i="2" s="1"/>
  <c r="DD1146" i="2" s="1"/>
  <c r="DD1147" i="2" s="1"/>
  <c r="DD1148" i="2" s="1"/>
  <c r="DD1149" i="2" s="1"/>
  <c r="DD1150" i="2" s="1"/>
  <c r="DD1151" i="2" s="1"/>
  <c r="DD1152" i="2" s="1"/>
  <c r="DD1153" i="2" s="1"/>
  <c r="DD1154" i="2" s="1"/>
  <c r="DD1155" i="2" s="1"/>
  <c r="DD1156" i="2" s="1"/>
  <c r="DD1157" i="2" s="1"/>
  <c r="DD1158" i="2" s="1"/>
  <c r="DD1159" i="2" s="1"/>
  <c r="DD1160" i="2" s="1"/>
  <c r="DD1161" i="2" s="1"/>
  <c r="DD1162" i="2" s="1"/>
  <c r="DD1163" i="2" s="1"/>
  <c r="DD1164" i="2" s="1"/>
  <c r="DD1165" i="2" s="1"/>
  <c r="DD1166" i="2" s="1"/>
  <c r="DD1167" i="2" s="1"/>
  <c r="DD1168" i="2" s="1"/>
  <c r="DD1169" i="2" s="1"/>
  <c r="DD1170" i="2" s="1"/>
  <c r="DD1171" i="2" s="1"/>
  <c r="DD1172" i="2" s="1"/>
  <c r="DD1173" i="2" s="1"/>
  <c r="DD1174" i="2" s="1"/>
  <c r="DD1175" i="2" s="1"/>
  <c r="DD1176" i="2" s="1"/>
  <c r="DD1177" i="2" s="1"/>
  <c r="DD1178" i="2" s="1"/>
  <c r="DD1179" i="2" s="1"/>
  <c r="DD1180" i="2" s="1"/>
  <c r="DD1181" i="2" s="1"/>
  <c r="DD1182" i="2" s="1"/>
  <c r="DD1183" i="2" s="1"/>
  <c r="DD1184" i="2" s="1"/>
  <c r="DD1185" i="2" s="1"/>
  <c r="DD1186" i="2" s="1"/>
  <c r="DD1187" i="2" s="1"/>
  <c r="DD1188" i="2" s="1"/>
  <c r="DD1189" i="2" s="1"/>
  <c r="DD1190" i="2" s="1"/>
  <c r="DD1191" i="2" s="1"/>
  <c r="DD1192" i="2" s="1"/>
  <c r="DD1193" i="2" s="1"/>
  <c r="DD1194" i="2" s="1"/>
  <c r="DD1195" i="2" s="1"/>
  <c r="DD1196" i="2" s="1"/>
  <c r="DD1197" i="2" s="1"/>
  <c r="DD1198" i="2" s="1"/>
  <c r="DD1199" i="2" s="1"/>
  <c r="DD1200" i="2" s="1"/>
  <c r="DD1201" i="2" s="1"/>
  <c r="DD1202" i="2" s="1"/>
  <c r="DD1203" i="2" s="1"/>
  <c r="DD1204" i="2" s="1"/>
  <c r="DD1205" i="2" s="1"/>
  <c r="DD1206" i="2" s="1"/>
  <c r="DD1207" i="2" s="1"/>
  <c r="DD1208" i="2" s="1"/>
  <c r="DD1209" i="2" s="1"/>
  <c r="DD1210" i="2" s="1"/>
  <c r="DD1211" i="2" s="1"/>
  <c r="DD1212" i="2" s="1"/>
  <c r="DD1213" i="2" s="1"/>
  <c r="DD1214" i="2" s="1"/>
  <c r="DD1215" i="2" s="1"/>
  <c r="DD1216" i="2" s="1"/>
  <c r="DD1217" i="2" s="1"/>
  <c r="DD1218" i="2" s="1"/>
  <c r="DD1219" i="2" s="1"/>
  <c r="DD1220" i="2" s="1"/>
  <c r="DD1221" i="2" s="1"/>
  <c r="DD1222" i="2" s="1"/>
  <c r="DD1223" i="2" s="1"/>
  <c r="DD1224" i="2" s="1"/>
  <c r="DD1225" i="2" s="1"/>
  <c r="DD1226" i="2" s="1"/>
  <c r="DD1227" i="2" s="1"/>
  <c r="DD1228" i="2" s="1"/>
  <c r="DD1229" i="2" s="1"/>
  <c r="DD1230" i="2" s="1"/>
  <c r="DD1231" i="2" s="1"/>
  <c r="DD1232" i="2" s="1"/>
  <c r="DD1233" i="2" s="1"/>
  <c r="DD1234" i="2" s="1"/>
  <c r="DD1235" i="2" s="1"/>
  <c r="DD1236" i="2" s="1"/>
  <c r="DD1237" i="2" s="1"/>
  <c r="DD1238" i="2" s="1"/>
  <c r="DD1239" i="2" s="1"/>
  <c r="DD1240" i="2" s="1"/>
  <c r="DD1241" i="2" s="1"/>
  <c r="DD1242" i="2" s="1"/>
  <c r="DD1243" i="2" s="1"/>
  <c r="DD1244" i="2" s="1"/>
  <c r="DD1245" i="2" s="1"/>
  <c r="DD1246" i="2" s="1"/>
  <c r="DD1247" i="2" s="1"/>
  <c r="DD1248" i="2" s="1"/>
  <c r="DD1249" i="2" s="1"/>
  <c r="DD1250" i="2" s="1"/>
  <c r="DD1251" i="2" s="1"/>
  <c r="DD1252" i="2" s="1"/>
  <c r="DD1253" i="2" s="1"/>
  <c r="DD1254" i="2" s="1"/>
  <c r="DD1255" i="2" s="1"/>
  <c r="DD1256" i="2" s="1"/>
  <c r="DD1257" i="2" s="1"/>
  <c r="DD1258" i="2" s="1"/>
  <c r="DD1259" i="2" s="1"/>
  <c r="DD1260" i="2" s="1"/>
  <c r="DD1261" i="2" s="1"/>
  <c r="DD1262" i="2" s="1"/>
  <c r="DD1263" i="2" s="1"/>
  <c r="DD1264" i="2" s="1"/>
  <c r="DD1265" i="2" s="1"/>
  <c r="DD1266" i="2" s="1"/>
  <c r="DD1267" i="2" s="1"/>
  <c r="DD1268" i="2" s="1"/>
  <c r="DD1269" i="2" s="1"/>
  <c r="DD1270" i="2" s="1"/>
  <c r="DD1271" i="2" s="1"/>
  <c r="DD1272" i="2" s="1"/>
  <c r="DD1273" i="2" s="1"/>
  <c r="DD1274" i="2" s="1"/>
  <c r="DD1275" i="2" s="1"/>
  <c r="DD1276" i="2" s="1"/>
  <c r="DD1277" i="2" s="1"/>
  <c r="DD1278" i="2" s="1"/>
  <c r="DD1279" i="2" s="1"/>
  <c r="DD1280" i="2" s="1"/>
  <c r="DD1281" i="2" s="1"/>
  <c r="DD1282" i="2" s="1"/>
  <c r="DD1283" i="2" s="1"/>
  <c r="DD1284" i="2" s="1"/>
  <c r="DD1285" i="2" s="1"/>
  <c r="DD1286" i="2" s="1"/>
  <c r="DD1287" i="2" s="1"/>
  <c r="DD1288" i="2" s="1"/>
  <c r="DD1289" i="2" s="1"/>
  <c r="DD1290" i="2" s="1"/>
  <c r="DD1291" i="2" s="1"/>
  <c r="DD1292" i="2" s="1"/>
  <c r="DD1293" i="2" s="1"/>
  <c r="DD1294" i="2" s="1"/>
  <c r="DD1295" i="2" s="1"/>
  <c r="DD1296" i="2" s="1"/>
  <c r="DD1297" i="2" s="1"/>
  <c r="DD1298" i="2" s="1"/>
  <c r="DD1299" i="2" s="1"/>
  <c r="DD1300" i="2" s="1"/>
  <c r="DD1301" i="2" s="1"/>
  <c r="DD1302" i="2" s="1"/>
  <c r="DD1303" i="2" s="1"/>
  <c r="DD1304" i="2" s="1"/>
  <c r="DD1305" i="2" s="1"/>
  <c r="DD1306" i="2" s="1"/>
  <c r="DD1307" i="2" s="1"/>
  <c r="DD1308" i="2" s="1"/>
  <c r="DD1309" i="2" s="1"/>
  <c r="DD1310" i="2" s="1"/>
  <c r="DD1311" i="2" s="1"/>
  <c r="DD1312" i="2" s="1"/>
  <c r="DD1313" i="2" s="1"/>
  <c r="DD1314" i="2" s="1"/>
  <c r="DD1315" i="2" s="1"/>
  <c r="DD1316" i="2" s="1"/>
  <c r="DD1317" i="2" s="1"/>
  <c r="DD1318" i="2" s="1"/>
  <c r="DD1319" i="2" s="1"/>
  <c r="DD1320" i="2" s="1"/>
  <c r="DD1321" i="2" s="1"/>
  <c r="DD1322" i="2" s="1"/>
  <c r="DD1323" i="2" s="1"/>
  <c r="DD1324" i="2" s="1"/>
  <c r="DD1325" i="2" s="1"/>
  <c r="DD1326" i="2" s="1"/>
  <c r="DD1327" i="2" s="1"/>
  <c r="DD1328" i="2" s="1"/>
  <c r="DD1329" i="2" s="1"/>
  <c r="DD1330" i="2" s="1"/>
  <c r="DD1331" i="2" s="1"/>
  <c r="DD1332" i="2" s="1"/>
  <c r="DD1333" i="2" s="1"/>
  <c r="DD1334" i="2" s="1"/>
  <c r="DD1335" i="2" s="1"/>
  <c r="DD1336" i="2" s="1"/>
  <c r="DD1337" i="2" s="1"/>
  <c r="DD1338" i="2" s="1"/>
  <c r="DD1339" i="2" s="1"/>
  <c r="DD1340" i="2" s="1"/>
  <c r="DD1341" i="2" s="1"/>
  <c r="DD1342" i="2" s="1"/>
  <c r="DD1343" i="2" s="1"/>
  <c r="DD1344" i="2" s="1"/>
  <c r="DD1345" i="2" s="1"/>
  <c r="DD1346" i="2" s="1"/>
  <c r="DD1347" i="2" s="1"/>
  <c r="DD1348" i="2" s="1"/>
  <c r="DD1349" i="2" s="1"/>
  <c r="DD1350" i="2" s="1"/>
  <c r="DD1351" i="2" s="1"/>
  <c r="DD1352" i="2" s="1"/>
  <c r="DD1353" i="2" s="1"/>
  <c r="DD1354" i="2" s="1"/>
  <c r="DD1355" i="2" s="1"/>
  <c r="DD1356" i="2" s="1"/>
  <c r="DD1357" i="2" s="1"/>
  <c r="DD1358" i="2" s="1"/>
  <c r="DD1359" i="2" s="1"/>
  <c r="DD1360" i="2" s="1"/>
  <c r="DD1361" i="2" s="1"/>
  <c r="DD1362" i="2" s="1"/>
  <c r="DD1363" i="2" s="1"/>
  <c r="DD1364" i="2" s="1"/>
  <c r="DD1365" i="2" s="1"/>
  <c r="DD1366" i="2" s="1"/>
  <c r="DD1367" i="2" s="1"/>
  <c r="DD1368" i="2" s="1"/>
  <c r="DD1369" i="2" s="1"/>
  <c r="DD1370" i="2" s="1"/>
  <c r="DD1371" i="2" s="1"/>
  <c r="DD1372" i="2" s="1"/>
  <c r="DD1373" i="2" s="1"/>
  <c r="DD1374" i="2" s="1"/>
  <c r="DD1375" i="2" s="1"/>
  <c r="DD1376" i="2" s="1"/>
  <c r="DD1377" i="2" s="1"/>
  <c r="DD1378" i="2" s="1"/>
  <c r="DD1379" i="2" s="1"/>
  <c r="DD1380" i="2" s="1"/>
  <c r="DD1381" i="2" s="1"/>
  <c r="DD1382" i="2" s="1"/>
  <c r="DD1383" i="2" s="1"/>
  <c r="DD1384" i="2" s="1"/>
  <c r="DD1385" i="2" s="1"/>
  <c r="DD1386" i="2" s="1"/>
  <c r="DD1387" i="2" s="1"/>
  <c r="DD1388" i="2" s="1"/>
  <c r="DD1389" i="2" s="1"/>
  <c r="DD1390" i="2" s="1"/>
  <c r="DD1391" i="2" s="1"/>
  <c r="DD1392" i="2" s="1"/>
  <c r="DD1393" i="2" s="1"/>
  <c r="DD1394" i="2" s="1"/>
  <c r="DD1395" i="2" s="1"/>
  <c r="DD1396" i="2" s="1"/>
  <c r="DD1397" i="2" s="1"/>
  <c r="DD1398" i="2" s="1"/>
  <c r="DD1399" i="2" s="1"/>
  <c r="DD1400" i="2" s="1"/>
  <c r="DD1401" i="2" s="1"/>
  <c r="DD1402" i="2" s="1"/>
  <c r="DD1403" i="2" s="1"/>
  <c r="DD1404" i="2" s="1"/>
  <c r="DD1405" i="2" s="1"/>
  <c r="DD1406" i="2" s="1"/>
  <c r="DD1407" i="2" s="1"/>
  <c r="DD1408" i="2" s="1"/>
  <c r="DD1409" i="2" s="1"/>
  <c r="DD1410" i="2" s="1"/>
  <c r="DD1411" i="2" s="1"/>
  <c r="DD1412" i="2" s="1"/>
  <c r="DD1413" i="2" s="1"/>
  <c r="DD1414" i="2" s="1"/>
  <c r="DD1415" i="2" s="1"/>
  <c r="DD1416" i="2" s="1"/>
  <c r="DD1417" i="2" s="1"/>
  <c r="DD1418" i="2" s="1"/>
  <c r="DD1419" i="2" s="1"/>
  <c r="DD1420" i="2" s="1"/>
  <c r="DD1421" i="2" s="1"/>
  <c r="DD1422" i="2" s="1"/>
  <c r="DD1423" i="2" s="1"/>
  <c r="DD1424" i="2" s="1"/>
  <c r="DD1425" i="2" s="1"/>
  <c r="DD1426" i="2" s="1"/>
  <c r="DD1427" i="2" s="1"/>
  <c r="DD1428" i="2" s="1"/>
  <c r="DD1429" i="2" s="1"/>
  <c r="DD1430" i="2" s="1"/>
  <c r="DD1431" i="2" s="1"/>
  <c r="DD1432" i="2" s="1"/>
  <c r="DD1433" i="2" s="1"/>
  <c r="DD1434" i="2" s="1"/>
  <c r="DD1435" i="2" s="1"/>
  <c r="DD1436" i="2" s="1"/>
  <c r="DD1437" i="2" s="1"/>
  <c r="DD1438" i="2" s="1"/>
  <c r="DD1439" i="2" s="1"/>
  <c r="DD1440" i="2" s="1"/>
  <c r="DD1441" i="2" s="1"/>
  <c r="DD1442" i="2" s="1"/>
  <c r="DD1443" i="2" s="1"/>
  <c r="DD1444" i="2" s="1"/>
  <c r="DD1445" i="2" s="1"/>
  <c r="DD1446" i="2" s="1"/>
  <c r="DD1447" i="2" s="1"/>
  <c r="DD1448" i="2" s="1"/>
  <c r="DD1449" i="2" s="1"/>
  <c r="DD1450" i="2" s="1"/>
  <c r="DD1451" i="2" s="1"/>
  <c r="DD1452" i="2" s="1"/>
  <c r="DD1453" i="2" s="1"/>
  <c r="DD1454" i="2" s="1"/>
  <c r="DD1455" i="2" s="1"/>
  <c r="DD1456" i="2" s="1"/>
  <c r="DD1457" i="2" s="1"/>
  <c r="DD1458" i="2" s="1"/>
  <c r="DD1459" i="2" s="1"/>
  <c r="DD1460" i="2" s="1"/>
  <c r="DD1461" i="2" s="1"/>
  <c r="DD1462" i="2" s="1"/>
  <c r="DD1463" i="2" s="1"/>
  <c r="L4" i="2"/>
  <c r="AB3" i="2"/>
  <c r="U3" i="2"/>
  <c r="V3" i="2"/>
  <c r="P3" i="2"/>
  <c r="Y3" i="2"/>
  <c r="X3" i="2"/>
  <c r="BU3" i="2" s="1"/>
  <c r="S3" i="2"/>
  <c r="T3" i="2"/>
  <c r="AW3" i="2" s="1"/>
  <c r="Q3" i="2"/>
  <c r="Z3" i="2"/>
  <c r="W3" i="2"/>
  <c r="R3" i="2"/>
  <c r="AC8" i="2"/>
  <c r="I9" i="2"/>
  <c r="M3" i="2"/>
  <c r="AQ4" i="2" s="1"/>
  <c r="O3" i="2"/>
  <c r="AS4" i="2" s="1"/>
  <c r="N3" i="2"/>
  <c r="AR4" i="2" s="1"/>
  <c r="DB3" i="2"/>
  <c r="DB4" i="2" s="1"/>
  <c r="DB5" i="2" s="1"/>
  <c r="DB6" i="2" s="1"/>
  <c r="DB7" i="2" s="1"/>
  <c r="DB8" i="2" s="1"/>
  <c r="DB9" i="2" s="1"/>
  <c r="DB10" i="2" s="1"/>
  <c r="DB11" i="2" s="1"/>
  <c r="DB12" i="2" s="1"/>
  <c r="DB13" i="2" s="1"/>
  <c r="DB14" i="2" s="1"/>
  <c r="DB15" i="2" s="1"/>
  <c r="DB16" i="2" s="1"/>
  <c r="DB17" i="2" s="1"/>
  <c r="DB18" i="2" s="1"/>
  <c r="DB19" i="2" s="1"/>
  <c r="DB20" i="2" s="1"/>
  <c r="DB21" i="2" s="1"/>
  <c r="DB22" i="2" s="1"/>
  <c r="DB23" i="2" s="1"/>
  <c r="DB24" i="2" s="1"/>
  <c r="DB25" i="2" s="1"/>
  <c r="DB26" i="2" s="1"/>
  <c r="DB27" i="2" s="1"/>
  <c r="DB28" i="2" s="1"/>
  <c r="DB29" i="2" s="1"/>
  <c r="DB30" i="2" s="1"/>
  <c r="DB31" i="2" s="1"/>
  <c r="DB32" i="2" s="1"/>
  <c r="DB33" i="2" s="1"/>
  <c r="DB34" i="2" s="1"/>
  <c r="DB35" i="2" s="1"/>
  <c r="DB36" i="2" s="1"/>
  <c r="DB37" i="2" s="1"/>
  <c r="DB38" i="2" s="1"/>
  <c r="DB39" i="2" s="1"/>
  <c r="DB40" i="2" s="1"/>
  <c r="DB41" i="2" s="1"/>
  <c r="DB42" i="2" s="1"/>
  <c r="DB43" i="2" s="1"/>
  <c r="DB44" i="2" s="1"/>
  <c r="DB45" i="2" s="1"/>
  <c r="DB46" i="2" s="1"/>
  <c r="DB47" i="2" s="1"/>
  <c r="DB48" i="2" s="1"/>
  <c r="DB49" i="2" s="1"/>
  <c r="DB50" i="2" s="1"/>
  <c r="DB51" i="2" s="1"/>
  <c r="DB52" i="2" s="1"/>
  <c r="DB53" i="2" s="1"/>
  <c r="DB54" i="2" s="1"/>
  <c r="DB55" i="2" s="1"/>
  <c r="DB56" i="2" s="1"/>
  <c r="DB57" i="2" s="1"/>
  <c r="DB58" i="2" s="1"/>
  <c r="DB59" i="2" s="1"/>
  <c r="DB60" i="2" s="1"/>
  <c r="DB61" i="2" s="1"/>
  <c r="DB62" i="2" s="1"/>
  <c r="DB63" i="2" s="1"/>
  <c r="DB64" i="2" s="1"/>
  <c r="DB65" i="2" s="1"/>
  <c r="DB66" i="2" s="1"/>
  <c r="DB67" i="2" s="1"/>
  <c r="DB68" i="2" s="1"/>
  <c r="DB69" i="2" s="1"/>
  <c r="DB70" i="2" s="1"/>
  <c r="DB71" i="2" s="1"/>
  <c r="DB72" i="2" s="1"/>
  <c r="DB73" i="2" s="1"/>
  <c r="DB74" i="2" s="1"/>
  <c r="DB75" i="2" s="1"/>
  <c r="DB76" i="2" s="1"/>
  <c r="DB77" i="2" s="1"/>
  <c r="DB78" i="2" s="1"/>
  <c r="DB79" i="2" s="1"/>
  <c r="DB80" i="2" s="1"/>
  <c r="DB81" i="2" s="1"/>
  <c r="DB82" i="2" s="1"/>
  <c r="DB83" i="2" s="1"/>
  <c r="DB84" i="2" s="1"/>
  <c r="DB85" i="2" s="1"/>
  <c r="DB86" i="2" s="1"/>
  <c r="DB87" i="2" s="1"/>
  <c r="DB88" i="2" s="1"/>
  <c r="DB89" i="2" s="1"/>
  <c r="DB90" i="2" s="1"/>
  <c r="DB91" i="2" s="1"/>
  <c r="DB92" i="2" s="1"/>
  <c r="DB93" i="2" s="1"/>
  <c r="DB94" i="2" s="1"/>
  <c r="DB95" i="2" s="1"/>
  <c r="DB96" i="2" s="1"/>
  <c r="DB97" i="2" s="1"/>
  <c r="DB98" i="2" s="1"/>
  <c r="DB99" i="2" s="1"/>
  <c r="DB100" i="2" s="1"/>
  <c r="DB101" i="2" s="1"/>
  <c r="DB102" i="2" s="1"/>
  <c r="DB103" i="2" s="1"/>
  <c r="DB104" i="2" s="1"/>
  <c r="DB105" i="2" s="1"/>
  <c r="DB106" i="2" s="1"/>
  <c r="DB107" i="2" s="1"/>
  <c r="DB108" i="2" s="1"/>
  <c r="DB109" i="2" s="1"/>
  <c r="DB110" i="2" s="1"/>
  <c r="DB111" i="2" s="1"/>
  <c r="DB112" i="2" s="1"/>
  <c r="DB113" i="2" s="1"/>
  <c r="DB114" i="2" s="1"/>
  <c r="DB115" i="2" s="1"/>
  <c r="DB116" i="2" s="1"/>
  <c r="DB117" i="2" s="1"/>
  <c r="DB118" i="2" s="1"/>
  <c r="DB119" i="2" s="1"/>
  <c r="DB120" i="2" s="1"/>
  <c r="DB121" i="2" s="1"/>
  <c r="DB122" i="2" s="1"/>
  <c r="DB123" i="2" s="1"/>
  <c r="DB124" i="2" s="1"/>
  <c r="DB125" i="2" s="1"/>
  <c r="DB126" i="2" s="1"/>
  <c r="DB127" i="2" s="1"/>
  <c r="DB128" i="2" s="1"/>
  <c r="DB129" i="2" s="1"/>
  <c r="DB130" i="2" s="1"/>
  <c r="DB131" i="2" s="1"/>
  <c r="DB132" i="2" s="1"/>
  <c r="DB133" i="2" s="1"/>
  <c r="DB134" i="2" s="1"/>
  <c r="DB135" i="2" s="1"/>
  <c r="DB136" i="2" s="1"/>
  <c r="DB137" i="2" s="1"/>
  <c r="DB138" i="2" s="1"/>
  <c r="DB139" i="2" s="1"/>
  <c r="DB140" i="2" s="1"/>
  <c r="DB141" i="2" s="1"/>
  <c r="DB142" i="2" s="1"/>
  <c r="DB143" i="2" s="1"/>
  <c r="DB144" i="2" s="1"/>
  <c r="DB145" i="2" s="1"/>
  <c r="DB146" i="2" s="1"/>
  <c r="DB147" i="2" s="1"/>
  <c r="DB148" i="2" s="1"/>
  <c r="DB149" i="2" s="1"/>
  <c r="DB150" i="2" s="1"/>
  <c r="DB151" i="2" s="1"/>
  <c r="DB152" i="2" s="1"/>
  <c r="DB153" i="2" s="1"/>
  <c r="DB154" i="2" s="1"/>
  <c r="DB155" i="2" s="1"/>
  <c r="DB156" i="2" s="1"/>
  <c r="DB157" i="2" s="1"/>
  <c r="DB158" i="2" s="1"/>
  <c r="DB159" i="2" s="1"/>
  <c r="DB160" i="2" s="1"/>
  <c r="DB161" i="2" s="1"/>
  <c r="DB162" i="2" s="1"/>
  <c r="DB163" i="2" s="1"/>
  <c r="DB164" i="2" s="1"/>
  <c r="DB165" i="2" s="1"/>
  <c r="DB166" i="2" s="1"/>
  <c r="DB167" i="2" s="1"/>
  <c r="DB168" i="2" s="1"/>
  <c r="DB169" i="2" s="1"/>
  <c r="DB170" i="2" s="1"/>
  <c r="DB171" i="2" s="1"/>
  <c r="DB172" i="2" s="1"/>
  <c r="DB173" i="2" s="1"/>
  <c r="DB174" i="2" s="1"/>
  <c r="DB175" i="2" s="1"/>
  <c r="DB176" i="2" s="1"/>
  <c r="DB177" i="2" s="1"/>
  <c r="DB178" i="2" s="1"/>
  <c r="DB179" i="2" s="1"/>
  <c r="DB180" i="2" s="1"/>
  <c r="DB181" i="2" s="1"/>
  <c r="DB182" i="2" s="1"/>
  <c r="DB183" i="2" s="1"/>
  <c r="DB184" i="2" s="1"/>
  <c r="DB185" i="2" s="1"/>
  <c r="DB186" i="2" s="1"/>
  <c r="DB187" i="2" s="1"/>
  <c r="DB188" i="2" s="1"/>
  <c r="DB189" i="2" s="1"/>
  <c r="DB190" i="2" s="1"/>
  <c r="DB191" i="2" s="1"/>
  <c r="DB192" i="2" s="1"/>
  <c r="DB193" i="2" s="1"/>
  <c r="DB194" i="2" s="1"/>
  <c r="DB195" i="2" s="1"/>
  <c r="DB196" i="2" s="1"/>
  <c r="DB197" i="2" s="1"/>
  <c r="DB198" i="2" s="1"/>
  <c r="DB199" i="2" s="1"/>
  <c r="DB200" i="2" s="1"/>
  <c r="DB201" i="2" s="1"/>
  <c r="DB202" i="2" s="1"/>
  <c r="DB203" i="2" s="1"/>
  <c r="DB204" i="2" s="1"/>
  <c r="DB205" i="2" s="1"/>
  <c r="DB206" i="2" s="1"/>
  <c r="DB207" i="2" s="1"/>
  <c r="DB208" i="2" s="1"/>
  <c r="DB209" i="2" s="1"/>
  <c r="DB210" i="2" s="1"/>
  <c r="DB211" i="2" s="1"/>
  <c r="DB212" i="2" s="1"/>
  <c r="DB213" i="2" s="1"/>
  <c r="DB214" i="2" s="1"/>
  <c r="DB215" i="2" s="1"/>
  <c r="DB216" i="2" s="1"/>
  <c r="DB217" i="2" s="1"/>
  <c r="DB218" i="2" s="1"/>
  <c r="DB219" i="2" s="1"/>
  <c r="DB220" i="2" s="1"/>
  <c r="DB221" i="2" s="1"/>
  <c r="DB222" i="2" s="1"/>
  <c r="DB223" i="2" s="1"/>
  <c r="DB224" i="2" s="1"/>
  <c r="DB225" i="2" s="1"/>
  <c r="DB226" i="2" s="1"/>
  <c r="DB227" i="2" s="1"/>
  <c r="DB228" i="2" s="1"/>
  <c r="DB229" i="2" s="1"/>
  <c r="DB230" i="2" s="1"/>
  <c r="DB231" i="2" s="1"/>
  <c r="DB232" i="2" s="1"/>
  <c r="DB233" i="2" s="1"/>
  <c r="DB234" i="2" s="1"/>
  <c r="DB235" i="2" s="1"/>
  <c r="DB236" i="2" s="1"/>
  <c r="DB237" i="2" s="1"/>
  <c r="DB238" i="2" s="1"/>
  <c r="DB239" i="2" s="1"/>
  <c r="DB240" i="2" s="1"/>
  <c r="DB241" i="2" s="1"/>
  <c r="DB242" i="2" s="1"/>
  <c r="DB243" i="2" s="1"/>
  <c r="DB244" i="2" s="1"/>
  <c r="DB245" i="2" s="1"/>
  <c r="DB246" i="2" s="1"/>
  <c r="DB247" i="2" s="1"/>
  <c r="DB248" i="2" s="1"/>
  <c r="DB249" i="2" s="1"/>
  <c r="DB250" i="2" s="1"/>
  <c r="DB251" i="2" s="1"/>
  <c r="DB252" i="2" s="1"/>
  <c r="DB253" i="2" s="1"/>
  <c r="DB254" i="2" s="1"/>
  <c r="DB255" i="2" s="1"/>
  <c r="DB256" i="2" s="1"/>
  <c r="DB257" i="2" s="1"/>
  <c r="DB258" i="2" s="1"/>
  <c r="DB259" i="2" s="1"/>
  <c r="DB260" i="2" s="1"/>
  <c r="DB261" i="2" s="1"/>
  <c r="DB262" i="2" s="1"/>
  <c r="DB263" i="2" s="1"/>
  <c r="DB264" i="2" s="1"/>
  <c r="DB265" i="2" s="1"/>
  <c r="DB266" i="2" s="1"/>
  <c r="DB267" i="2" s="1"/>
  <c r="DB268" i="2" s="1"/>
  <c r="DB269" i="2" s="1"/>
  <c r="DB270" i="2" s="1"/>
  <c r="DB271" i="2" s="1"/>
  <c r="DB272" i="2" s="1"/>
  <c r="DB273" i="2" s="1"/>
  <c r="DB274" i="2" s="1"/>
  <c r="DB275" i="2" s="1"/>
  <c r="DB276" i="2" s="1"/>
  <c r="DB277" i="2" s="1"/>
  <c r="DB278" i="2" s="1"/>
  <c r="DB279" i="2" s="1"/>
  <c r="DB280" i="2" s="1"/>
  <c r="DB281" i="2" s="1"/>
  <c r="DB282" i="2" s="1"/>
  <c r="DB283" i="2" s="1"/>
  <c r="DB284" i="2" s="1"/>
  <c r="DB285" i="2" s="1"/>
  <c r="DB286" i="2" s="1"/>
  <c r="DB287" i="2" s="1"/>
  <c r="DB288" i="2" s="1"/>
  <c r="DB289" i="2" s="1"/>
  <c r="DB290" i="2" s="1"/>
  <c r="DB291" i="2" s="1"/>
  <c r="DB292" i="2" s="1"/>
  <c r="DB293" i="2" s="1"/>
  <c r="DB294" i="2" s="1"/>
  <c r="DB295" i="2" s="1"/>
  <c r="DB296" i="2" s="1"/>
  <c r="DB297" i="2" s="1"/>
  <c r="DB298" i="2" s="1"/>
  <c r="DB299" i="2" s="1"/>
  <c r="DB300" i="2" s="1"/>
  <c r="DB301" i="2" s="1"/>
  <c r="DB302" i="2" s="1"/>
  <c r="DB303" i="2" s="1"/>
  <c r="DB304" i="2" s="1"/>
  <c r="DB305" i="2" s="1"/>
  <c r="DB306" i="2" s="1"/>
  <c r="DB307" i="2" s="1"/>
  <c r="DB308" i="2" s="1"/>
  <c r="DB309" i="2" s="1"/>
  <c r="DB310" i="2" s="1"/>
  <c r="DB311" i="2" s="1"/>
  <c r="DB312" i="2" s="1"/>
  <c r="DB313" i="2" s="1"/>
  <c r="DB314" i="2" s="1"/>
  <c r="DB315" i="2" s="1"/>
  <c r="DB316" i="2" s="1"/>
  <c r="DB317" i="2" s="1"/>
  <c r="DB318" i="2" s="1"/>
  <c r="DB319" i="2" s="1"/>
  <c r="DB320" i="2" s="1"/>
  <c r="DB321" i="2" s="1"/>
  <c r="DB322" i="2" s="1"/>
  <c r="DB323" i="2" s="1"/>
  <c r="DB324" i="2" s="1"/>
  <c r="DB325" i="2" s="1"/>
  <c r="DB326" i="2" s="1"/>
  <c r="DB327" i="2" s="1"/>
  <c r="DB328" i="2" s="1"/>
  <c r="DB329" i="2" s="1"/>
  <c r="DB330" i="2" s="1"/>
  <c r="DB331" i="2" s="1"/>
  <c r="DB332" i="2" s="1"/>
  <c r="DB333" i="2" s="1"/>
  <c r="DB334" i="2" s="1"/>
  <c r="DB335" i="2" s="1"/>
  <c r="DB336" i="2" s="1"/>
  <c r="DB337" i="2" s="1"/>
  <c r="DB338" i="2" s="1"/>
  <c r="DB339" i="2" s="1"/>
  <c r="DB340" i="2" s="1"/>
  <c r="DB341" i="2" s="1"/>
  <c r="DB342" i="2" s="1"/>
  <c r="DB343" i="2" s="1"/>
  <c r="DB344" i="2" s="1"/>
  <c r="DB345" i="2" s="1"/>
  <c r="DB346" i="2" s="1"/>
  <c r="DB347" i="2" s="1"/>
  <c r="DB348" i="2" s="1"/>
  <c r="DB349" i="2" s="1"/>
  <c r="DB350" i="2" s="1"/>
  <c r="DB351" i="2" s="1"/>
  <c r="DB352" i="2" s="1"/>
  <c r="DB353" i="2" s="1"/>
  <c r="DB354" i="2" s="1"/>
  <c r="DB355" i="2" s="1"/>
  <c r="DB356" i="2" s="1"/>
  <c r="DB357" i="2" s="1"/>
  <c r="DB358" i="2" s="1"/>
  <c r="DB359" i="2" s="1"/>
  <c r="DB360" i="2" s="1"/>
  <c r="DB361" i="2" s="1"/>
  <c r="DB362" i="2" s="1"/>
  <c r="DB363" i="2" s="1"/>
  <c r="DB364" i="2" s="1"/>
  <c r="DB365" i="2" s="1"/>
  <c r="DB366" i="2" s="1"/>
  <c r="DB367" i="2" s="1"/>
  <c r="DB368" i="2" s="1"/>
  <c r="DB369" i="2" s="1"/>
  <c r="DB370" i="2" s="1"/>
  <c r="DB371" i="2" s="1"/>
  <c r="DB372" i="2" s="1"/>
  <c r="DB373" i="2" s="1"/>
  <c r="DB374" i="2" s="1"/>
  <c r="DB375" i="2" s="1"/>
  <c r="DB376" i="2" s="1"/>
  <c r="DB377" i="2" s="1"/>
  <c r="DB378" i="2" s="1"/>
  <c r="DB379" i="2" s="1"/>
  <c r="DB380" i="2" s="1"/>
  <c r="DB381" i="2" s="1"/>
  <c r="DB382" i="2" s="1"/>
  <c r="DB383" i="2" s="1"/>
  <c r="DB384" i="2" s="1"/>
  <c r="DB385" i="2" s="1"/>
  <c r="DB386" i="2" s="1"/>
  <c r="DB387" i="2" s="1"/>
  <c r="DB388" i="2" s="1"/>
  <c r="DB389" i="2" s="1"/>
  <c r="DB390" i="2" s="1"/>
  <c r="DB391" i="2" s="1"/>
  <c r="DB392" i="2" s="1"/>
  <c r="DB393" i="2" s="1"/>
  <c r="DB394" i="2" s="1"/>
  <c r="DB395" i="2" s="1"/>
  <c r="DB396" i="2" s="1"/>
  <c r="DB397" i="2" s="1"/>
  <c r="DB398" i="2" s="1"/>
  <c r="DB399" i="2" s="1"/>
  <c r="DB400" i="2" s="1"/>
  <c r="DB401" i="2" s="1"/>
  <c r="DB402" i="2" s="1"/>
  <c r="DB403" i="2" s="1"/>
  <c r="DB404" i="2" s="1"/>
  <c r="DB405" i="2" s="1"/>
  <c r="DB406" i="2" s="1"/>
  <c r="DB407" i="2" s="1"/>
  <c r="DB408" i="2" s="1"/>
  <c r="DB409" i="2" s="1"/>
  <c r="DB410" i="2" s="1"/>
  <c r="DB411" i="2" s="1"/>
  <c r="DB412" i="2" s="1"/>
  <c r="DB413" i="2" s="1"/>
  <c r="DB414" i="2" s="1"/>
  <c r="DB415" i="2" s="1"/>
  <c r="DB416" i="2" s="1"/>
  <c r="DB417" i="2" s="1"/>
  <c r="DB418" i="2" s="1"/>
  <c r="DB419" i="2" s="1"/>
  <c r="DB420" i="2" s="1"/>
  <c r="DB421" i="2" s="1"/>
  <c r="DB422" i="2" s="1"/>
  <c r="DB423" i="2" s="1"/>
  <c r="DB424" i="2" s="1"/>
  <c r="DB425" i="2" s="1"/>
  <c r="DB426" i="2" s="1"/>
  <c r="DB427" i="2" s="1"/>
  <c r="DB428" i="2" s="1"/>
  <c r="DB429" i="2" s="1"/>
  <c r="DB430" i="2" s="1"/>
  <c r="DB431" i="2" s="1"/>
  <c r="DB432" i="2" s="1"/>
  <c r="DB433" i="2" s="1"/>
  <c r="DB434" i="2" s="1"/>
  <c r="DB435" i="2" s="1"/>
  <c r="DB436" i="2" s="1"/>
  <c r="DB437" i="2" s="1"/>
  <c r="DB438" i="2" s="1"/>
  <c r="DB439" i="2" s="1"/>
  <c r="DB440" i="2" s="1"/>
  <c r="DB441" i="2" s="1"/>
  <c r="DB442" i="2" s="1"/>
  <c r="DB443" i="2" s="1"/>
  <c r="DB444" i="2" s="1"/>
  <c r="DB445" i="2" s="1"/>
  <c r="DB446" i="2" s="1"/>
  <c r="DB447" i="2" s="1"/>
  <c r="DB448" i="2" s="1"/>
  <c r="DB449" i="2" s="1"/>
  <c r="DB450" i="2" s="1"/>
  <c r="DB451" i="2" s="1"/>
  <c r="DB452" i="2" s="1"/>
  <c r="DB453" i="2" s="1"/>
  <c r="DB454" i="2" s="1"/>
  <c r="DB455" i="2" s="1"/>
  <c r="DB456" i="2" s="1"/>
  <c r="DB457" i="2" s="1"/>
  <c r="DB458" i="2" s="1"/>
  <c r="DB459" i="2" s="1"/>
  <c r="DB460" i="2" s="1"/>
  <c r="DB461" i="2" s="1"/>
  <c r="DB462" i="2" s="1"/>
  <c r="DB463" i="2" s="1"/>
  <c r="DB464" i="2" s="1"/>
  <c r="DB465" i="2" s="1"/>
  <c r="DB466" i="2" s="1"/>
  <c r="DB467" i="2" s="1"/>
  <c r="DB468" i="2" s="1"/>
  <c r="DB469" i="2" s="1"/>
  <c r="DB470" i="2" s="1"/>
  <c r="DB471" i="2" s="1"/>
  <c r="DB472" i="2" s="1"/>
  <c r="DB473" i="2" s="1"/>
  <c r="DB474" i="2" s="1"/>
  <c r="DB475" i="2" s="1"/>
  <c r="DB476" i="2" s="1"/>
  <c r="DB477" i="2" s="1"/>
  <c r="DB478" i="2" s="1"/>
  <c r="DB479" i="2" s="1"/>
  <c r="DB480" i="2" s="1"/>
  <c r="DB481" i="2" s="1"/>
  <c r="DB482" i="2" s="1"/>
  <c r="DB483" i="2" s="1"/>
  <c r="DB484" i="2" s="1"/>
  <c r="DB485" i="2" s="1"/>
  <c r="DB486" i="2" s="1"/>
  <c r="DB487" i="2" s="1"/>
  <c r="DB488" i="2" s="1"/>
  <c r="DB489" i="2" s="1"/>
  <c r="DB490" i="2" s="1"/>
  <c r="DB491" i="2" s="1"/>
  <c r="DB492" i="2" s="1"/>
  <c r="DB493" i="2" s="1"/>
  <c r="DB494" i="2" s="1"/>
  <c r="DB495" i="2" s="1"/>
  <c r="DB496" i="2" s="1"/>
  <c r="DB497" i="2" s="1"/>
  <c r="DB498" i="2" s="1"/>
  <c r="DB499" i="2" s="1"/>
  <c r="DB500" i="2" s="1"/>
  <c r="DB501" i="2" s="1"/>
  <c r="DB502" i="2" s="1"/>
  <c r="DB503" i="2" s="1"/>
  <c r="DB504" i="2" s="1"/>
  <c r="DB505" i="2" s="1"/>
  <c r="DB506" i="2" s="1"/>
  <c r="DB507" i="2" s="1"/>
  <c r="DB508" i="2" s="1"/>
  <c r="DB509" i="2" s="1"/>
  <c r="DB510" i="2" s="1"/>
  <c r="DB511" i="2" s="1"/>
  <c r="DB512" i="2" s="1"/>
  <c r="DB513" i="2" s="1"/>
  <c r="DB514" i="2" s="1"/>
  <c r="DB515" i="2" s="1"/>
  <c r="DB516" i="2" s="1"/>
  <c r="DB517" i="2" s="1"/>
  <c r="DB518" i="2" s="1"/>
  <c r="DB519" i="2" s="1"/>
  <c r="DB520" i="2" s="1"/>
  <c r="DB521" i="2" s="1"/>
  <c r="DB522" i="2" s="1"/>
  <c r="DB523" i="2" s="1"/>
  <c r="DB524" i="2" s="1"/>
  <c r="DB525" i="2" s="1"/>
  <c r="DB526" i="2" s="1"/>
  <c r="DB527" i="2" s="1"/>
  <c r="DB528" i="2" s="1"/>
  <c r="DB529" i="2" s="1"/>
  <c r="DB530" i="2" s="1"/>
  <c r="DB531" i="2" s="1"/>
  <c r="DB532" i="2" s="1"/>
  <c r="DB533" i="2" s="1"/>
  <c r="DB534" i="2" s="1"/>
  <c r="DB535" i="2" s="1"/>
  <c r="DB536" i="2" s="1"/>
  <c r="DB537" i="2" s="1"/>
  <c r="DB538" i="2" s="1"/>
  <c r="DB539" i="2" s="1"/>
  <c r="DB540" i="2" s="1"/>
  <c r="DB541" i="2" s="1"/>
  <c r="DB542" i="2" s="1"/>
  <c r="DB543" i="2" s="1"/>
  <c r="DB544" i="2" s="1"/>
  <c r="DB545" i="2" s="1"/>
  <c r="DB546" i="2" s="1"/>
  <c r="DB547" i="2" s="1"/>
  <c r="DB548" i="2" s="1"/>
  <c r="DB549" i="2" s="1"/>
  <c r="DB550" i="2" s="1"/>
  <c r="DB551" i="2" s="1"/>
  <c r="DB552" i="2" s="1"/>
  <c r="DB553" i="2" s="1"/>
  <c r="DB554" i="2" s="1"/>
  <c r="DB555" i="2" s="1"/>
  <c r="DB556" i="2" s="1"/>
  <c r="DB557" i="2" s="1"/>
  <c r="DB558" i="2" s="1"/>
  <c r="DB559" i="2" s="1"/>
  <c r="DB560" i="2" s="1"/>
  <c r="DB561" i="2" s="1"/>
  <c r="DB562" i="2" s="1"/>
  <c r="DB563" i="2" s="1"/>
  <c r="DB564" i="2" s="1"/>
  <c r="DB565" i="2" s="1"/>
  <c r="DB566" i="2" s="1"/>
  <c r="DB567" i="2" s="1"/>
  <c r="DB568" i="2" s="1"/>
  <c r="DB569" i="2" s="1"/>
  <c r="DB570" i="2" s="1"/>
  <c r="DB571" i="2" s="1"/>
  <c r="DB572" i="2" s="1"/>
  <c r="DB573" i="2" s="1"/>
  <c r="DB574" i="2" s="1"/>
  <c r="DB575" i="2" s="1"/>
  <c r="DB576" i="2" s="1"/>
  <c r="DB577" i="2" s="1"/>
  <c r="DB578" i="2" s="1"/>
  <c r="DB579" i="2" s="1"/>
  <c r="DB580" i="2" s="1"/>
  <c r="DB581" i="2" s="1"/>
  <c r="DB582" i="2" s="1"/>
  <c r="DB583" i="2" s="1"/>
  <c r="DB584" i="2" s="1"/>
  <c r="DB585" i="2" s="1"/>
  <c r="DB586" i="2" s="1"/>
  <c r="DB587" i="2" s="1"/>
  <c r="DB588" i="2" s="1"/>
  <c r="DB589" i="2" s="1"/>
  <c r="DB590" i="2" s="1"/>
  <c r="DB591" i="2" s="1"/>
  <c r="DB592" i="2" s="1"/>
  <c r="DB593" i="2" s="1"/>
  <c r="DB594" i="2" s="1"/>
  <c r="DB595" i="2" s="1"/>
  <c r="DB596" i="2" s="1"/>
  <c r="DB597" i="2" s="1"/>
  <c r="DB598" i="2" s="1"/>
  <c r="DB599" i="2" s="1"/>
  <c r="DB600" i="2" s="1"/>
  <c r="DB601" i="2" s="1"/>
  <c r="DB602" i="2" s="1"/>
  <c r="DB603" i="2" s="1"/>
  <c r="DB604" i="2" s="1"/>
  <c r="DB605" i="2" s="1"/>
  <c r="DB606" i="2" s="1"/>
  <c r="DB607" i="2" s="1"/>
  <c r="DB608" i="2" s="1"/>
  <c r="DB609" i="2" s="1"/>
  <c r="DB610" i="2" s="1"/>
  <c r="DB611" i="2" s="1"/>
  <c r="DB612" i="2" s="1"/>
  <c r="DB613" i="2" s="1"/>
  <c r="DB614" i="2" s="1"/>
  <c r="DB615" i="2" s="1"/>
  <c r="DB616" i="2" s="1"/>
  <c r="DB617" i="2" s="1"/>
  <c r="DB618" i="2" s="1"/>
  <c r="DB619" i="2" s="1"/>
  <c r="DB620" i="2" s="1"/>
  <c r="DB621" i="2" s="1"/>
  <c r="DB622" i="2" s="1"/>
  <c r="DB623" i="2" s="1"/>
  <c r="DB624" i="2" s="1"/>
  <c r="DB625" i="2" s="1"/>
  <c r="DB626" i="2" s="1"/>
  <c r="DB627" i="2" s="1"/>
  <c r="DB628" i="2" s="1"/>
  <c r="DB629" i="2" s="1"/>
  <c r="DB630" i="2" s="1"/>
  <c r="DB631" i="2" s="1"/>
  <c r="DB632" i="2" s="1"/>
  <c r="DB633" i="2" s="1"/>
  <c r="DB634" i="2" s="1"/>
  <c r="DB635" i="2" s="1"/>
  <c r="DB636" i="2" s="1"/>
  <c r="DB637" i="2" s="1"/>
  <c r="DB638" i="2" s="1"/>
  <c r="DB639" i="2" s="1"/>
  <c r="DB640" i="2" s="1"/>
  <c r="DB641" i="2" s="1"/>
  <c r="DB642" i="2" s="1"/>
  <c r="DB643" i="2" s="1"/>
  <c r="DB644" i="2" s="1"/>
  <c r="DB645" i="2" s="1"/>
  <c r="DB646" i="2" s="1"/>
  <c r="DB647" i="2" s="1"/>
  <c r="DB648" i="2" s="1"/>
  <c r="DB649" i="2" s="1"/>
  <c r="DB650" i="2" s="1"/>
  <c r="DB651" i="2" s="1"/>
  <c r="DB652" i="2" s="1"/>
  <c r="DB653" i="2" s="1"/>
  <c r="DB654" i="2" s="1"/>
  <c r="DB655" i="2" s="1"/>
  <c r="DB656" i="2" s="1"/>
  <c r="DB657" i="2" s="1"/>
  <c r="DB658" i="2" s="1"/>
  <c r="DB659" i="2" s="1"/>
  <c r="DB660" i="2" s="1"/>
  <c r="DB661" i="2" s="1"/>
  <c r="DB662" i="2" s="1"/>
  <c r="DB663" i="2" s="1"/>
  <c r="DB664" i="2" s="1"/>
  <c r="DB665" i="2" s="1"/>
  <c r="DB666" i="2" s="1"/>
  <c r="DB667" i="2" s="1"/>
  <c r="DB668" i="2" s="1"/>
  <c r="DB669" i="2" s="1"/>
  <c r="DB670" i="2" s="1"/>
  <c r="DB671" i="2" s="1"/>
  <c r="DB672" i="2" s="1"/>
  <c r="DB673" i="2" s="1"/>
  <c r="DB674" i="2" s="1"/>
  <c r="DB675" i="2" s="1"/>
  <c r="DB676" i="2" s="1"/>
  <c r="DB677" i="2" s="1"/>
  <c r="DB678" i="2" s="1"/>
  <c r="DB679" i="2" s="1"/>
  <c r="DB680" i="2" s="1"/>
  <c r="DB681" i="2" s="1"/>
  <c r="DB682" i="2" s="1"/>
  <c r="DB683" i="2" s="1"/>
  <c r="DB684" i="2" s="1"/>
  <c r="DB685" i="2" s="1"/>
  <c r="DB686" i="2" s="1"/>
  <c r="DB687" i="2" s="1"/>
  <c r="DB688" i="2" s="1"/>
  <c r="DB689" i="2" s="1"/>
  <c r="DB690" i="2" s="1"/>
  <c r="DB691" i="2" s="1"/>
  <c r="DB692" i="2" s="1"/>
  <c r="DB693" i="2" s="1"/>
  <c r="DB694" i="2" s="1"/>
  <c r="DB695" i="2" s="1"/>
  <c r="DB696" i="2" s="1"/>
  <c r="DB697" i="2" s="1"/>
  <c r="DB698" i="2" s="1"/>
  <c r="DB699" i="2" s="1"/>
  <c r="DB700" i="2" s="1"/>
  <c r="DB701" i="2" s="1"/>
  <c r="DB702" i="2" s="1"/>
  <c r="DB703" i="2" s="1"/>
  <c r="DB704" i="2" s="1"/>
  <c r="DB705" i="2" s="1"/>
  <c r="DB706" i="2" s="1"/>
  <c r="DB707" i="2" s="1"/>
  <c r="DB708" i="2" s="1"/>
  <c r="DB709" i="2" s="1"/>
  <c r="DB710" i="2" s="1"/>
  <c r="DB711" i="2" s="1"/>
  <c r="DB712" i="2" s="1"/>
  <c r="DB713" i="2" s="1"/>
  <c r="DB714" i="2" s="1"/>
  <c r="DB715" i="2" s="1"/>
  <c r="DB716" i="2" s="1"/>
  <c r="DB717" i="2" s="1"/>
  <c r="DB718" i="2" s="1"/>
  <c r="DB719" i="2" s="1"/>
  <c r="DB720" i="2" s="1"/>
  <c r="DB721" i="2" s="1"/>
  <c r="DB722" i="2" s="1"/>
  <c r="DB723" i="2" s="1"/>
  <c r="DB724" i="2" s="1"/>
  <c r="DB725" i="2" s="1"/>
  <c r="DB726" i="2" s="1"/>
  <c r="DB727" i="2" s="1"/>
  <c r="DB728" i="2" s="1"/>
  <c r="DB729" i="2" s="1"/>
  <c r="DB730" i="2" s="1"/>
  <c r="DB731" i="2" s="1"/>
  <c r="DB732" i="2" s="1"/>
  <c r="DB733" i="2" s="1"/>
  <c r="DB734" i="2" s="1"/>
  <c r="DB735" i="2" s="1"/>
  <c r="DB736" i="2" s="1"/>
  <c r="DB737" i="2" s="1"/>
  <c r="DB738" i="2" s="1"/>
  <c r="DB739" i="2" s="1"/>
  <c r="DB740" i="2" s="1"/>
  <c r="DB741" i="2" s="1"/>
  <c r="DB742" i="2" s="1"/>
  <c r="DB743" i="2" s="1"/>
  <c r="DB744" i="2" s="1"/>
  <c r="DB745" i="2" s="1"/>
  <c r="DB746" i="2" s="1"/>
  <c r="DB747" i="2" s="1"/>
  <c r="DB748" i="2" s="1"/>
  <c r="DB749" i="2" s="1"/>
  <c r="DB750" i="2" s="1"/>
  <c r="DB751" i="2" s="1"/>
  <c r="DB752" i="2" s="1"/>
  <c r="DB753" i="2" s="1"/>
  <c r="DB754" i="2" s="1"/>
  <c r="DB755" i="2" s="1"/>
  <c r="DB756" i="2" s="1"/>
  <c r="DB757" i="2" s="1"/>
  <c r="DB758" i="2" s="1"/>
  <c r="DB759" i="2" s="1"/>
  <c r="DB760" i="2" s="1"/>
  <c r="DB761" i="2" s="1"/>
  <c r="DB762" i="2" s="1"/>
  <c r="DB763" i="2" s="1"/>
  <c r="DB764" i="2" s="1"/>
  <c r="DB765" i="2" s="1"/>
  <c r="DB766" i="2" s="1"/>
  <c r="DB767" i="2" s="1"/>
  <c r="DB768" i="2" s="1"/>
  <c r="DB769" i="2" s="1"/>
  <c r="DB770" i="2" s="1"/>
  <c r="DB771" i="2" s="1"/>
  <c r="DB772" i="2" s="1"/>
  <c r="DB773" i="2" s="1"/>
  <c r="DB774" i="2" s="1"/>
  <c r="DB775" i="2" s="1"/>
  <c r="DB776" i="2" s="1"/>
  <c r="DB777" i="2" s="1"/>
  <c r="DB778" i="2" s="1"/>
  <c r="DB779" i="2" s="1"/>
  <c r="DB780" i="2" s="1"/>
  <c r="DB781" i="2" s="1"/>
  <c r="DB782" i="2" s="1"/>
  <c r="DB783" i="2" s="1"/>
  <c r="DB784" i="2" s="1"/>
  <c r="DB785" i="2" s="1"/>
  <c r="DB786" i="2" s="1"/>
  <c r="DB787" i="2" s="1"/>
  <c r="DB788" i="2" s="1"/>
  <c r="DB789" i="2" s="1"/>
  <c r="DB790" i="2" s="1"/>
  <c r="DB791" i="2" s="1"/>
  <c r="DB792" i="2" s="1"/>
  <c r="DB793" i="2" s="1"/>
  <c r="DB794" i="2" s="1"/>
  <c r="DB795" i="2" s="1"/>
  <c r="DB796" i="2" s="1"/>
  <c r="DB797" i="2" s="1"/>
  <c r="DB798" i="2" s="1"/>
  <c r="DB799" i="2" s="1"/>
  <c r="DB800" i="2" s="1"/>
  <c r="DB801" i="2" s="1"/>
  <c r="DB802" i="2" s="1"/>
  <c r="DB803" i="2" s="1"/>
  <c r="DB804" i="2" s="1"/>
  <c r="DB805" i="2" s="1"/>
  <c r="DB806" i="2" s="1"/>
  <c r="DB807" i="2" s="1"/>
  <c r="DB808" i="2" s="1"/>
  <c r="DB809" i="2" s="1"/>
  <c r="DB810" i="2" s="1"/>
  <c r="DB811" i="2" s="1"/>
  <c r="DB812" i="2" s="1"/>
  <c r="DB813" i="2" s="1"/>
  <c r="DB814" i="2" s="1"/>
  <c r="DB815" i="2" s="1"/>
  <c r="DB816" i="2" s="1"/>
  <c r="DB817" i="2" s="1"/>
  <c r="DB818" i="2" s="1"/>
  <c r="DB819" i="2" s="1"/>
  <c r="DB820" i="2" s="1"/>
  <c r="DB821" i="2" s="1"/>
  <c r="DB822" i="2" s="1"/>
  <c r="DB823" i="2" s="1"/>
  <c r="DB824" i="2" s="1"/>
  <c r="DB825" i="2" s="1"/>
  <c r="DB826" i="2" s="1"/>
  <c r="DB827" i="2" s="1"/>
  <c r="DB828" i="2" s="1"/>
  <c r="DB829" i="2" s="1"/>
  <c r="DB830" i="2" s="1"/>
  <c r="DB831" i="2" s="1"/>
  <c r="DB832" i="2" s="1"/>
  <c r="DB833" i="2" s="1"/>
  <c r="DB834" i="2" s="1"/>
  <c r="DB835" i="2" s="1"/>
  <c r="DB836" i="2" s="1"/>
  <c r="DB837" i="2" s="1"/>
  <c r="DB838" i="2" s="1"/>
  <c r="DB839" i="2" s="1"/>
  <c r="DB840" i="2" s="1"/>
  <c r="DB841" i="2" s="1"/>
  <c r="DB842" i="2" s="1"/>
  <c r="DB843" i="2" s="1"/>
  <c r="DB844" i="2" s="1"/>
  <c r="DB845" i="2" s="1"/>
  <c r="DB846" i="2" s="1"/>
  <c r="DB847" i="2" s="1"/>
  <c r="DB848" i="2" s="1"/>
  <c r="DB849" i="2" s="1"/>
  <c r="DB850" i="2" s="1"/>
  <c r="DB851" i="2" s="1"/>
  <c r="DB852" i="2" s="1"/>
  <c r="DB853" i="2" s="1"/>
  <c r="DB854" i="2" s="1"/>
  <c r="DB855" i="2" s="1"/>
  <c r="DB856" i="2" s="1"/>
  <c r="DB857" i="2" s="1"/>
  <c r="DB858" i="2" s="1"/>
  <c r="DB859" i="2" s="1"/>
  <c r="DB860" i="2" s="1"/>
  <c r="DB861" i="2" s="1"/>
  <c r="DB862" i="2" s="1"/>
  <c r="DB863" i="2" s="1"/>
  <c r="DB864" i="2" s="1"/>
  <c r="DB865" i="2" s="1"/>
  <c r="DB866" i="2" s="1"/>
  <c r="DB867" i="2" s="1"/>
  <c r="DB868" i="2" s="1"/>
  <c r="DB869" i="2" s="1"/>
  <c r="DB870" i="2" s="1"/>
  <c r="DB871" i="2" s="1"/>
  <c r="DB872" i="2" s="1"/>
  <c r="DB873" i="2" s="1"/>
  <c r="DB874" i="2" s="1"/>
  <c r="DB875" i="2" s="1"/>
  <c r="DB876" i="2" s="1"/>
  <c r="DB877" i="2" s="1"/>
  <c r="DB878" i="2" s="1"/>
  <c r="DB879" i="2" s="1"/>
  <c r="DB880" i="2" s="1"/>
  <c r="DB881" i="2" s="1"/>
  <c r="DB882" i="2" s="1"/>
  <c r="DB883" i="2" s="1"/>
  <c r="DB884" i="2" s="1"/>
  <c r="DB885" i="2" s="1"/>
  <c r="DB886" i="2" s="1"/>
  <c r="DB887" i="2" s="1"/>
  <c r="DB888" i="2" s="1"/>
  <c r="DB889" i="2" s="1"/>
  <c r="DB890" i="2" s="1"/>
  <c r="DB891" i="2" s="1"/>
  <c r="DB892" i="2" s="1"/>
  <c r="DB893" i="2" s="1"/>
  <c r="DB894" i="2" s="1"/>
  <c r="DB895" i="2" s="1"/>
  <c r="DB896" i="2" s="1"/>
  <c r="DB897" i="2" s="1"/>
  <c r="DB898" i="2" s="1"/>
  <c r="DB899" i="2" s="1"/>
  <c r="DB900" i="2" s="1"/>
  <c r="DB901" i="2" s="1"/>
  <c r="DB902" i="2" s="1"/>
  <c r="DB903" i="2" s="1"/>
  <c r="DB904" i="2" s="1"/>
  <c r="DB905" i="2" s="1"/>
  <c r="DB906" i="2" s="1"/>
  <c r="DB907" i="2" s="1"/>
  <c r="DB908" i="2" s="1"/>
  <c r="DB909" i="2" s="1"/>
  <c r="DB910" i="2" s="1"/>
  <c r="DB911" i="2" s="1"/>
  <c r="DB912" i="2" s="1"/>
  <c r="DB913" i="2" s="1"/>
  <c r="DB914" i="2" s="1"/>
  <c r="DB915" i="2" s="1"/>
  <c r="DB916" i="2" s="1"/>
  <c r="DB917" i="2" s="1"/>
  <c r="DB918" i="2" s="1"/>
  <c r="DB919" i="2" s="1"/>
  <c r="DB920" i="2" s="1"/>
  <c r="DB921" i="2" s="1"/>
  <c r="DB922" i="2" s="1"/>
  <c r="DB923" i="2" s="1"/>
  <c r="DB924" i="2" s="1"/>
  <c r="DB925" i="2" s="1"/>
  <c r="DB926" i="2" s="1"/>
  <c r="DB927" i="2" s="1"/>
  <c r="DB928" i="2" s="1"/>
  <c r="DB929" i="2" s="1"/>
  <c r="DB930" i="2" s="1"/>
  <c r="DB931" i="2" s="1"/>
  <c r="DB932" i="2" s="1"/>
  <c r="DB933" i="2" s="1"/>
  <c r="DB934" i="2" s="1"/>
  <c r="DB935" i="2" s="1"/>
  <c r="DB936" i="2" s="1"/>
  <c r="DB937" i="2" s="1"/>
  <c r="DB938" i="2" s="1"/>
  <c r="DB939" i="2" s="1"/>
  <c r="DB940" i="2" s="1"/>
  <c r="DB941" i="2" s="1"/>
  <c r="DB942" i="2" s="1"/>
  <c r="DB943" i="2" s="1"/>
  <c r="DB944" i="2" s="1"/>
  <c r="DB945" i="2" s="1"/>
  <c r="DB946" i="2" s="1"/>
  <c r="DB947" i="2" s="1"/>
  <c r="DB948" i="2" s="1"/>
  <c r="DB949" i="2" s="1"/>
  <c r="DB950" i="2" s="1"/>
  <c r="DB951" i="2" s="1"/>
  <c r="DB952" i="2" s="1"/>
  <c r="DB953" i="2" s="1"/>
  <c r="DB954" i="2" s="1"/>
  <c r="DB955" i="2" s="1"/>
  <c r="DB956" i="2" s="1"/>
  <c r="DB957" i="2" s="1"/>
  <c r="DB958" i="2" s="1"/>
  <c r="DB959" i="2" s="1"/>
  <c r="DB960" i="2" s="1"/>
  <c r="DB961" i="2" s="1"/>
  <c r="DB962" i="2" s="1"/>
  <c r="DB963" i="2" s="1"/>
  <c r="DB964" i="2" s="1"/>
  <c r="DB965" i="2" s="1"/>
  <c r="DB966" i="2" s="1"/>
  <c r="DB967" i="2" s="1"/>
  <c r="DB968" i="2" s="1"/>
  <c r="DB969" i="2" s="1"/>
  <c r="DB970" i="2" s="1"/>
  <c r="DB971" i="2" s="1"/>
  <c r="DB972" i="2" s="1"/>
  <c r="DB973" i="2" s="1"/>
  <c r="DB974" i="2" s="1"/>
  <c r="DB975" i="2" s="1"/>
  <c r="DB976" i="2" s="1"/>
  <c r="DB977" i="2" s="1"/>
  <c r="DB978" i="2" s="1"/>
  <c r="DB979" i="2" s="1"/>
  <c r="DB980" i="2" s="1"/>
  <c r="DB981" i="2" s="1"/>
  <c r="DB982" i="2" s="1"/>
  <c r="DB983" i="2" s="1"/>
  <c r="DB984" i="2" s="1"/>
  <c r="DB985" i="2" s="1"/>
  <c r="DB986" i="2" s="1"/>
  <c r="DB987" i="2" s="1"/>
  <c r="DB988" i="2" s="1"/>
  <c r="DB989" i="2" s="1"/>
  <c r="DB990" i="2" s="1"/>
  <c r="DB991" i="2" s="1"/>
  <c r="DB992" i="2" s="1"/>
  <c r="DB993" i="2" s="1"/>
  <c r="DB994" i="2" s="1"/>
  <c r="DB995" i="2" s="1"/>
  <c r="DB996" i="2" s="1"/>
  <c r="DB997" i="2" s="1"/>
  <c r="DB998" i="2" s="1"/>
  <c r="DB999" i="2" s="1"/>
  <c r="DB1000" i="2" s="1"/>
  <c r="DB1001" i="2" s="1"/>
  <c r="DB1002" i="2" s="1"/>
  <c r="DB1003" i="2" s="1"/>
  <c r="DB1004" i="2" s="1"/>
  <c r="DB1005" i="2" s="1"/>
  <c r="DB1006" i="2" s="1"/>
  <c r="DB1007" i="2" s="1"/>
  <c r="DB1008" i="2" s="1"/>
  <c r="DB1009" i="2" s="1"/>
  <c r="DB1010" i="2" s="1"/>
  <c r="DB1011" i="2" s="1"/>
  <c r="DB1012" i="2" s="1"/>
  <c r="DB1013" i="2" s="1"/>
  <c r="DB1014" i="2" s="1"/>
  <c r="DB1015" i="2" s="1"/>
  <c r="DB1016" i="2" s="1"/>
  <c r="DB1017" i="2" s="1"/>
  <c r="DB1018" i="2" s="1"/>
  <c r="DB1019" i="2" s="1"/>
  <c r="DB1020" i="2" s="1"/>
  <c r="DB1021" i="2" s="1"/>
  <c r="DB1022" i="2" s="1"/>
  <c r="DB1023" i="2" s="1"/>
  <c r="DB1024" i="2" s="1"/>
  <c r="DB1025" i="2" s="1"/>
  <c r="DB1026" i="2" s="1"/>
  <c r="DB1027" i="2" s="1"/>
  <c r="DB1028" i="2" s="1"/>
  <c r="DB1029" i="2" s="1"/>
  <c r="DB1030" i="2" s="1"/>
  <c r="DB1031" i="2" s="1"/>
  <c r="DB1032" i="2" s="1"/>
  <c r="DB1033" i="2" s="1"/>
  <c r="DB1034" i="2" s="1"/>
  <c r="DB1035" i="2" s="1"/>
  <c r="DB1036" i="2" s="1"/>
  <c r="DB1037" i="2" s="1"/>
  <c r="DB1038" i="2" s="1"/>
  <c r="DB1039" i="2" s="1"/>
  <c r="DB1040" i="2" s="1"/>
  <c r="DB1041" i="2" s="1"/>
  <c r="DB1042" i="2" s="1"/>
  <c r="DB1043" i="2" s="1"/>
  <c r="DB1044" i="2" s="1"/>
  <c r="DB1045" i="2" s="1"/>
  <c r="DB1046" i="2" s="1"/>
  <c r="DB1047" i="2" s="1"/>
  <c r="DB1048" i="2" s="1"/>
  <c r="DB1049" i="2" s="1"/>
  <c r="DB1050" i="2" s="1"/>
  <c r="DB1051" i="2" s="1"/>
  <c r="DB1052" i="2" s="1"/>
  <c r="DB1053" i="2" s="1"/>
  <c r="DB1054" i="2" s="1"/>
  <c r="DB1055" i="2" s="1"/>
  <c r="DB1056" i="2" s="1"/>
  <c r="DB1057" i="2" s="1"/>
  <c r="DB1058" i="2" s="1"/>
  <c r="DB1059" i="2" s="1"/>
  <c r="DB1060" i="2" s="1"/>
  <c r="DB1061" i="2" s="1"/>
  <c r="DB1062" i="2" s="1"/>
  <c r="DB1063" i="2" s="1"/>
  <c r="DB1064" i="2" s="1"/>
  <c r="DB1065" i="2" s="1"/>
  <c r="DB1066" i="2" s="1"/>
  <c r="DB1067" i="2" s="1"/>
  <c r="DB1068" i="2" s="1"/>
  <c r="DB1069" i="2" s="1"/>
  <c r="DB1070" i="2" s="1"/>
  <c r="DB1071" i="2" s="1"/>
  <c r="DB1072" i="2" s="1"/>
  <c r="DB1073" i="2" s="1"/>
  <c r="DB1074" i="2" s="1"/>
  <c r="DB1075" i="2" s="1"/>
  <c r="DB1076" i="2" s="1"/>
  <c r="DB1077" i="2" s="1"/>
  <c r="DB1078" i="2" s="1"/>
  <c r="DB1079" i="2" s="1"/>
  <c r="DB1080" i="2" s="1"/>
  <c r="DB1081" i="2" s="1"/>
  <c r="DB1082" i="2" s="1"/>
  <c r="DB1083" i="2" s="1"/>
  <c r="DB1084" i="2" s="1"/>
  <c r="DB1085" i="2" s="1"/>
  <c r="DB1086" i="2" s="1"/>
  <c r="DB1087" i="2" s="1"/>
  <c r="DB1088" i="2" s="1"/>
  <c r="DB1089" i="2" s="1"/>
  <c r="DB1090" i="2" s="1"/>
  <c r="DB1091" i="2" s="1"/>
  <c r="DB1092" i="2" s="1"/>
  <c r="DB1093" i="2" s="1"/>
  <c r="DB1094" i="2" s="1"/>
  <c r="DB1095" i="2" s="1"/>
  <c r="DB1096" i="2" s="1"/>
  <c r="DB1097" i="2" s="1"/>
  <c r="DB1098" i="2" s="1"/>
  <c r="DB1099" i="2" s="1"/>
  <c r="DB1100" i="2" s="1"/>
  <c r="DB1101" i="2" s="1"/>
  <c r="DB1102" i="2" s="1"/>
  <c r="DB1103" i="2" s="1"/>
  <c r="DB1104" i="2" s="1"/>
  <c r="DB1105" i="2" s="1"/>
  <c r="DB1106" i="2" s="1"/>
  <c r="DB1107" i="2" s="1"/>
  <c r="DB1108" i="2" s="1"/>
  <c r="DB1109" i="2" s="1"/>
  <c r="DB1110" i="2" s="1"/>
  <c r="DB1111" i="2" s="1"/>
  <c r="DB1112" i="2" s="1"/>
  <c r="DB1113" i="2" s="1"/>
  <c r="DB1114" i="2" s="1"/>
  <c r="DB1115" i="2" s="1"/>
  <c r="DB1116" i="2" s="1"/>
  <c r="DB1117" i="2" s="1"/>
  <c r="DB1118" i="2" s="1"/>
  <c r="DB1119" i="2" s="1"/>
  <c r="DB1120" i="2" s="1"/>
  <c r="DB1121" i="2" s="1"/>
  <c r="DB1122" i="2" s="1"/>
  <c r="DB1123" i="2" s="1"/>
  <c r="DB1124" i="2" s="1"/>
  <c r="DB1125" i="2" s="1"/>
  <c r="DB1126" i="2" s="1"/>
  <c r="DB1127" i="2" s="1"/>
  <c r="DB1128" i="2" s="1"/>
  <c r="DB1129" i="2" s="1"/>
  <c r="DB1130" i="2" s="1"/>
  <c r="DB1131" i="2" s="1"/>
  <c r="DB1132" i="2" s="1"/>
  <c r="DB1133" i="2" s="1"/>
  <c r="DB1134" i="2" s="1"/>
  <c r="DB1135" i="2" s="1"/>
  <c r="DB1136" i="2" s="1"/>
  <c r="DB1137" i="2" s="1"/>
  <c r="DB1138" i="2" s="1"/>
  <c r="DB1139" i="2" s="1"/>
  <c r="DB1140" i="2" s="1"/>
  <c r="DB1141" i="2" s="1"/>
  <c r="DB1142" i="2" s="1"/>
  <c r="DB1143" i="2" s="1"/>
  <c r="DB1144" i="2" s="1"/>
  <c r="DB1145" i="2" s="1"/>
  <c r="DB1146" i="2" s="1"/>
  <c r="DB1147" i="2" s="1"/>
  <c r="DB1148" i="2" s="1"/>
  <c r="DB1149" i="2" s="1"/>
  <c r="DB1150" i="2" s="1"/>
  <c r="DB1151" i="2" s="1"/>
  <c r="DB1152" i="2" s="1"/>
  <c r="DB1153" i="2" s="1"/>
  <c r="DB1154" i="2" s="1"/>
  <c r="DB1155" i="2" s="1"/>
  <c r="DB1156" i="2" s="1"/>
  <c r="DB1157" i="2" s="1"/>
  <c r="DB1158" i="2" s="1"/>
  <c r="DB1159" i="2" s="1"/>
  <c r="DB1160" i="2" s="1"/>
  <c r="DB1161" i="2" s="1"/>
  <c r="DB1162" i="2" s="1"/>
  <c r="DB1163" i="2" s="1"/>
  <c r="DB1164" i="2" s="1"/>
  <c r="DB1165" i="2" s="1"/>
  <c r="DB1166" i="2" s="1"/>
  <c r="DB1167" i="2" s="1"/>
  <c r="DB1168" i="2" s="1"/>
  <c r="DB1169" i="2" s="1"/>
  <c r="DB1170" i="2" s="1"/>
  <c r="DB1171" i="2" s="1"/>
  <c r="DB1172" i="2" s="1"/>
  <c r="DB1173" i="2" s="1"/>
  <c r="DB1174" i="2" s="1"/>
  <c r="DB1175" i="2" s="1"/>
  <c r="DB1176" i="2" s="1"/>
  <c r="DB1177" i="2" s="1"/>
  <c r="DB1178" i="2" s="1"/>
  <c r="DB1179" i="2" s="1"/>
  <c r="DB1180" i="2" s="1"/>
  <c r="DB1181" i="2" s="1"/>
  <c r="DB1182" i="2" s="1"/>
  <c r="DB1183" i="2" s="1"/>
  <c r="DB1184" i="2" s="1"/>
  <c r="DB1185" i="2" s="1"/>
  <c r="DB1186" i="2" s="1"/>
  <c r="DB1187" i="2" s="1"/>
  <c r="DB1188" i="2" s="1"/>
  <c r="DB1189" i="2" s="1"/>
  <c r="DB1190" i="2" s="1"/>
  <c r="DB1191" i="2" s="1"/>
  <c r="DB1192" i="2" s="1"/>
  <c r="DB1193" i="2" s="1"/>
  <c r="DB1194" i="2" s="1"/>
  <c r="DB1195" i="2" s="1"/>
  <c r="DB1196" i="2" s="1"/>
  <c r="DB1197" i="2" s="1"/>
  <c r="DB1198" i="2" s="1"/>
  <c r="DB1199" i="2" s="1"/>
  <c r="DB1200" i="2" s="1"/>
  <c r="DB1201" i="2" s="1"/>
  <c r="DB1202" i="2" s="1"/>
  <c r="DB1203" i="2" s="1"/>
  <c r="DB1204" i="2" s="1"/>
  <c r="DB1205" i="2" s="1"/>
  <c r="DB1206" i="2" s="1"/>
  <c r="DB1207" i="2" s="1"/>
  <c r="DB1208" i="2" s="1"/>
  <c r="DB1209" i="2" s="1"/>
  <c r="DB1210" i="2" s="1"/>
  <c r="DB1211" i="2" s="1"/>
  <c r="DB1212" i="2" s="1"/>
  <c r="DB1213" i="2" s="1"/>
  <c r="DB1214" i="2" s="1"/>
  <c r="DB1215" i="2" s="1"/>
  <c r="DB1216" i="2" s="1"/>
  <c r="DB1217" i="2" s="1"/>
  <c r="DB1218" i="2" s="1"/>
  <c r="DB1219" i="2" s="1"/>
  <c r="DB1220" i="2" s="1"/>
  <c r="DB1221" i="2" s="1"/>
  <c r="DB1222" i="2" s="1"/>
  <c r="DB1223" i="2" s="1"/>
  <c r="DB1224" i="2" s="1"/>
  <c r="DB1225" i="2" s="1"/>
  <c r="DB1226" i="2" s="1"/>
  <c r="DB1227" i="2" s="1"/>
  <c r="DB1228" i="2" s="1"/>
  <c r="DB1229" i="2" s="1"/>
  <c r="DB1230" i="2" s="1"/>
  <c r="DB1231" i="2" s="1"/>
  <c r="DB1232" i="2" s="1"/>
  <c r="DB1233" i="2" s="1"/>
  <c r="DB1234" i="2" s="1"/>
  <c r="DB1235" i="2" s="1"/>
  <c r="DB1236" i="2" s="1"/>
  <c r="DB1237" i="2" s="1"/>
  <c r="DB1238" i="2" s="1"/>
  <c r="DB1239" i="2" s="1"/>
  <c r="DB1240" i="2" s="1"/>
  <c r="DB1241" i="2" s="1"/>
  <c r="DB1242" i="2" s="1"/>
  <c r="DB1243" i="2" s="1"/>
  <c r="DB1244" i="2" s="1"/>
  <c r="DB1245" i="2" s="1"/>
  <c r="DB1246" i="2" s="1"/>
  <c r="DB1247" i="2" s="1"/>
  <c r="DB1248" i="2" s="1"/>
  <c r="DB1249" i="2" s="1"/>
  <c r="DB1250" i="2" s="1"/>
  <c r="DB1251" i="2" s="1"/>
  <c r="DB1252" i="2" s="1"/>
  <c r="DB1253" i="2" s="1"/>
  <c r="DB1254" i="2" s="1"/>
  <c r="DB1255" i="2" s="1"/>
  <c r="DB1256" i="2" s="1"/>
  <c r="DB1257" i="2" s="1"/>
  <c r="DB1258" i="2" s="1"/>
  <c r="DB1259" i="2" s="1"/>
  <c r="DB1260" i="2" s="1"/>
  <c r="DB1261" i="2" s="1"/>
  <c r="DB1262" i="2" s="1"/>
  <c r="DB1263" i="2" s="1"/>
  <c r="DB1264" i="2" s="1"/>
  <c r="DB1265" i="2" s="1"/>
  <c r="DB1266" i="2" s="1"/>
  <c r="DB1267" i="2" s="1"/>
  <c r="DB1268" i="2" s="1"/>
  <c r="DB1269" i="2" s="1"/>
  <c r="DB1270" i="2" s="1"/>
  <c r="DB1271" i="2" s="1"/>
  <c r="DB1272" i="2" s="1"/>
  <c r="DB1273" i="2" s="1"/>
  <c r="DB1274" i="2" s="1"/>
  <c r="DB1275" i="2" s="1"/>
  <c r="DB1276" i="2" s="1"/>
  <c r="DB1277" i="2" s="1"/>
  <c r="DB1278" i="2" s="1"/>
  <c r="DB1279" i="2" s="1"/>
  <c r="DB1280" i="2" s="1"/>
  <c r="DB1281" i="2" s="1"/>
  <c r="DB1282" i="2" s="1"/>
  <c r="DB1283" i="2" s="1"/>
  <c r="DB1284" i="2" s="1"/>
  <c r="DB1285" i="2" s="1"/>
  <c r="DB1286" i="2" s="1"/>
  <c r="DB1287" i="2" s="1"/>
  <c r="DB1288" i="2" s="1"/>
  <c r="DB1289" i="2" s="1"/>
  <c r="DB1290" i="2" s="1"/>
  <c r="DB1291" i="2" s="1"/>
  <c r="DB1292" i="2" s="1"/>
  <c r="DB1293" i="2" s="1"/>
  <c r="DB1294" i="2" s="1"/>
  <c r="DB1295" i="2" s="1"/>
  <c r="DB1296" i="2" s="1"/>
  <c r="DB1297" i="2" s="1"/>
  <c r="DB1298" i="2" s="1"/>
  <c r="DB1299" i="2" s="1"/>
  <c r="DB1300" i="2" s="1"/>
  <c r="DB1301" i="2" s="1"/>
  <c r="DB1302" i="2" s="1"/>
  <c r="DB1303" i="2" s="1"/>
  <c r="DB1304" i="2" s="1"/>
  <c r="DB1305" i="2" s="1"/>
  <c r="DB1306" i="2" s="1"/>
  <c r="DB1307" i="2" s="1"/>
  <c r="DB1308" i="2" s="1"/>
  <c r="DB1309" i="2" s="1"/>
  <c r="DB1310" i="2" s="1"/>
  <c r="DB1311" i="2" s="1"/>
  <c r="DB1312" i="2" s="1"/>
  <c r="DB1313" i="2" s="1"/>
  <c r="DB1314" i="2" s="1"/>
  <c r="DB1315" i="2" s="1"/>
  <c r="DB1316" i="2" s="1"/>
  <c r="DB1317" i="2" s="1"/>
  <c r="DB1318" i="2" s="1"/>
  <c r="DB1319" i="2" s="1"/>
  <c r="DB1320" i="2" s="1"/>
  <c r="DB1321" i="2" s="1"/>
  <c r="DB1322" i="2" s="1"/>
  <c r="DB1323" i="2" s="1"/>
  <c r="DB1324" i="2" s="1"/>
  <c r="DB1325" i="2" s="1"/>
  <c r="DB1326" i="2" s="1"/>
  <c r="DB1327" i="2" s="1"/>
  <c r="DB1328" i="2" s="1"/>
  <c r="DB1329" i="2" s="1"/>
  <c r="DB1330" i="2" s="1"/>
  <c r="DB1331" i="2" s="1"/>
  <c r="DB1332" i="2" s="1"/>
  <c r="DB1333" i="2" s="1"/>
  <c r="DB1334" i="2" s="1"/>
  <c r="DB1335" i="2" s="1"/>
  <c r="DB1336" i="2" s="1"/>
  <c r="DB1337" i="2" s="1"/>
  <c r="DB1338" i="2" s="1"/>
  <c r="DB1339" i="2" s="1"/>
  <c r="DB1340" i="2" s="1"/>
  <c r="DB1341" i="2" s="1"/>
  <c r="DB1342" i="2" s="1"/>
  <c r="DB1343" i="2" s="1"/>
  <c r="DB1344" i="2" s="1"/>
  <c r="DB1345" i="2" s="1"/>
  <c r="DB1346" i="2" s="1"/>
  <c r="DB1347" i="2" s="1"/>
  <c r="DB1348" i="2" s="1"/>
  <c r="DB1349" i="2" s="1"/>
  <c r="DB1350" i="2" s="1"/>
  <c r="DB1351" i="2" s="1"/>
  <c r="DB1352" i="2" s="1"/>
  <c r="DB1353" i="2" s="1"/>
  <c r="DB1354" i="2" s="1"/>
  <c r="DB1355" i="2" s="1"/>
  <c r="DB1356" i="2" s="1"/>
  <c r="DB1357" i="2" s="1"/>
  <c r="DB1358" i="2" s="1"/>
  <c r="DB1359" i="2" s="1"/>
  <c r="DB1360" i="2" s="1"/>
  <c r="DB1361" i="2" s="1"/>
  <c r="DB1362" i="2" s="1"/>
  <c r="DB1363" i="2" s="1"/>
  <c r="DB1364" i="2" s="1"/>
  <c r="DB1365" i="2" s="1"/>
  <c r="DB1366" i="2" s="1"/>
  <c r="DB1367" i="2" s="1"/>
  <c r="DB1368" i="2" s="1"/>
  <c r="DB1369" i="2" s="1"/>
  <c r="DB1370" i="2" s="1"/>
  <c r="DB1371" i="2" s="1"/>
  <c r="DB1372" i="2" s="1"/>
  <c r="DB1373" i="2" s="1"/>
  <c r="DB1374" i="2" s="1"/>
  <c r="DB1375" i="2" s="1"/>
  <c r="DB1376" i="2" s="1"/>
  <c r="DB1377" i="2" s="1"/>
  <c r="DB1378" i="2" s="1"/>
  <c r="DB1379" i="2" s="1"/>
  <c r="DB1380" i="2" s="1"/>
  <c r="DB1381" i="2" s="1"/>
  <c r="DB1382" i="2" s="1"/>
  <c r="DB1383" i="2" s="1"/>
  <c r="DB1384" i="2" s="1"/>
  <c r="DB1385" i="2" s="1"/>
  <c r="DB1386" i="2" s="1"/>
  <c r="DB1387" i="2" s="1"/>
  <c r="DB1388" i="2" s="1"/>
  <c r="DB1389" i="2" s="1"/>
  <c r="DB1390" i="2" s="1"/>
  <c r="DB1391" i="2" s="1"/>
  <c r="DB1392" i="2" s="1"/>
  <c r="DB1393" i="2" s="1"/>
  <c r="DB1394" i="2" s="1"/>
  <c r="DB1395" i="2" s="1"/>
  <c r="DB1396" i="2" s="1"/>
  <c r="DB1397" i="2" s="1"/>
  <c r="DB1398" i="2" s="1"/>
  <c r="DB1399" i="2" s="1"/>
  <c r="DB1400" i="2" s="1"/>
  <c r="DB1401" i="2" s="1"/>
  <c r="DB1402" i="2" s="1"/>
  <c r="DB1403" i="2" s="1"/>
  <c r="DB1404" i="2" s="1"/>
  <c r="DB1405" i="2" s="1"/>
  <c r="DB1406" i="2" s="1"/>
  <c r="DB1407" i="2" s="1"/>
  <c r="DB1408" i="2" s="1"/>
  <c r="DB1409" i="2" s="1"/>
  <c r="DB1410" i="2" s="1"/>
  <c r="DB1411" i="2" s="1"/>
  <c r="DB1412" i="2" s="1"/>
  <c r="DB1413" i="2" s="1"/>
  <c r="DB1414" i="2" s="1"/>
  <c r="DB1415" i="2" s="1"/>
  <c r="DB1416" i="2" s="1"/>
  <c r="DB1417" i="2" s="1"/>
  <c r="DB1418" i="2" s="1"/>
  <c r="DB1419" i="2" s="1"/>
  <c r="DB1420" i="2" s="1"/>
  <c r="DB1421" i="2" s="1"/>
  <c r="DB1422" i="2" s="1"/>
  <c r="DB1423" i="2" s="1"/>
  <c r="DB1424" i="2" s="1"/>
  <c r="DB1425" i="2" s="1"/>
  <c r="DB1426" i="2" s="1"/>
  <c r="DB1427" i="2" s="1"/>
  <c r="DB1428" i="2" s="1"/>
  <c r="DB1429" i="2" s="1"/>
  <c r="DB1430" i="2" s="1"/>
  <c r="DB1431" i="2" s="1"/>
  <c r="DB1432" i="2" s="1"/>
  <c r="DB1433" i="2" s="1"/>
  <c r="DB1434" i="2" s="1"/>
  <c r="DB1435" i="2" s="1"/>
  <c r="DB1436" i="2" s="1"/>
  <c r="DB1437" i="2" s="1"/>
  <c r="DB1438" i="2" s="1"/>
  <c r="DB1439" i="2" s="1"/>
  <c r="DB1440" i="2" s="1"/>
  <c r="DB1441" i="2" s="1"/>
  <c r="DB1442" i="2" s="1"/>
  <c r="DB1443" i="2" s="1"/>
  <c r="DB1444" i="2" s="1"/>
  <c r="DB1445" i="2" s="1"/>
  <c r="DB1446" i="2" s="1"/>
  <c r="DB1447" i="2" s="1"/>
  <c r="DB1448" i="2" s="1"/>
  <c r="DB1449" i="2" s="1"/>
  <c r="DB1450" i="2" s="1"/>
  <c r="DB1451" i="2" s="1"/>
  <c r="DB1452" i="2" s="1"/>
  <c r="DB1453" i="2" s="1"/>
  <c r="DB1454" i="2" s="1"/>
  <c r="DB1455" i="2" s="1"/>
  <c r="DB1456" i="2" s="1"/>
  <c r="DB1457" i="2" s="1"/>
  <c r="DB1458" i="2" s="1"/>
  <c r="DB1459" i="2" s="1"/>
  <c r="DB1460" i="2" s="1"/>
  <c r="DB1461" i="2" s="1"/>
  <c r="DB1462" i="2" s="1"/>
  <c r="DB1463" i="2" s="1"/>
  <c r="DC3" i="2"/>
  <c r="DC4" i="2" s="1"/>
  <c r="DC5" i="2" s="1"/>
  <c r="DC6" i="2" s="1"/>
  <c r="DC7" i="2" s="1"/>
  <c r="DC8" i="2" s="1"/>
  <c r="DC9" i="2" s="1"/>
  <c r="DC10" i="2" s="1"/>
  <c r="DC11" i="2" s="1"/>
  <c r="DC12" i="2" s="1"/>
  <c r="DC13" i="2" s="1"/>
  <c r="DC14" i="2" s="1"/>
  <c r="DC15" i="2" s="1"/>
  <c r="DC16" i="2" s="1"/>
  <c r="DC17" i="2" s="1"/>
  <c r="DC18" i="2" s="1"/>
  <c r="DC19" i="2" s="1"/>
  <c r="DC20" i="2" s="1"/>
  <c r="DC21" i="2" s="1"/>
  <c r="DC22" i="2" s="1"/>
  <c r="DC23" i="2" s="1"/>
  <c r="DC24" i="2" s="1"/>
  <c r="DC25" i="2" s="1"/>
  <c r="DC26" i="2" s="1"/>
  <c r="DC27" i="2" s="1"/>
  <c r="DC28" i="2" s="1"/>
  <c r="DC29" i="2" s="1"/>
  <c r="DC30" i="2" s="1"/>
  <c r="DC31" i="2" s="1"/>
  <c r="DC32" i="2" s="1"/>
  <c r="DC33" i="2" s="1"/>
  <c r="DC34" i="2" s="1"/>
  <c r="DC35" i="2" s="1"/>
  <c r="DC36" i="2" s="1"/>
  <c r="DC37" i="2" s="1"/>
  <c r="DC38" i="2" s="1"/>
  <c r="DC39" i="2" s="1"/>
  <c r="DC40" i="2" s="1"/>
  <c r="DC41" i="2" s="1"/>
  <c r="DC42" i="2" s="1"/>
  <c r="DC43" i="2" s="1"/>
  <c r="DC44" i="2" s="1"/>
  <c r="DC45" i="2" s="1"/>
  <c r="DC46" i="2" s="1"/>
  <c r="DC47" i="2" s="1"/>
  <c r="DC48" i="2" s="1"/>
  <c r="DC49" i="2" s="1"/>
  <c r="DC50" i="2" s="1"/>
  <c r="DC51" i="2" s="1"/>
  <c r="DC52" i="2" s="1"/>
  <c r="DC53" i="2" s="1"/>
  <c r="DC54" i="2" s="1"/>
  <c r="DC55" i="2" s="1"/>
  <c r="DC56" i="2" s="1"/>
  <c r="DC57" i="2" s="1"/>
  <c r="DC58" i="2" s="1"/>
  <c r="DC59" i="2" s="1"/>
  <c r="DC60" i="2" s="1"/>
  <c r="DC61" i="2" s="1"/>
  <c r="DC62" i="2" s="1"/>
  <c r="DC63" i="2" s="1"/>
  <c r="DC64" i="2" s="1"/>
  <c r="DC65" i="2" s="1"/>
  <c r="DC66" i="2" s="1"/>
  <c r="DC67" i="2" s="1"/>
  <c r="DC68" i="2" s="1"/>
  <c r="DC69" i="2" s="1"/>
  <c r="DC70" i="2" s="1"/>
  <c r="DC71" i="2" s="1"/>
  <c r="DC72" i="2" s="1"/>
  <c r="DC73" i="2" s="1"/>
  <c r="DC74" i="2" s="1"/>
  <c r="DC75" i="2" s="1"/>
  <c r="DC76" i="2" s="1"/>
  <c r="DC77" i="2" s="1"/>
  <c r="DC78" i="2" s="1"/>
  <c r="DC79" i="2" s="1"/>
  <c r="DC80" i="2" s="1"/>
  <c r="DC81" i="2" s="1"/>
  <c r="DC82" i="2" s="1"/>
  <c r="DC83" i="2" s="1"/>
  <c r="DC84" i="2" s="1"/>
  <c r="DC85" i="2" s="1"/>
  <c r="DC86" i="2" s="1"/>
  <c r="DC87" i="2" s="1"/>
  <c r="DC88" i="2" s="1"/>
  <c r="DC89" i="2" s="1"/>
  <c r="DC90" i="2" s="1"/>
  <c r="DC91" i="2" s="1"/>
  <c r="DC92" i="2" s="1"/>
  <c r="DC93" i="2" s="1"/>
  <c r="DC94" i="2" s="1"/>
  <c r="DC95" i="2" s="1"/>
  <c r="DC96" i="2" s="1"/>
  <c r="DC97" i="2" s="1"/>
  <c r="DC98" i="2" s="1"/>
  <c r="DC99" i="2" s="1"/>
  <c r="DC100" i="2" s="1"/>
  <c r="DC101" i="2" s="1"/>
  <c r="DC102" i="2" s="1"/>
  <c r="DC103" i="2" s="1"/>
  <c r="DC104" i="2" s="1"/>
  <c r="DC105" i="2" s="1"/>
  <c r="DC106" i="2" s="1"/>
  <c r="DC107" i="2" s="1"/>
  <c r="DC108" i="2" s="1"/>
  <c r="DC109" i="2" s="1"/>
  <c r="DC110" i="2" s="1"/>
  <c r="DC111" i="2" s="1"/>
  <c r="DC112" i="2" s="1"/>
  <c r="DC113" i="2" s="1"/>
  <c r="DC114" i="2" s="1"/>
  <c r="DC115" i="2" s="1"/>
  <c r="DC116" i="2" s="1"/>
  <c r="DC117" i="2" s="1"/>
  <c r="DC118" i="2" s="1"/>
  <c r="DC119" i="2" s="1"/>
  <c r="DC120" i="2" s="1"/>
  <c r="DC121" i="2" s="1"/>
  <c r="DC122" i="2" s="1"/>
  <c r="DC123" i="2" s="1"/>
  <c r="DC124" i="2" s="1"/>
  <c r="DC125" i="2" s="1"/>
  <c r="DC126" i="2" s="1"/>
  <c r="DC127" i="2" s="1"/>
  <c r="DC128" i="2" s="1"/>
  <c r="DC129" i="2" s="1"/>
  <c r="DC130" i="2" s="1"/>
  <c r="DC131" i="2" s="1"/>
  <c r="DC132" i="2" s="1"/>
  <c r="DC133" i="2" s="1"/>
  <c r="DC134" i="2" s="1"/>
  <c r="DC135" i="2" s="1"/>
  <c r="DC136" i="2" s="1"/>
  <c r="DC137" i="2" s="1"/>
  <c r="DC138" i="2" s="1"/>
  <c r="DC139" i="2" s="1"/>
  <c r="DC140" i="2" s="1"/>
  <c r="DC141" i="2" s="1"/>
  <c r="DC142" i="2" s="1"/>
  <c r="DC143" i="2" s="1"/>
  <c r="DC144" i="2" s="1"/>
  <c r="DC145" i="2" s="1"/>
  <c r="DC146" i="2" s="1"/>
  <c r="DC147" i="2" s="1"/>
  <c r="DC148" i="2" s="1"/>
  <c r="DC149" i="2" s="1"/>
  <c r="DC150" i="2" s="1"/>
  <c r="DC151" i="2" s="1"/>
  <c r="DC152" i="2" s="1"/>
  <c r="DC153" i="2" s="1"/>
  <c r="DC154" i="2" s="1"/>
  <c r="DC155" i="2" s="1"/>
  <c r="DC156" i="2" s="1"/>
  <c r="DC157" i="2" s="1"/>
  <c r="DC158" i="2" s="1"/>
  <c r="DC159" i="2" s="1"/>
  <c r="DC160" i="2" s="1"/>
  <c r="DC161" i="2" s="1"/>
  <c r="DC162" i="2" s="1"/>
  <c r="DC163" i="2" s="1"/>
  <c r="DC164" i="2" s="1"/>
  <c r="DC165" i="2" s="1"/>
  <c r="DC166" i="2" s="1"/>
  <c r="DC167" i="2" s="1"/>
  <c r="DC168" i="2" s="1"/>
  <c r="DC169" i="2" s="1"/>
  <c r="DC170" i="2" s="1"/>
  <c r="DC171" i="2" s="1"/>
  <c r="DC172" i="2" s="1"/>
  <c r="DC173" i="2" s="1"/>
  <c r="DC174" i="2" s="1"/>
  <c r="DC175" i="2" s="1"/>
  <c r="DC176" i="2" s="1"/>
  <c r="DC177" i="2" s="1"/>
  <c r="DC178" i="2" s="1"/>
  <c r="DC179" i="2" s="1"/>
  <c r="DC180" i="2" s="1"/>
  <c r="DC181" i="2" s="1"/>
  <c r="DC182" i="2" s="1"/>
  <c r="DC183" i="2" s="1"/>
  <c r="DC184" i="2" s="1"/>
  <c r="DC185" i="2" s="1"/>
  <c r="DC186" i="2" s="1"/>
  <c r="DC187" i="2" s="1"/>
  <c r="DC188" i="2" s="1"/>
  <c r="DC189" i="2" s="1"/>
  <c r="DC190" i="2" s="1"/>
  <c r="DC191" i="2" s="1"/>
  <c r="DC192" i="2" s="1"/>
  <c r="DC193" i="2" s="1"/>
  <c r="DC194" i="2" s="1"/>
  <c r="DC195" i="2" s="1"/>
  <c r="DC196" i="2" s="1"/>
  <c r="DC197" i="2" s="1"/>
  <c r="DC198" i="2" s="1"/>
  <c r="DC199" i="2" s="1"/>
  <c r="DC200" i="2" s="1"/>
  <c r="DC201" i="2" s="1"/>
  <c r="DC202" i="2" s="1"/>
  <c r="DC203" i="2" s="1"/>
  <c r="DC204" i="2" s="1"/>
  <c r="DC205" i="2" s="1"/>
  <c r="DC206" i="2" s="1"/>
  <c r="DC207" i="2" s="1"/>
  <c r="DC208" i="2" s="1"/>
  <c r="DC209" i="2" s="1"/>
  <c r="DC210" i="2" s="1"/>
  <c r="DC211" i="2" s="1"/>
  <c r="DC212" i="2" s="1"/>
  <c r="DC213" i="2" s="1"/>
  <c r="DC214" i="2" s="1"/>
  <c r="DC215" i="2" s="1"/>
  <c r="DC216" i="2" s="1"/>
  <c r="DC217" i="2" s="1"/>
  <c r="DC218" i="2" s="1"/>
  <c r="DC219" i="2" s="1"/>
  <c r="DC220" i="2" s="1"/>
  <c r="DC221" i="2" s="1"/>
  <c r="DC222" i="2" s="1"/>
  <c r="DC223" i="2" s="1"/>
  <c r="DC224" i="2" s="1"/>
  <c r="DC225" i="2" s="1"/>
  <c r="DC226" i="2" s="1"/>
  <c r="DC227" i="2" s="1"/>
  <c r="DC228" i="2" s="1"/>
  <c r="DC229" i="2" s="1"/>
  <c r="DC230" i="2" s="1"/>
  <c r="DC231" i="2" s="1"/>
  <c r="DC232" i="2" s="1"/>
  <c r="DC233" i="2" s="1"/>
  <c r="DC234" i="2" s="1"/>
  <c r="DC235" i="2" s="1"/>
  <c r="DC236" i="2" s="1"/>
  <c r="DC237" i="2" s="1"/>
  <c r="DC238" i="2" s="1"/>
  <c r="DC239" i="2" s="1"/>
  <c r="DC240" i="2" s="1"/>
  <c r="DC241" i="2" s="1"/>
  <c r="DC242" i="2" s="1"/>
  <c r="DC243" i="2" s="1"/>
  <c r="DC244" i="2" s="1"/>
  <c r="DC245" i="2" s="1"/>
  <c r="DC246" i="2" s="1"/>
  <c r="DC247" i="2" s="1"/>
  <c r="DC248" i="2" s="1"/>
  <c r="DC249" i="2" s="1"/>
  <c r="DC250" i="2" s="1"/>
  <c r="DC251" i="2" s="1"/>
  <c r="DC252" i="2" s="1"/>
  <c r="DC253" i="2" s="1"/>
  <c r="DC254" i="2" s="1"/>
  <c r="DC255" i="2" s="1"/>
  <c r="DC256" i="2" s="1"/>
  <c r="DC257" i="2" s="1"/>
  <c r="DC258" i="2" s="1"/>
  <c r="DC259" i="2" s="1"/>
  <c r="DC260" i="2" s="1"/>
  <c r="DC261" i="2" s="1"/>
  <c r="DC262" i="2" s="1"/>
  <c r="DC263" i="2" s="1"/>
  <c r="DC264" i="2" s="1"/>
  <c r="DC265" i="2" s="1"/>
  <c r="DC266" i="2" s="1"/>
  <c r="DC267" i="2" s="1"/>
  <c r="DC268" i="2" s="1"/>
  <c r="DC269" i="2" s="1"/>
  <c r="DC270" i="2" s="1"/>
  <c r="DC271" i="2" s="1"/>
  <c r="DC272" i="2" s="1"/>
  <c r="DC273" i="2" s="1"/>
  <c r="DC274" i="2" s="1"/>
  <c r="DC275" i="2" s="1"/>
  <c r="DC276" i="2" s="1"/>
  <c r="DC277" i="2" s="1"/>
  <c r="DC278" i="2" s="1"/>
  <c r="DC279" i="2" s="1"/>
  <c r="DC280" i="2" s="1"/>
  <c r="DC281" i="2" s="1"/>
  <c r="DC282" i="2" s="1"/>
  <c r="DC283" i="2" s="1"/>
  <c r="DC284" i="2" s="1"/>
  <c r="DC285" i="2" s="1"/>
  <c r="DC286" i="2" s="1"/>
  <c r="DC287" i="2" s="1"/>
  <c r="DC288" i="2" s="1"/>
  <c r="DC289" i="2" s="1"/>
  <c r="DC290" i="2" s="1"/>
  <c r="DC291" i="2" s="1"/>
  <c r="DC292" i="2" s="1"/>
  <c r="DC293" i="2" s="1"/>
  <c r="DC294" i="2" s="1"/>
  <c r="DC295" i="2" s="1"/>
  <c r="DC296" i="2" s="1"/>
  <c r="DC297" i="2" s="1"/>
  <c r="DC298" i="2" s="1"/>
  <c r="DC299" i="2" s="1"/>
  <c r="DC300" i="2" s="1"/>
  <c r="DC301" i="2" s="1"/>
  <c r="DC302" i="2" s="1"/>
  <c r="DC303" i="2" s="1"/>
  <c r="DC304" i="2" s="1"/>
  <c r="DC305" i="2" s="1"/>
  <c r="DC306" i="2" s="1"/>
  <c r="DC307" i="2" s="1"/>
  <c r="DC308" i="2" s="1"/>
  <c r="DC309" i="2" s="1"/>
  <c r="DC310" i="2" s="1"/>
  <c r="DC311" i="2" s="1"/>
  <c r="DC312" i="2" s="1"/>
  <c r="DC313" i="2" s="1"/>
  <c r="DC314" i="2" s="1"/>
  <c r="DC315" i="2" s="1"/>
  <c r="DC316" i="2" s="1"/>
  <c r="DC317" i="2" s="1"/>
  <c r="DC318" i="2" s="1"/>
  <c r="DC319" i="2" s="1"/>
  <c r="DC320" i="2" s="1"/>
  <c r="DC321" i="2" s="1"/>
  <c r="DC322" i="2" s="1"/>
  <c r="DC323" i="2" s="1"/>
  <c r="DC324" i="2" s="1"/>
  <c r="DC325" i="2" s="1"/>
  <c r="DC326" i="2" s="1"/>
  <c r="DC327" i="2" s="1"/>
  <c r="DC328" i="2" s="1"/>
  <c r="DC329" i="2" s="1"/>
  <c r="DC330" i="2" s="1"/>
  <c r="DC331" i="2" s="1"/>
  <c r="DC332" i="2" s="1"/>
  <c r="DC333" i="2" s="1"/>
  <c r="DC334" i="2" s="1"/>
  <c r="DC335" i="2" s="1"/>
  <c r="DC336" i="2" s="1"/>
  <c r="DC337" i="2" s="1"/>
  <c r="DC338" i="2" s="1"/>
  <c r="DC339" i="2" s="1"/>
  <c r="DC340" i="2" s="1"/>
  <c r="DC341" i="2" s="1"/>
  <c r="DC342" i="2" s="1"/>
  <c r="DC343" i="2" s="1"/>
  <c r="DC344" i="2" s="1"/>
  <c r="DC345" i="2" s="1"/>
  <c r="DC346" i="2" s="1"/>
  <c r="DA3" i="2"/>
  <c r="DA4" i="2" s="1"/>
  <c r="DA5" i="2" s="1"/>
  <c r="DA6" i="2" s="1"/>
  <c r="DA7" i="2" s="1"/>
  <c r="DA8" i="2" s="1"/>
  <c r="DA9" i="2" s="1"/>
  <c r="DA10" i="2" s="1"/>
  <c r="DA11" i="2" s="1"/>
  <c r="DA12" i="2" s="1"/>
  <c r="DA13" i="2" s="1"/>
  <c r="DA14" i="2" s="1"/>
  <c r="DA15" i="2" s="1"/>
  <c r="DA16" i="2" s="1"/>
  <c r="DA17" i="2" s="1"/>
  <c r="DA18" i="2" s="1"/>
  <c r="DA19" i="2" s="1"/>
  <c r="DA20" i="2" s="1"/>
  <c r="DA21" i="2" s="1"/>
  <c r="DA22" i="2" s="1"/>
  <c r="DA23" i="2" s="1"/>
  <c r="DA24" i="2" s="1"/>
  <c r="DA25" i="2" s="1"/>
  <c r="DA26" i="2" s="1"/>
  <c r="DA27" i="2" s="1"/>
  <c r="DA28" i="2" s="1"/>
  <c r="DA29" i="2" s="1"/>
  <c r="DA30" i="2" s="1"/>
  <c r="DA31" i="2" s="1"/>
  <c r="DA32" i="2" s="1"/>
  <c r="DA33" i="2" s="1"/>
  <c r="DA34" i="2" s="1"/>
  <c r="DA35" i="2" s="1"/>
  <c r="DA36" i="2" s="1"/>
  <c r="DA37" i="2" s="1"/>
  <c r="DA38" i="2" s="1"/>
  <c r="DA39" i="2" s="1"/>
  <c r="DA40" i="2" s="1"/>
  <c r="DA41" i="2" s="1"/>
  <c r="DA42" i="2" s="1"/>
  <c r="DA43" i="2" s="1"/>
  <c r="DA44" i="2" s="1"/>
  <c r="DA45" i="2" s="1"/>
  <c r="DA46" i="2" s="1"/>
  <c r="DA47" i="2" s="1"/>
  <c r="DA48" i="2" s="1"/>
  <c r="DA49" i="2" s="1"/>
  <c r="DA50" i="2" s="1"/>
  <c r="DA51" i="2" s="1"/>
  <c r="DA52" i="2" s="1"/>
  <c r="DA53" i="2" s="1"/>
  <c r="DA54" i="2" s="1"/>
  <c r="DA55" i="2" s="1"/>
  <c r="DA56" i="2" s="1"/>
  <c r="DA57" i="2" s="1"/>
  <c r="DA58" i="2" s="1"/>
  <c r="DA59" i="2" s="1"/>
  <c r="DA60" i="2" s="1"/>
  <c r="DA61" i="2" s="1"/>
  <c r="DA62" i="2" s="1"/>
  <c r="DA63" i="2" s="1"/>
  <c r="DA64" i="2" s="1"/>
  <c r="DA65" i="2" s="1"/>
  <c r="DA66" i="2" s="1"/>
  <c r="DA67" i="2" s="1"/>
  <c r="DA68" i="2" s="1"/>
  <c r="DA69" i="2" s="1"/>
  <c r="DA70" i="2" s="1"/>
  <c r="DA71" i="2" s="1"/>
  <c r="DA72" i="2" s="1"/>
  <c r="DA73" i="2" s="1"/>
  <c r="DA74" i="2" s="1"/>
  <c r="DA75" i="2" s="1"/>
  <c r="DA76" i="2" s="1"/>
  <c r="DA77" i="2" s="1"/>
  <c r="DA78" i="2" s="1"/>
  <c r="DA79" i="2" s="1"/>
  <c r="DA80" i="2" s="1"/>
  <c r="DA81" i="2" s="1"/>
  <c r="DA82" i="2" s="1"/>
  <c r="DA83" i="2" s="1"/>
  <c r="DA84" i="2" s="1"/>
  <c r="DA85" i="2" s="1"/>
  <c r="DA86" i="2" s="1"/>
  <c r="DA87" i="2" s="1"/>
  <c r="DA88" i="2" s="1"/>
  <c r="DA89" i="2" s="1"/>
  <c r="DA90" i="2" s="1"/>
  <c r="DA91" i="2" s="1"/>
  <c r="DA92" i="2" s="1"/>
  <c r="DA93" i="2" s="1"/>
  <c r="DA94" i="2" s="1"/>
  <c r="DA95" i="2" s="1"/>
  <c r="DA96" i="2" s="1"/>
  <c r="DA97" i="2" s="1"/>
  <c r="DA98" i="2" s="1"/>
  <c r="DA99" i="2" s="1"/>
  <c r="DA100" i="2" s="1"/>
  <c r="DA101" i="2" s="1"/>
  <c r="DA102" i="2" s="1"/>
  <c r="DA103" i="2" s="1"/>
  <c r="DA104" i="2" s="1"/>
  <c r="DA105" i="2" s="1"/>
  <c r="DA106" i="2" s="1"/>
  <c r="DA107" i="2" s="1"/>
  <c r="DA108" i="2" s="1"/>
  <c r="DA109" i="2" s="1"/>
  <c r="DA110" i="2" s="1"/>
  <c r="DA111" i="2" s="1"/>
  <c r="DA112" i="2" s="1"/>
  <c r="DA113" i="2" s="1"/>
  <c r="DA114" i="2" s="1"/>
  <c r="DA115" i="2" s="1"/>
  <c r="DA116" i="2" s="1"/>
  <c r="DA117" i="2" s="1"/>
  <c r="DA118" i="2" s="1"/>
  <c r="DA119" i="2" s="1"/>
  <c r="DA120" i="2" s="1"/>
  <c r="DA121" i="2" s="1"/>
  <c r="DA122" i="2" s="1"/>
  <c r="DA123" i="2" s="1"/>
  <c r="DA124" i="2" s="1"/>
  <c r="DA125" i="2" s="1"/>
  <c r="DA126" i="2" s="1"/>
  <c r="DA127" i="2" s="1"/>
  <c r="DA128" i="2" s="1"/>
  <c r="DA129" i="2" s="1"/>
  <c r="DA130" i="2" s="1"/>
  <c r="DA131" i="2" s="1"/>
  <c r="DA132" i="2" s="1"/>
  <c r="DA133" i="2" s="1"/>
  <c r="DA134" i="2" s="1"/>
  <c r="DA135" i="2" s="1"/>
  <c r="DA136" i="2" s="1"/>
  <c r="DA137" i="2" s="1"/>
  <c r="DA138" i="2" s="1"/>
  <c r="DA139" i="2" s="1"/>
  <c r="DA140" i="2" s="1"/>
  <c r="DA141" i="2" s="1"/>
  <c r="DA142" i="2" s="1"/>
  <c r="DA143" i="2" s="1"/>
  <c r="DA144" i="2" s="1"/>
  <c r="DA145" i="2" s="1"/>
  <c r="DA146" i="2" s="1"/>
  <c r="DA147" i="2" s="1"/>
  <c r="DA148" i="2" s="1"/>
  <c r="DA149" i="2" s="1"/>
  <c r="DA150" i="2" s="1"/>
  <c r="DA151" i="2" s="1"/>
  <c r="DA152" i="2" s="1"/>
  <c r="DA153" i="2" s="1"/>
  <c r="DA154" i="2" s="1"/>
  <c r="DA155" i="2" s="1"/>
  <c r="DA156" i="2" s="1"/>
  <c r="DA157" i="2" s="1"/>
  <c r="DA158" i="2" s="1"/>
  <c r="DA159" i="2" s="1"/>
  <c r="DA160" i="2" s="1"/>
  <c r="DA161" i="2" s="1"/>
  <c r="DA162" i="2" s="1"/>
  <c r="DA163" i="2" s="1"/>
  <c r="DA164" i="2" s="1"/>
  <c r="DA165" i="2" s="1"/>
  <c r="DA166" i="2" s="1"/>
  <c r="DA167" i="2" s="1"/>
  <c r="DA168" i="2" s="1"/>
  <c r="DA169" i="2" s="1"/>
  <c r="DA170" i="2" s="1"/>
  <c r="DA171" i="2" s="1"/>
  <c r="DA172" i="2" s="1"/>
  <c r="DA173" i="2" s="1"/>
  <c r="DA174" i="2" s="1"/>
  <c r="DA175" i="2" s="1"/>
  <c r="DA176" i="2" s="1"/>
  <c r="DA177" i="2" s="1"/>
  <c r="DA178" i="2" s="1"/>
  <c r="DA179" i="2" s="1"/>
  <c r="DA180" i="2" s="1"/>
  <c r="DA181" i="2" s="1"/>
  <c r="DA182" i="2" s="1"/>
  <c r="DA183" i="2" s="1"/>
  <c r="DA184" i="2" s="1"/>
  <c r="DA185" i="2" s="1"/>
  <c r="DA186" i="2" s="1"/>
  <c r="DA187" i="2" s="1"/>
  <c r="DA188" i="2" s="1"/>
  <c r="DA189" i="2" s="1"/>
  <c r="DA190" i="2" s="1"/>
  <c r="DA191" i="2" s="1"/>
  <c r="DA192" i="2" s="1"/>
  <c r="DA193" i="2" s="1"/>
  <c r="DA194" i="2" s="1"/>
  <c r="DA195" i="2" s="1"/>
  <c r="DA196" i="2" s="1"/>
  <c r="DA197" i="2" s="1"/>
  <c r="DA198" i="2" s="1"/>
  <c r="DA199" i="2" s="1"/>
  <c r="DA200" i="2" s="1"/>
  <c r="DA201" i="2" s="1"/>
  <c r="DA202" i="2" s="1"/>
  <c r="DA203" i="2" s="1"/>
  <c r="DA204" i="2" s="1"/>
  <c r="DA205" i="2" s="1"/>
  <c r="DA206" i="2" s="1"/>
  <c r="DA207" i="2" s="1"/>
  <c r="DA208" i="2" s="1"/>
  <c r="DA209" i="2" s="1"/>
  <c r="DA210" i="2" s="1"/>
  <c r="DA211" i="2" s="1"/>
  <c r="DA212" i="2" s="1"/>
  <c r="DA213" i="2" s="1"/>
  <c r="DA214" i="2" s="1"/>
  <c r="DA215" i="2" s="1"/>
  <c r="DA216" i="2" s="1"/>
  <c r="DA217" i="2" s="1"/>
  <c r="DA218" i="2" s="1"/>
  <c r="DA219" i="2" s="1"/>
  <c r="DA220" i="2" s="1"/>
  <c r="DA221" i="2" s="1"/>
  <c r="DA222" i="2" s="1"/>
  <c r="DA223" i="2" s="1"/>
  <c r="DA224" i="2" s="1"/>
  <c r="DA225" i="2" s="1"/>
  <c r="DA226" i="2" s="1"/>
  <c r="DA227" i="2" s="1"/>
  <c r="DA228" i="2" s="1"/>
  <c r="DA229" i="2" s="1"/>
  <c r="DA230" i="2" s="1"/>
  <c r="DA231" i="2" s="1"/>
  <c r="DA232" i="2" s="1"/>
  <c r="DA233" i="2" s="1"/>
  <c r="DA234" i="2" s="1"/>
  <c r="DA235" i="2" s="1"/>
  <c r="DA236" i="2" s="1"/>
  <c r="DA237" i="2" s="1"/>
  <c r="DA238" i="2" s="1"/>
  <c r="DA239" i="2" s="1"/>
  <c r="DA240" i="2" s="1"/>
  <c r="DA241" i="2" s="1"/>
  <c r="DA242" i="2" s="1"/>
  <c r="DA243" i="2" s="1"/>
  <c r="DA244" i="2" s="1"/>
  <c r="DA245" i="2" s="1"/>
  <c r="DA246" i="2" s="1"/>
  <c r="DA247" i="2" s="1"/>
  <c r="DA248" i="2" s="1"/>
  <c r="DA249" i="2" s="1"/>
  <c r="DA250" i="2" s="1"/>
  <c r="DA251" i="2" s="1"/>
  <c r="DA252" i="2" s="1"/>
  <c r="DA253" i="2" s="1"/>
  <c r="DA254" i="2" s="1"/>
  <c r="DA255" i="2" s="1"/>
  <c r="DA256" i="2" s="1"/>
  <c r="DA257" i="2" s="1"/>
  <c r="DA258" i="2" s="1"/>
  <c r="DA259" i="2" s="1"/>
  <c r="DA260" i="2" s="1"/>
  <c r="DA261" i="2" s="1"/>
  <c r="DA262" i="2" s="1"/>
  <c r="DA263" i="2" s="1"/>
  <c r="DA264" i="2" s="1"/>
  <c r="DA265" i="2" s="1"/>
  <c r="DA266" i="2" s="1"/>
  <c r="DA267" i="2" s="1"/>
  <c r="DA268" i="2" s="1"/>
  <c r="DA269" i="2" s="1"/>
  <c r="DA270" i="2" s="1"/>
  <c r="DA271" i="2" s="1"/>
  <c r="DA272" i="2" s="1"/>
  <c r="DA273" i="2" s="1"/>
  <c r="DA274" i="2" s="1"/>
  <c r="DA275" i="2" s="1"/>
  <c r="DA276" i="2" s="1"/>
  <c r="DA277" i="2" s="1"/>
  <c r="DA278" i="2" s="1"/>
  <c r="DA279" i="2" s="1"/>
  <c r="DA280" i="2" s="1"/>
  <c r="DA281" i="2" s="1"/>
  <c r="DA282" i="2" s="1"/>
  <c r="DA283" i="2" s="1"/>
  <c r="DA284" i="2" s="1"/>
  <c r="DA285" i="2" s="1"/>
  <c r="DA286" i="2" s="1"/>
  <c r="DA287" i="2" s="1"/>
  <c r="DA288" i="2" s="1"/>
  <c r="DA289" i="2" s="1"/>
  <c r="DA290" i="2" s="1"/>
  <c r="DA291" i="2" s="1"/>
  <c r="DA292" i="2" s="1"/>
  <c r="DA293" i="2" s="1"/>
  <c r="DA294" i="2" s="1"/>
  <c r="DA295" i="2" s="1"/>
  <c r="DA296" i="2" s="1"/>
  <c r="DA297" i="2" s="1"/>
  <c r="DA298" i="2" s="1"/>
  <c r="DA299" i="2" s="1"/>
  <c r="DA300" i="2" s="1"/>
  <c r="DA301" i="2" s="1"/>
  <c r="DA302" i="2" s="1"/>
  <c r="DA303" i="2" s="1"/>
  <c r="DA304" i="2" s="1"/>
  <c r="DA305" i="2" s="1"/>
  <c r="DA306" i="2" s="1"/>
  <c r="DA307" i="2" s="1"/>
  <c r="DA308" i="2" s="1"/>
  <c r="DA309" i="2" s="1"/>
  <c r="DA310" i="2" s="1"/>
  <c r="DA311" i="2" s="1"/>
  <c r="DA312" i="2" s="1"/>
  <c r="DA313" i="2" s="1"/>
  <c r="DA314" i="2" s="1"/>
  <c r="DA315" i="2" s="1"/>
  <c r="DA316" i="2" s="1"/>
  <c r="DA317" i="2" s="1"/>
  <c r="DA318" i="2" s="1"/>
  <c r="DA319" i="2" s="1"/>
  <c r="DA320" i="2" s="1"/>
  <c r="DA321" i="2" s="1"/>
  <c r="DA322" i="2" s="1"/>
  <c r="DA323" i="2" s="1"/>
  <c r="DA324" i="2" s="1"/>
  <c r="DA325" i="2" s="1"/>
  <c r="DA326" i="2" s="1"/>
  <c r="DA327" i="2" s="1"/>
  <c r="DA328" i="2" s="1"/>
  <c r="DA329" i="2" s="1"/>
  <c r="DA330" i="2" s="1"/>
  <c r="DA331" i="2" s="1"/>
  <c r="DA332" i="2" s="1"/>
  <c r="DA333" i="2" s="1"/>
  <c r="DA334" i="2" s="1"/>
  <c r="DA335" i="2" s="1"/>
  <c r="DA336" i="2" s="1"/>
  <c r="DA337" i="2" s="1"/>
  <c r="DA338" i="2" s="1"/>
  <c r="DA339" i="2" s="1"/>
  <c r="DA340" i="2" s="1"/>
  <c r="DA341" i="2" s="1"/>
  <c r="DA342" i="2" s="1"/>
  <c r="DA343" i="2" s="1"/>
  <c r="DA344" i="2" s="1"/>
  <c r="DA345" i="2" s="1"/>
  <c r="DA346" i="2" s="1"/>
  <c r="DA347" i="2" s="1"/>
  <c r="DA348" i="2" s="1"/>
  <c r="DA349" i="2" s="1"/>
  <c r="DA350" i="2" s="1"/>
  <c r="DA351" i="2" s="1"/>
  <c r="DA352" i="2" s="1"/>
  <c r="DA353" i="2" s="1"/>
  <c r="DA354" i="2" s="1"/>
  <c r="DA355" i="2" s="1"/>
  <c r="DA356" i="2" s="1"/>
  <c r="DA357" i="2" s="1"/>
  <c r="DA358" i="2" s="1"/>
  <c r="DA359" i="2" s="1"/>
  <c r="DA360" i="2" s="1"/>
  <c r="DA361" i="2" s="1"/>
  <c r="DA362" i="2" s="1"/>
  <c r="DA363" i="2" s="1"/>
  <c r="DA364" i="2" s="1"/>
  <c r="DA365" i="2" s="1"/>
  <c r="DA366" i="2" s="1"/>
  <c r="DA367" i="2" s="1"/>
  <c r="DA368" i="2" s="1"/>
  <c r="DA369" i="2" s="1"/>
  <c r="DA370" i="2" s="1"/>
  <c r="DA371" i="2" s="1"/>
  <c r="DA372" i="2" s="1"/>
  <c r="DA373" i="2" s="1"/>
  <c r="DA374" i="2" s="1"/>
  <c r="DA375" i="2" s="1"/>
  <c r="DA376" i="2" s="1"/>
  <c r="DA377" i="2" s="1"/>
  <c r="DA378" i="2" s="1"/>
  <c r="DA379" i="2" s="1"/>
  <c r="DA380" i="2" s="1"/>
  <c r="DA381" i="2" s="1"/>
  <c r="DA382" i="2" s="1"/>
  <c r="DA383" i="2" s="1"/>
  <c r="DA384" i="2" s="1"/>
  <c r="DA385" i="2" s="1"/>
  <c r="DA386" i="2" s="1"/>
  <c r="DA387" i="2" s="1"/>
  <c r="DA388" i="2" s="1"/>
  <c r="DA389" i="2" s="1"/>
  <c r="DA390" i="2" s="1"/>
  <c r="DA391" i="2" s="1"/>
  <c r="DA392" i="2" s="1"/>
  <c r="DA393" i="2" s="1"/>
  <c r="DA394" i="2" s="1"/>
  <c r="DA395" i="2" s="1"/>
  <c r="DA396" i="2" s="1"/>
  <c r="DA397" i="2" s="1"/>
  <c r="DA398" i="2" s="1"/>
  <c r="DA399" i="2" s="1"/>
  <c r="DA400" i="2" s="1"/>
  <c r="DA401" i="2" s="1"/>
  <c r="DA402" i="2" s="1"/>
  <c r="DA403" i="2" s="1"/>
  <c r="DA404" i="2" s="1"/>
  <c r="DA405" i="2" s="1"/>
  <c r="DA406" i="2" s="1"/>
  <c r="DA407" i="2" s="1"/>
  <c r="DA408" i="2" s="1"/>
  <c r="DA409" i="2" s="1"/>
  <c r="DA410" i="2" s="1"/>
  <c r="DA411" i="2" s="1"/>
  <c r="DA412" i="2" s="1"/>
  <c r="DA413" i="2" s="1"/>
  <c r="DA414" i="2" s="1"/>
  <c r="DA415" i="2" s="1"/>
  <c r="DA416" i="2" s="1"/>
  <c r="DA417" i="2" s="1"/>
  <c r="DA418" i="2" s="1"/>
  <c r="DA419" i="2" s="1"/>
  <c r="DA420" i="2" s="1"/>
  <c r="DA421" i="2" s="1"/>
  <c r="DA422" i="2" s="1"/>
  <c r="DA423" i="2" s="1"/>
  <c r="DA424" i="2" s="1"/>
  <c r="DA425" i="2" s="1"/>
  <c r="DA426" i="2" s="1"/>
  <c r="DA427" i="2" s="1"/>
  <c r="DA428" i="2" s="1"/>
  <c r="DA429" i="2" s="1"/>
  <c r="DA430" i="2" s="1"/>
  <c r="DA431" i="2" s="1"/>
  <c r="DA432" i="2" s="1"/>
  <c r="DA433" i="2" s="1"/>
  <c r="DA434" i="2" s="1"/>
  <c r="DA435" i="2" s="1"/>
  <c r="DA436" i="2" s="1"/>
  <c r="DA437" i="2" s="1"/>
  <c r="DA438" i="2" s="1"/>
  <c r="DA439" i="2" s="1"/>
  <c r="DA440" i="2" s="1"/>
  <c r="DA441" i="2" s="1"/>
  <c r="DA442" i="2" s="1"/>
  <c r="DA443" i="2" s="1"/>
  <c r="DA444" i="2" s="1"/>
  <c r="DA445" i="2" s="1"/>
  <c r="DA446" i="2" s="1"/>
  <c r="DA447" i="2" s="1"/>
  <c r="DA448" i="2" s="1"/>
  <c r="DA449" i="2" s="1"/>
  <c r="DA450" i="2" s="1"/>
  <c r="DA451" i="2" s="1"/>
  <c r="DA452" i="2" s="1"/>
  <c r="DA453" i="2" s="1"/>
  <c r="DA454" i="2" s="1"/>
  <c r="DA455" i="2" s="1"/>
  <c r="DA456" i="2" s="1"/>
  <c r="DA457" i="2" s="1"/>
  <c r="DA458" i="2" s="1"/>
  <c r="DA459" i="2" s="1"/>
  <c r="DA460" i="2" s="1"/>
  <c r="DA461" i="2" s="1"/>
  <c r="DA462" i="2" s="1"/>
  <c r="DA463" i="2" s="1"/>
  <c r="DA464" i="2" s="1"/>
  <c r="DA465" i="2" s="1"/>
  <c r="DA466" i="2" s="1"/>
  <c r="DA467" i="2" s="1"/>
  <c r="DA468" i="2" s="1"/>
  <c r="DA469" i="2" s="1"/>
  <c r="DA470" i="2" s="1"/>
  <c r="DA471" i="2" s="1"/>
  <c r="DA472" i="2" s="1"/>
  <c r="DA473" i="2" s="1"/>
  <c r="DA474" i="2" s="1"/>
  <c r="DA475" i="2" s="1"/>
  <c r="DA476" i="2" s="1"/>
  <c r="DA477" i="2" s="1"/>
  <c r="DA478" i="2" s="1"/>
  <c r="DA479" i="2" s="1"/>
  <c r="DA480" i="2" s="1"/>
  <c r="DA481" i="2" s="1"/>
  <c r="DA482" i="2" s="1"/>
  <c r="DA483" i="2" s="1"/>
  <c r="DA484" i="2" s="1"/>
  <c r="DA485" i="2" s="1"/>
  <c r="DA486" i="2" s="1"/>
  <c r="DA487" i="2" s="1"/>
  <c r="DA488" i="2" s="1"/>
  <c r="DA489" i="2" s="1"/>
  <c r="DA490" i="2" s="1"/>
  <c r="DA491" i="2" s="1"/>
  <c r="DA492" i="2" s="1"/>
  <c r="DA493" i="2" s="1"/>
  <c r="DA494" i="2" s="1"/>
  <c r="DA495" i="2" s="1"/>
  <c r="DA496" i="2" s="1"/>
  <c r="DA497" i="2" s="1"/>
  <c r="DA498" i="2" s="1"/>
  <c r="DA499" i="2" s="1"/>
  <c r="DA500" i="2" s="1"/>
  <c r="DA501" i="2" s="1"/>
  <c r="DA502" i="2" s="1"/>
  <c r="DA503" i="2" s="1"/>
  <c r="DA504" i="2" s="1"/>
  <c r="DA505" i="2" s="1"/>
  <c r="DA506" i="2" s="1"/>
  <c r="DA507" i="2" s="1"/>
  <c r="DA508" i="2" s="1"/>
  <c r="DA509" i="2" s="1"/>
  <c r="DA510" i="2" s="1"/>
  <c r="DA511" i="2" s="1"/>
  <c r="DA512" i="2" s="1"/>
  <c r="DA513" i="2" s="1"/>
  <c r="DA514" i="2" s="1"/>
  <c r="DA515" i="2" s="1"/>
  <c r="DA516" i="2" s="1"/>
  <c r="DA517" i="2" s="1"/>
  <c r="DA518" i="2" s="1"/>
  <c r="DA519" i="2" s="1"/>
  <c r="DA520" i="2" s="1"/>
  <c r="DA521" i="2" s="1"/>
  <c r="DA522" i="2" s="1"/>
  <c r="DA523" i="2" s="1"/>
  <c r="DA524" i="2" s="1"/>
  <c r="DA525" i="2" s="1"/>
  <c r="DA526" i="2" s="1"/>
  <c r="DA527" i="2" s="1"/>
  <c r="DA528" i="2" s="1"/>
  <c r="DA529" i="2" s="1"/>
  <c r="DA530" i="2" s="1"/>
  <c r="DA531" i="2" s="1"/>
  <c r="DA532" i="2" s="1"/>
  <c r="DA533" i="2" s="1"/>
  <c r="DA534" i="2" s="1"/>
  <c r="DA535" i="2" s="1"/>
  <c r="DA536" i="2" s="1"/>
  <c r="DA537" i="2" s="1"/>
  <c r="DA538" i="2" s="1"/>
  <c r="DA539" i="2" s="1"/>
  <c r="DA540" i="2" s="1"/>
  <c r="DA541" i="2" s="1"/>
  <c r="DA542" i="2" s="1"/>
  <c r="DA543" i="2" s="1"/>
  <c r="DA544" i="2" s="1"/>
  <c r="DA545" i="2" s="1"/>
  <c r="DA546" i="2" s="1"/>
  <c r="DA547" i="2" s="1"/>
  <c r="DA548" i="2" s="1"/>
  <c r="DA549" i="2" s="1"/>
  <c r="DA550" i="2" s="1"/>
  <c r="DA551" i="2" s="1"/>
  <c r="DA552" i="2" s="1"/>
  <c r="DA553" i="2" s="1"/>
  <c r="DA554" i="2" s="1"/>
  <c r="DA555" i="2" s="1"/>
  <c r="DA556" i="2" s="1"/>
  <c r="DA557" i="2" s="1"/>
  <c r="DA558" i="2" s="1"/>
  <c r="DA559" i="2" s="1"/>
  <c r="DA560" i="2" s="1"/>
  <c r="DA561" i="2" s="1"/>
  <c r="DA562" i="2" s="1"/>
  <c r="DA563" i="2" s="1"/>
  <c r="DA564" i="2" s="1"/>
  <c r="DA565" i="2" s="1"/>
  <c r="DA566" i="2" s="1"/>
  <c r="DA567" i="2" s="1"/>
  <c r="DA568" i="2" s="1"/>
  <c r="DA569" i="2" s="1"/>
  <c r="DA570" i="2" s="1"/>
  <c r="DA571" i="2" s="1"/>
  <c r="DA572" i="2" s="1"/>
  <c r="DA573" i="2" s="1"/>
  <c r="DA574" i="2" s="1"/>
  <c r="DA575" i="2" s="1"/>
  <c r="DA576" i="2" s="1"/>
  <c r="DA577" i="2" s="1"/>
  <c r="DA578" i="2" s="1"/>
  <c r="DA579" i="2" s="1"/>
  <c r="DA580" i="2" s="1"/>
  <c r="DA581" i="2" s="1"/>
  <c r="DA582" i="2" s="1"/>
  <c r="DA583" i="2" s="1"/>
  <c r="DA584" i="2" s="1"/>
  <c r="DA585" i="2" s="1"/>
  <c r="DA586" i="2" s="1"/>
  <c r="DA587" i="2" s="1"/>
  <c r="DA588" i="2" s="1"/>
  <c r="DA589" i="2" s="1"/>
  <c r="DA590" i="2" s="1"/>
  <c r="DA591" i="2" s="1"/>
  <c r="DA592" i="2" s="1"/>
  <c r="DA593" i="2" s="1"/>
  <c r="DA594" i="2" s="1"/>
  <c r="DA595" i="2" s="1"/>
  <c r="DA596" i="2" s="1"/>
  <c r="DA597" i="2" s="1"/>
  <c r="DA598" i="2" s="1"/>
  <c r="DA599" i="2" s="1"/>
  <c r="DA600" i="2" s="1"/>
  <c r="DA601" i="2" s="1"/>
  <c r="DA602" i="2" s="1"/>
  <c r="DA603" i="2" s="1"/>
  <c r="DA604" i="2" s="1"/>
  <c r="DA605" i="2" s="1"/>
  <c r="DA606" i="2" s="1"/>
  <c r="DA607" i="2" s="1"/>
  <c r="DA608" i="2" s="1"/>
  <c r="DA609" i="2" s="1"/>
  <c r="DA610" i="2" s="1"/>
  <c r="DA611" i="2" s="1"/>
  <c r="DA612" i="2" s="1"/>
  <c r="DA613" i="2" s="1"/>
  <c r="DA614" i="2" s="1"/>
  <c r="DA615" i="2" s="1"/>
  <c r="DA616" i="2" s="1"/>
  <c r="DA617" i="2" s="1"/>
  <c r="DA618" i="2" s="1"/>
  <c r="DA619" i="2" s="1"/>
  <c r="DA620" i="2" s="1"/>
  <c r="DA621" i="2" s="1"/>
  <c r="DA622" i="2" s="1"/>
  <c r="DA623" i="2" s="1"/>
  <c r="DA624" i="2" s="1"/>
  <c r="DA625" i="2" s="1"/>
  <c r="DA626" i="2" s="1"/>
  <c r="DA627" i="2" s="1"/>
  <c r="DA628" i="2" s="1"/>
  <c r="DA629" i="2" s="1"/>
  <c r="DA630" i="2" s="1"/>
  <c r="DA631" i="2" s="1"/>
  <c r="DA632" i="2" s="1"/>
  <c r="DA633" i="2" s="1"/>
  <c r="DA634" i="2" s="1"/>
  <c r="DA635" i="2" s="1"/>
  <c r="DA636" i="2" s="1"/>
  <c r="DA637" i="2" s="1"/>
  <c r="DA638" i="2" s="1"/>
  <c r="DA639" i="2" s="1"/>
  <c r="DA640" i="2" s="1"/>
  <c r="DA641" i="2" s="1"/>
  <c r="DA642" i="2" s="1"/>
  <c r="DA643" i="2" s="1"/>
  <c r="DA644" i="2" s="1"/>
  <c r="DA645" i="2" s="1"/>
  <c r="DA646" i="2" s="1"/>
  <c r="DA647" i="2" s="1"/>
  <c r="DA648" i="2" s="1"/>
  <c r="DA649" i="2" s="1"/>
  <c r="DA650" i="2" s="1"/>
  <c r="DA651" i="2" s="1"/>
  <c r="DA652" i="2" s="1"/>
  <c r="DA653" i="2" s="1"/>
  <c r="DA654" i="2" s="1"/>
  <c r="DA655" i="2" s="1"/>
  <c r="DA656" i="2" s="1"/>
  <c r="DA657" i="2" s="1"/>
  <c r="DA658" i="2" s="1"/>
  <c r="DA659" i="2" s="1"/>
  <c r="DA660" i="2" s="1"/>
  <c r="DA661" i="2" s="1"/>
  <c r="DA662" i="2" s="1"/>
  <c r="DA663" i="2" s="1"/>
  <c r="DA664" i="2" s="1"/>
  <c r="DA665" i="2" s="1"/>
  <c r="DA666" i="2" s="1"/>
  <c r="DA667" i="2" s="1"/>
  <c r="DA668" i="2" s="1"/>
  <c r="DA669" i="2" s="1"/>
  <c r="DA670" i="2" s="1"/>
  <c r="DA671" i="2" s="1"/>
  <c r="DA672" i="2" s="1"/>
  <c r="DA673" i="2" s="1"/>
  <c r="DA674" i="2" s="1"/>
  <c r="DA675" i="2" s="1"/>
  <c r="DA676" i="2" s="1"/>
  <c r="DA677" i="2" s="1"/>
  <c r="DA678" i="2" s="1"/>
  <c r="DA679" i="2" s="1"/>
  <c r="DA680" i="2" s="1"/>
  <c r="DA681" i="2" s="1"/>
  <c r="DA682" i="2" s="1"/>
  <c r="DA683" i="2" s="1"/>
  <c r="DA684" i="2" s="1"/>
  <c r="DA685" i="2" s="1"/>
  <c r="DA686" i="2" s="1"/>
  <c r="DA687" i="2" s="1"/>
  <c r="DA688" i="2" s="1"/>
  <c r="DA689" i="2" s="1"/>
  <c r="DA690" i="2" s="1"/>
  <c r="DA691" i="2" s="1"/>
  <c r="DA692" i="2" s="1"/>
  <c r="DA693" i="2" s="1"/>
  <c r="DA694" i="2" s="1"/>
  <c r="DA695" i="2" s="1"/>
  <c r="DA696" i="2" s="1"/>
  <c r="DA697" i="2" s="1"/>
  <c r="DA698" i="2" s="1"/>
  <c r="DA699" i="2" s="1"/>
  <c r="DA700" i="2" s="1"/>
  <c r="DA701" i="2" s="1"/>
  <c r="DA702" i="2" s="1"/>
  <c r="DA703" i="2" s="1"/>
  <c r="DA704" i="2" s="1"/>
  <c r="DA705" i="2" s="1"/>
  <c r="DA706" i="2" s="1"/>
  <c r="DA707" i="2" s="1"/>
  <c r="DA708" i="2" s="1"/>
  <c r="DA709" i="2" s="1"/>
  <c r="DA710" i="2" s="1"/>
  <c r="DA711" i="2" s="1"/>
  <c r="DA712" i="2" s="1"/>
  <c r="DA713" i="2" s="1"/>
  <c r="DA714" i="2" s="1"/>
  <c r="DA715" i="2" s="1"/>
  <c r="DA716" i="2" s="1"/>
  <c r="DA717" i="2" s="1"/>
  <c r="DA718" i="2" s="1"/>
  <c r="DA719" i="2" s="1"/>
  <c r="DA720" i="2" s="1"/>
  <c r="DA721" i="2" s="1"/>
  <c r="DA722" i="2" s="1"/>
  <c r="DA723" i="2" s="1"/>
  <c r="DA724" i="2" s="1"/>
  <c r="DA725" i="2" s="1"/>
  <c r="DA726" i="2" s="1"/>
  <c r="DA727" i="2" s="1"/>
  <c r="DA728" i="2" s="1"/>
  <c r="DA729" i="2" s="1"/>
  <c r="DA730" i="2" s="1"/>
  <c r="DA731" i="2" s="1"/>
  <c r="DA732" i="2" s="1"/>
  <c r="DA733" i="2" s="1"/>
  <c r="DA734" i="2" s="1"/>
  <c r="DA735" i="2" s="1"/>
  <c r="DA736" i="2" s="1"/>
  <c r="DA737" i="2" s="1"/>
  <c r="DA738" i="2" s="1"/>
  <c r="DA739" i="2" s="1"/>
  <c r="DA740" i="2" s="1"/>
  <c r="DA741" i="2" s="1"/>
  <c r="DA742" i="2" s="1"/>
  <c r="DA743" i="2" s="1"/>
  <c r="DA744" i="2" s="1"/>
  <c r="DA745" i="2" s="1"/>
  <c r="DA746" i="2" s="1"/>
  <c r="DA747" i="2" s="1"/>
  <c r="DA748" i="2" s="1"/>
  <c r="DA749" i="2" s="1"/>
  <c r="DA750" i="2" s="1"/>
  <c r="DA751" i="2" s="1"/>
  <c r="DA752" i="2" s="1"/>
  <c r="DA753" i="2" s="1"/>
  <c r="DA754" i="2" s="1"/>
  <c r="DA755" i="2" s="1"/>
  <c r="DA756" i="2" s="1"/>
  <c r="DA757" i="2" s="1"/>
  <c r="DA758" i="2" s="1"/>
  <c r="DA759" i="2" s="1"/>
  <c r="DA760" i="2" s="1"/>
  <c r="DA761" i="2" s="1"/>
  <c r="DA762" i="2" s="1"/>
  <c r="DA763" i="2" s="1"/>
  <c r="DA764" i="2" s="1"/>
  <c r="DA765" i="2" s="1"/>
  <c r="DA766" i="2" s="1"/>
  <c r="DA767" i="2" s="1"/>
  <c r="DA768" i="2" s="1"/>
  <c r="DA769" i="2" s="1"/>
  <c r="DA770" i="2" s="1"/>
  <c r="DA771" i="2" s="1"/>
  <c r="DA772" i="2" s="1"/>
  <c r="DA773" i="2" s="1"/>
  <c r="DA774" i="2" s="1"/>
  <c r="DA775" i="2" s="1"/>
  <c r="DA776" i="2" s="1"/>
  <c r="DA777" i="2" s="1"/>
  <c r="DA778" i="2" s="1"/>
  <c r="DA779" i="2" s="1"/>
  <c r="DA780" i="2" s="1"/>
  <c r="DA781" i="2" s="1"/>
  <c r="DA782" i="2" s="1"/>
  <c r="DA783" i="2" s="1"/>
  <c r="DA784" i="2" s="1"/>
  <c r="DA785" i="2" s="1"/>
  <c r="DA786" i="2" s="1"/>
  <c r="DA787" i="2" s="1"/>
  <c r="DA788" i="2" s="1"/>
  <c r="DA789" i="2" s="1"/>
  <c r="DA790" i="2" s="1"/>
  <c r="DA791" i="2" s="1"/>
  <c r="DA792" i="2" s="1"/>
  <c r="DA793" i="2" s="1"/>
  <c r="DA794" i="2" s="1"/>
  <c r="DA795" i="2" s="1"/>
  <c r="DA796" i="2" s="1"/>
  <c r="DA797" i="2" s="1"/>
  <c r="DA798" i="2" s="1"/>
  <c r="DA799" i="2" s="1"/>
  <c r="DA800" i="2" s="1"/>
  <c r="DA801" i="2" s="1"/>
  <c r="DA802" i="2" s="1"/>
  <c r="DA803" i="2" s="1"/>
  <c r="DA804" i="2" s="1"/>
  <c r="DA805" i="2" s="1"/>
  <c r="DA806" i="2" s="1"/>
  <c r="DA807" i="2" s="1"/>
  <c r="DA808" i="2" s="1"/>
  <c r="DA809" i="2" s="1"/>
  <c r="DA810" i="2" s="1"/>
  <c r="DA811" i="2" s="1"/>
  <c r="DA812" i="2" s="1"/>
  <c r="DA813" i="2" s="1"/>
  <c r="DA814" i="2" s="1"/>
  <c r="DA815" i="2" s="1"/>
  <c r="DA816" i="2" s="1"/>
  <c r="DA817" i="2" s="1"/>
  <c r="DA818" i="2" s="1"/>
  <c r="DA819" i="2" s="1"/>
  <c r="DA820" i="2" s="1"/>
  <c r="DA821" i="2" s="1"/>
  <c r="DA822" i="2" s="1"/>
  <c r="DA823" i="2" s="1"/>
  <c r="DA824" i="2" s="1"/>
  <c r="DA825" i="2" s="1"/>
  <c r="DA826" i="2" s="1"/>
  <c r="DA827" i="2" s="1"/>
  <c r="DA828" i="2" s="1"/>
  <c r="DA829" i="2" s="1"/>
  <c r="DA830" i="2" s="1"/>
  <c r="DA831" i="2" s="1"/>
  <c r="DA832" i="2" s="1"/>
  <c r="DA833" i="2" s="1"/>
  <c r="DA834" i="2" s="1"/>
  <c r="DA835" i="2" s="1"/>
  <c r="DA836" i="2" s="1"/>
  <c r="DA837" i="2" s="1"/>
  <c r="DA838" i="2" s="1"/>
  <c r="DA839" i="2" s="1"/>
  <c r="DA840" i="2" s="1"/>
  <c r="DA841" i="2" s="1"/>
  <c r="DA842" i="2" s="1"/>
  <c r="DA843" i="2" s="1"/>
  <c r="DA844" i="2" s="1"/>
  <c r="DA845" i="2" s="1"/>
  <c r="DA846" i="2" s="1"/>
  <c r="DA847" i="2" s="1"/>
  <c r="DA848" i="2" s="1"/>
  <c r="DA849" i="2" s="1"/>
  <c r="DA850" i="2" s="1"/>
  <c r="DA851" i="2" s="1"/>
  <c r="DA852" i="2" s="1"/>
  <c r="DA853" i="2" s="1"/>
  <c r="DA854" i="2" s="1"/>
  <c r="DA855" i="2" s="1"/>
  <c r="DA856" i="2" s="1"/>
  <c r="DA857" i="2" s="1"/>
  <c r="DA858" i="2" s="1"/>
  <c r="DA859" i="2" s="1"/>
  <c r="DA860" i="2" s="1"/>
  <c r="DA861" i="2" s="1"/>
  <c r="DA862" i="2" s="1"/>
  <c r="DA863" i="2" s="1"/>
  <c r="DA864" i="2" s="1"/>
  <c r="DA865" i="2" s="1"/>
  <c r="DA866" i="2" s="1"/>
  <c r="DA867" i="2" s="1"/>
  <c r="DA868" i="2" s="1"/>
  <c r="DA869" i="2" s="1"/>
  <c r="DA870" i="2" s="1"/>
  <c r="DA871" i="2" s="1"/>
  <c r="DA872" i="2" s="1"/>
  <c r="DA873" i="2" s="1"/>
  <c r="DA874" i="2" s="1"/>
  <c r="DA875" i="2" s="1"/>
  <c r="DA876" i="2" s="1"/>
  <c r="DA877" i="2" s="1"/>
  <c r="DA878" i="2" s="1"/>
  <c r="DA879" i="2" s="1"/>
  <c r="DA880" i="2" s="1"/>
  <c r="DA881" i="2" s="1"/>
  <c r="DA882" i="2" s="1"/>
  <c r="DA883" i="2" s="1"/>
  <c r="DA884" i="2" s="1"/>
  <c r="DA885" i="2" s="1"/>
  <c r="DA886" i="2" s="1"/>
  <c r="DA887" i="2" s="1"/>
  <c r="DA888" i="2" s="1"/>
  <c r="DA889" i="2" s="1"/>
  <c r="DA890" i="2" s="1"/>
  <c r="DA891" i="2" s="1"/>
  <c r="DA892" i="2" s="1"/>
  <c r="DA893" i="2" s="1"/>
  <c r="DA894" i="2" s="1"/>
  <c r="DA895" i="2" s="1"/>
  <c r="DA896" i="2" s="1"/>
  <c r="DA897" i="2" s="1"/>
  <c r="DA898" i="2" s="1"/>
  <c r="DA899" i="2" s="1"/>
  <c r="DA900" i="2" s="1"/>
  <c r="DA901" i="2" s="1"/>
  <c r="DA902" i="2" s="1"/>
  <c r="DA903" i="2" s="1"/>
  <c r="DA904" i="2" s="1"/>
  <c r="DA905" i="2" s="1"/>
  <c r="DA906" i="2" s="1"/>
  <c r="DA907" i="2" s="1"/>
  <c r="DA908" i="2" s="1"/>
  <c r="DA909" i="2" s="1"/>
  <c r="DA910" i="2" s="1"/>
  <c r="DA911" i="2" s="1"/>
  <c r="DA912" i="2" s="1"/>
  <c r="DA913" i="2" s="1"/>
  <c r="DA914" i="2" s="1"/>
  <c r="DA915" i="2" s="1"/>
  <c r="DA916" i="2" s="1"/>
  <c r="DA917" i="2" s="1"/>
  <c r="DA918" i="2" s="1"/>
  <c r="DA919" i="2" s="1"/>
  <c r="DA920" i="2" s="1"/>
  <c r="DA921" i="2" s="1"/>
  <c r="DA922" i="2" s="1"/>
  <c r="DA923" i="2" s="1"/>
  <c r="DA924" i="2" s="1"/>
  <c r="DA925" i="2" s="1"/>
  <c r="DA926" i="2" s="1"/>
  <c r="DA927" i="2" s="1"/>
  <c r="DA928" i="2" s="1"/>
  <c r="DA929" i="2" s="1"/>
  <c r="DA930" i="2" s="1"/>
  <c r="DA931" i="2" s="1"/>
  <c r="DA932" i="2" s="1"/>
  <c r="DA933" i="2" s="1"/>
  <c r="DA934" i="2" s="1"/>
  <c r="DA935" i="2" s="1"/>
  <c r="DA936" i="2" s="1"/>
  <c r="DA937" i="2" s="1"/>
  <c r="DA938" i="2" s="1"/>
  <c r="DA939" i="2" s="1"/>
  <c r="DA940" i="2" s="1"/>
  <c r="DA941" i="2" s="1"/>
  <c r="DA942" i="2" s="1"/>
  <c r="DA943" i="2" s="1"/>
  <c r="DA944" i="2" s="1"/>
  <c r="DA945" i="2" s="1"/>
  <c r="DA946" i="2" s="1"/>
  <c r="DA947" i="2" s="1"/>
  <c r="DA948" i="2" s="1"/>
  <c r="DA949" i="2" s="1"/>
  <c r="DA950" i="2" s="1"/>
  <c r="DA951" i="2" s="1"/>
  <c r="DA952" i="2" s="1"/>
  <c r="DA953" i="2" s="1"/>
  <c r="DA954" i="2" s="1"/>
  <c r="DA955" i="2" s="1"/>
  <c r="DA956" i="2" s="1"/>
  <c r="DA957" i="2" s="1"/>
  <c r="DA958" i="2" s="1"/>
  <c r="DA959" i="2" s="1"/>
  <c r="DA960" i="2" s="1"/>
  <c r="DA961" i="2" s="1"/>
  <c r="DA962" i="2" s="1"/>
  <c r="DA963" i="2" s="1"/>
  <c r="DA964" i="2" s="1"/>
  <c r="DA965" i="2" s="1"/>
  <c r="DA966" i="2" s="1"/>
  <c r="DA967" i="2" s="1"/>
  <c r="DA968" i="2" s="1"/>
  <c r="DA969" i="2" s="1"/>
  <c r="DA970" i="2" s="1"/>
  <c r="DA971" i="2" s="1"/>
  <c r="DA972" i="2" s="1"/>
  <c r="DA973" i="2" s="1"/>
  <c r="DA974" i="2" s="1"/>
  <c r="DA975" i="2" s="1"/>
  <c r="DA976" i="2" s="1"/>
  <c r="DA977" i="2" s="1"/>
  <c r="DA978" i="2" s="1"/>
  <c r="DA979" i="2" s="1"/>
  <c r="DA980" i="2" s="1"/>
  <c r="DA981" i="2" s="1"/>
  <c r="DA982" i="2" s="1"/>
  <c r="DA983" i="2" s="1"/>
  <c r="DA984" i="2" s="1"/>
  <c r="DA985" i="2" s="1"/>
  <c r="DA986" i="2" s="1"/>
  <c r="DA987" i="2" s="1"/>
  <c r="DA988" i="2" s="1"/>
  <c r="DA989" i="2" s="1"/>
  <c r="DA990" i="2" s="1"/>
  <c r="DA991" i="2" s="1"/>
  <c r="DA992" i="2" s="1"/>
  <c r="DA993" i="2" s="1"/>
  <c r="DA994" i="2" s="1"/>
  <c r="DA995" i="2" s="1"/>
  <c r="DA996" i="2" s="1"/>
  <c r="DA997" i="2" s="1"/>
  <c r="DA998" i="2" s="1"/>
  <c r="DA999" i="2" s="1"/>
  <c r="DA1000" i="2" s="1"/>
  <c r="DA1001" i="2" s="1"/>
  <c r="DA1002" i="2" s="1"/>
  <c r="DA1003" i="2" s="1"/>
  <c r="DA1004" i="2" s="1"/>
  <c r="DA1005" i="2" s="1"/>
  <c r="DA1006" i="2" s="1"/>
  <c r="DA1007" i="2" s="1"/>
  <c r="DA1008" i="2" s="1"/>
  <c r="DA1009" i="2" s="1"/>
  <c r="DA1010" i="2" s="1"/>
  <c r="DA1011" i="2" s="1"/>
  <c r="DA1012" i="2" s="1"/>
  <c r="DA1013" i="2" s="1"/>
  <c r="DA1014" i="2" s="1"/>
  <c r="DA1015" i="2" s="1"/>
  <c r="DA1016" i="2" s="1"/>
  <c r="DA1017" i="2" s="1"/>
  <c r="DA1018" i="2" s="1"/>
  <c r="DA1019" i="2" s="1"/>
  <c r="DA1020" i="2" s="1"/>
  <c r="DA1021" i="2" s="1"/>
  <c r="DA1022" i="2" s="1"/>
  <c r="DA1023" i="2" s="1"/>
  <c r="DA1024" i="2" s="1"/>
  <c r="DA1025" i="2" s="1"/>
  <c r="DA1026" i="2" s="1"/>
  <c r="DA1027" i="2" s="1"/>
  <c r="DA1028" i="2" s="1"/>
  <c r="DA1029" i="2" s="1"/>
  <c r="DA1030" i="2" s="1"/>
  <c r="DA1031" i="2" s="1"/>
  <c r="DA1032" i="2" s="1"/>
  <c r="DA1033" i="2" s="1"/>
  <c r="DA1034" i="2" s="1"/>
  <c r="DA1035" i="2" s="1"/>
  <c r="DA1036" i="2" s="1"/>
  <c r="DA1037" i="2" s="1"/>
  <c r="DA1038" i="2" s="1"/>
  <c r="DA1039" i="2" s="1"/>
  <c r="DA1040" i="2" s="1"/>
  <c r="DA1041" i="2" s="1"/>
  <c r="DA1042" i="2" s="1"/>
  <c r="DA1043" i="2" s="1"/>
  <c r="DA1044" i="2" s="1"/>
  <c r="DA1045" i="2" s="1"/>
  <c r="DA1046" i="2" s="1"/>
  <c r="DA1047" i="2" s="1"/>
  <c r="DA1048" i="2" s="1"/>
  <c r="DA1049" i="2" s="1"/>
  <c r="DA1050" i="2" s="1"/>
  <c r="DA1051" i="2" s="1"/>
  <c r="DA1052" i="2" s="1"/>
  <c r="DA1053" i="2" s="1"/>
  <c r="DA1054" i="2" s="1"/>
  <c r="DA1055" i="2" s="1"/>
  <c r="DA1056" i="2" s="1"/>
  <c r="DA1057" i="2" s="1"/>
  <c r="DA1058" i="2" s="1"/>
  <c r="DA1059" i="2" s="1"/>
  <c r="DA1060" i="2" s="1"/>
  <c r="DA1061" i="2" s="1"/>
  <c r="DA1062" i="2" s="1"/>
  <c r="DA1063" i="2" s="1"/>
  <c r="DA1064" i="2" s="1"/>
  <c r="DA1065" i="2" s="1"/>
  <c r="DA1066" i="2" s="1"/>
  <c r="DA1067" i="2" s="1"/>
  <c r="DA1068" i="2" s="1"/>
  <c r="DA1069" i="2" s="1"/>
  <c r="DA1070" i="2" s="1"/>
  <c r="DA1071" i="2" s="1"/>
  <c r="DA1072" i="2" s="1"/>
  <c r="DA1073" i="2" s="1"/>
  <c r="DA1074" i="2" s="1"/>
  <c r="DA1075" i="2" s="1"/>
  <c r="DA1076" i="2" s="1"/>
  <c r="DA1077" i="2" s="1"/>
  <c r="DA1078" i="2" s="1"/>
  <c r="DA1079" i="2" s="1"/>
  <c r="DA1080" i="2" s="1"/>
  <c r="DA1081" i="2" s="1"/>
  <c r="DA1082" i="2" s="1"/>
  <c r="DA1083" i="2" s="1"/>
  <c r="DA1084" i="2" s="1"/>
  <c r="DA1085" i="2" s="1"/>
  <c r="DA1086" i="2" s="1"/>
  <c r="DA1087" i="2" s="1"/>
  <c r="DA1088" i="2" s="1"/>
  <c r="DA1089" i="2" s="1"/>
  <c r="DA1090" i="2" s="1"/>
  <c r="DA1091" i="2" s="1"/>
  <c r="DA1092" i="2" s="1"/>
  <c r="DA1093" i="2" s="1"/>
  <c r="DA1094" i="2" s="1"/>
  <c r="DA1095" i="2" s="1"/>
  <c r="DA1096" i="2" s="1"/>
  <c r="DA1097" i="2" s="1"/>
  <c r="DA1098" i="2" s="1"/>
  <c r="DA1099" i="2" s="1"/>
  <c r="DA1100" i="2" s="1"/>
  <c r="DA1101" i="2" s="1"/>
  <c r="DA1102" i="2" s="1"/>
  <c r="DA1103" i="2" s="1"/>
  <c r="DA1104" i="2" s="1"/>
  <c r="DA1105" i="2" s="1"/>
  <c r="DA1106" i="2" s="1"/>
  <c r="DA1107" i="2" s="1"/>
  <c r="DA1108" i="2" s="1"/>
  <c r="DA1109" i="2" s="1"/>
  <c r="DA1110" i="2" s="1"/>
  <c r="DA1111" i="2" s="1"/>
  <c r="DA1112" i="2" s="1"/>
  <c r="DA1113" i="2" s="1"/>
  <c r="DA1114" i="2" s="1"/>
  <c r="DA1115" i="2" s="1"/>
  <c r="DA1116" i="2" s="1"/>
  <c r="DA1117" i="2" s="1"/>
  <c r="DA1118" i="2" s="1"/>
  <c r="DA1119" i="2" s="1"/>
  <c r="DA1120" i="2" s="1"/>
  <c r="DA1121" i="2" s="1"/>
  <c r="DA1122" i="2" s="1"/>
  <c r="DA1123" i="2" s="1"/>
  <c r="DA1124" i="2" s="1"/>
  <c r="DA1125" i="2" s="1"/>
  <c r="DA1126" i="2" s="1"/>
  <c r="DA1127" i="2" s="1"/>
  <c r="DA1128" i="2" s="1"/>
  <c r="DA1129" i="2" s="1"/>
  <c r="DA1130" i="2" s="1"/>
  <c r="DA1131" i="2" s="1"/>
  <c r="DA1132" i="2" s="1"/>
  <c r="DA1133" i="2" s="1"/>
  <c r="DA1134" i="2" s="1"/>
  <c r="DA1135" i="2" s="1"/>
  <c r="DA1136" i="2" s="1"/>
  <c r="DA1137" i="2" s="1"/>
  <c r="DA1138" i="2" s="1"/>
  <c r="DA1139" i="2" s="1"/>
  <c r="DA1140" i="2" s="1"/>
  <c r="DA1141" i="2" s="1"/>
  <c r="DA1142" i="2" s="1"/>
  <c r="DA1143" i="2" s="1"/>
  <c r="DA1144" i="2" s="1"/>
  <c r="DA1145" i="2" s="1"/>
  <c r="DA1146" i="2" s="1"/>
  <c r="DA1147" i="2" s="1"/>
  <c r="DA1148" i="2" s="1"/>
  <c r="DA1149" i="2" s="1"/>
  <c r="DA1150" i="2" s="1"/>
  <c r="DA1151" i="2" s="1"/>
  <c r="DA1152" i="2" s="1"/>
  <c r="DA1153" i="2" s="1"/>
  <c r="DA1154" i="2" s="1"/>
  <c r="DA1155" i="2" s="1"/>
  <c r="DA1156" i="2" s="1"/>
  <c r="DA1157" i="2" s="1"/>
  <c r="DA1158" i="2" s="1"/>
  <c r="DA1159" i="2" s="1"/>
  <c r="DA1160" i="2" s="1"/>
  <c r="DA1161" i="2" s="1"/>
  <c r="DA1162" i="2" s="1"/>
  <c r="DA1163" i="2" s="1"/>
  <c r="DA1164" i="2" s="1"/>
  <c r="DA1165" i="2" s="1"/>
  <c r="DA1166" i="2" s="1"/>
  <c r="DA1167" i="2" s="1"/>
  <c r="DA1168" i="2" s="1"/>
  <c r="DA1169" i="2" s="1"/>
  <c r="DA1170" i="2" s="1"/>
  <c r="DA1171" i="2" s="1"/>
  <c r="DA1172" i="2" s="1"/>
  <c r="DA1173" i="2" s="1"/>
  <c r="DA1174" i="2" s="1"/>
  <c r="DA1175" i="2" s="1"/>
  <c r="DA1176" i="2" s="1"/>
  <c r="DA1177" i="2" s="1"/>
  <c r="DA1178" i="2" s="1"/>
  <c r="DA1179" i="2" s="1"/>
  <c r="DA1180" i="2" s="1"/>
  <c r="DA1181" i="2" s="1"/>
  <c r="DA1182" i="2" s="1"/>
  <c r="DA1183" i="2" s="1"/>
  <c r="DA1184" i="2" s="1"/>
  <c r="DA1185" i="2" s="1"/>
  <c r="DA1186" i="2" s="1"/>
  <c r="DA1187" i="2" s="1"/>
  <c r="DA1188" i="2" s="1"/>
  <c r="DA1189" i="2" s="1"/>
  <c r="DA1190" i="2" s="1"/>
  <c r="DA1191" i="2" s="1"/>
  <c r="DA1192" i="2" s="1"/>
  <c r="DA1193" i="2" s="1"/>
  <c r="DA1194" i="2" s="1"/>
  <c r="DA1195" i="2" s="1"/>
  <c r="DA1196" i="2" s="1"/>
  <c r="DA1197" i="2" s="1"/>
  <c r="DA1198" i="2" s="1"/>
  <c r="DA1199" i="2" s="1"/>
  <c r="DA1200" i="2" s="1"/>
  <c r="DA1201" i="2" s="1"/>
  <c r="DA1202" i="2" s="1"/>
  <c r="DA1203" i="2" s="1"/>
  <c r="DA1204" i="2" s="1"/>
  <c r="DA1205" i="2" s="1"/>
  <c r="DA1206" i="2" s="1"/>
  <c r="DA1207" i="2" s="1"/>
  <c r="DA1208" i="2" s="1"/>
  <c r="DA1209" i="2" s="1"/>
  <c r="DA1210" i="2" s="1"/>
  <c r="DA1211" i="2" s="1"/>
  <c r="DA1212" i="2" s="1"/>
  <c r="DA1213" i="2" s="1"/>
  <c r="DA1214" i="2" s="1"/>
  <c r="DA1215" i="2" s="1"/>
  <c r="DA1216" i="2" s="1"/>
  <c r="DA1217" i="2" s="1"/>
  <c r="DA1218" i="2" s="1"/>
  <c r="DA1219" i="2" s="1"/>
  <c r="DA1220" i="2" s="1"/>
  <c r="DA1221" i="2" s="1"/>
  <c r="DA1222" i="2" s="1"/>
  <c r="DA1223" i="2" s="1"/>
  <c r="DA1224" i="2" s="1"/>
  <c r="DA1225" i="2" s="1"/>
  <c r="DA1226" i="2" s="1"/>
  <c r="DA1227" i="2" s="1"/>
  <c r="DA1228" i="2" s="1"/>
  <c r="DA1229" i="2" s="1"/>
  <c r="DA1230" i="2" s="1"/>
  <c r="DA1231" i="2" s="1"/>
  <c r="DA1232" i="2" s="1"/>
  <c r="DA1233" i="2" s="1"/>
  <c r="DA1234" i="2" s="1"/>
  <c r="DA1235" i="2" s="1"/>
  <c r="DA1236" i="2" s="1"/>
  <c r="DA1237" i="2" s="1"/>
  <c r="DA1238" i="2" s="1"/>
  <c r="DA1239" i="2" s="1"/>
  <c r="DA1240" i="2" s="1"/>
  <c r="DA1241" i="2" s="1"/>
  <c r="DA1242" i="2" s="1"/>
  <c r="DA1243" i="2" s="1"/>
  <c r="DA1244" i="2" s="1"/>
  <c r="DA1245" i="2" s="1"/>
  <c r="DA1246" i="2" s="1"/>
  <c r="DA1247" i="2" s="1"/>
  <c r="DA1248" i="2" s="1"/>
  <c r="DA1249" i="2" s="1"/>
  <c r="DA1250" i="2" s="1"/>
  <c r="DA1251" i="2" s="1"/>
  <c r="DA1252" i="2" s="1"/>
  <c r="DA1253" i="2" s="1"/>
  <c r="DA1254" i="2" s="1"/>
  <c r="DA1255" i="2" s="1"/>
  <c r="DA1256" i="2" s="1"/>
  <c r="DA1257" i="2" s="1"/>
  <c r="DA1258" i="2" s="1"/>
  <c r="DA1259" i="2" s="1"/>
  <c r="DA1260" i="2" s="1"/>
  <c r="DA1261" i="2" s="1"/>
  <c r="DA1262" i="2" s="1"/>
  <c r="DA1263" i="2" s="1"/>
  <c r="DA1264" i="2" s="1"/>
  <c r="DA1265" i="2" s="1"/>
  <c r="DA1266" i="2" s="1"/>
  <c r="DA1267" i="2" s="1"/>
  <c r="DA1268" i="2" s="1"/>
  <c r="DA1269" i="2" s="1"/>
  <c r="DA1270" i="2" s="1"/>
  <c r="DA1271" i="2" s="1"/>
  <c r="DA1272" i="2" s="1"/>
  <c r="DA1273" i="2" s="1"/>
  <c r="DA1274" i="2" s="1"/>
  <c r="DA1275" i="2" s="1"/>
  <c r="DA1276" i="2" s="1"/>
  <c r="DA1277" i="2" s="1"/>
  <c r="DA1278" i="2" s="1"/>
  <c r="DA1279" i="2" s="1"/>
  <c r="DA1280" i="2" s="1"/>
  <c r="DA1281" i="2" s="1"/>
  <c r="DA1282" i="2" s="1"/>
  <c r="DA1283" i="2" s="1"/>
  <c r="DA1284" i="2" s="1"/>
  <c r="DA1285" i="2" s="1"/>
  <c r="DA1286" i="2" s="1"/>
  <c r="DA1287" i="2" s="1"/>
  <c r="DA1288" i="2" s="1"/>
  <c r="DA1289" i="2" s="1"/>
  <c r="DA1290" i="2" s="1"/>
  <c r="DA1291" i="2" s="1"/>
  <c r="DA1292" i="2" s="1"/>
  <c r="DA1293" i="2" s="1"/>
  <c r="DA1294" i="2" s="1"/>
  <c r="DA1295" i="2" s="1"/>
  <c r="DA1296" i="2" s="1"/>
  <c r="DA1297" i="2" s="1"/>
  <c r="DA1298" i="2" s="1"/>
  <c r="DA1299" i="2" s="1"/>
  <c r="DA1300" i="2" s="1"/>
  <c r="DA1301" i="2" s="1"/>
  <c r="DA1302" i="2" s="1"/>
  <c r="DA1303" i="2" s="1"/>
  <c r="DA1304" i="2" s="1"/>
  <c r="DA1305" i="2" s="1"/>
  <c r="DA1306" i="2" s="1"/>
  <c r="DA1307" i="2" s="1"/>
  <c r="DA1308" i="2" s="1"/>
  <c r="DA1309" i="2" s="1"/>
  <c r="DA1310" i="2" s="1"/>
  <c r="DA1311" i="2" s="1"/>
  <c r="DA1312" i="2" s="1"/>
  <c r="DA1313" i="2" s="1"/>
  <c r="DA1314" i="2" s="1"/>
  <c r="DA1315" i="2" s="1"/>
  <c r="DA1316" i="2" s="1"/>
  <c r="DA1317" i="2" s="1"/>
  <c r="DA1318" i="2" s="1"/>
  <c r="DA1319" i="2" s="1"/>
  <c r="DA1320" i="2" s="1"/>
  <c r="DA1321" i="2" s="1"/>
  <c r="DA1322" i="2" s="1"/>
  <c r="DA1323" i="2" s="1"/>
  <c r="DA1324" i="2" s="1"/>
  <c r="DA1325" i="2" s="1"/>
  <c r="DA1326" i="2" s="1"/>
  <c r="DA1327" i="2" s="1"/>
  <c r="DA1328" i="2" s="1"/>
  <c r="DA1329" i="2" s="1"/>
  <c r="DA1330" i="2" s="1"/>
  <c r="DA1331" i="2" s="1"/>
  <c r="DA1332" i="2" s="1"/>
  <c r="DA1333" i="2" s="1"/>
  <c r="DA1334" i="2" s="1"/>
  <c r="DA1335" i="2" s="1"/>
  <c r="DA1336" i="2" s="1"/>
  <c r="DA1337" i="2" s="1"/>
  <c r="DA1338" i="2" s="1"/>
  <c r="DA1339" i="2" s="1"/>
  <c r="DA1340" i="2" s="1"/>
  <c r="DA1341" i="2" s="1"/>
  <c r="DA1342" i="2" s="1"/>
  <c r="DA1343" i="2" s="1"/>
  <c r="DA1344" i="2" s="1"/>
  <c r="DA1345" i="2" s="1"/>
  <c r="DA1346" i="2" s="1"/>
  <c r="DA1347" i="2" s="1"/>
  <c r="DA1348" i="2" s="1"/>
  <c r="DA1349" i="2" s="1"/>
  <c r="DA1350" i="2" s="1"/>
  <c r="DA1351" i="2" s="1"/>
  <c r="DA1352" i="2" s="1"/>
  <c r="DA1353" i="2" s="1"/>
  <c r="DA1354" i="2" s="1"/>
  <c r="DA1355" i="2" s="1"/>
  <c r="DA1356" i="2" s="1"/>
  <c r="DA1357" i="2" s="1"/>
  <c r="DA1358" i="2" s="1"/>
  <c r="DA1359" i="2" s="1"/>
  <c r="DA1360" i="2" s="1"/>
  <c r="DA1361" i="2" s="1"/>
  <c r="DA1362" i="2" s="1"/>
  <c r="DA1363" i="2" s="1"/>
  <c r="DA1364" i="2" s="1"/>
  <c r="DA1365" i="2" s="1"/>
  <c r="DA1366" i="2" s="1"/>
  <c r="DA1367" i="2" s="1"/>
  <c r="DA1368" i="2" s="1"/>
  <c r="DA1369" i="2" s="1"/>
  <c r="DA1370" i="2" s="1"/>
  <c r="DA1371" i="2" s="1"/>
  <c r="DA1372" i="2" s="1"/>
  <c r="DA1373" i="2" s="1"/>
  <c r="DA1374" i="2" s="1"/>
  <c r="DA1375" i="2" s="1"/>
  <c r="DA1376" i="2" s="1"/>
  <c r="DA1377" i="2" s="1"/>
  <c r="DA1378" i="2" s="1"/>
  <c r="DA1379" i="2" s="1"/>
  <c r="DA1380" i="2" s="1"/>
  <c r="DA1381" i="2" s="1"/>
  <c r="DA1382" i="2" s="1"/>
  <c r="DA1383" i="2" s="1"/>
  <c r="DA1384" i="2" s="1"/>
  <c r="DA1385" i="2" s="1"/>
  <c r="DA1386" i="2" s="1"/>
  <c r="DA1387" i="2" s="1"/>
  <c r="DA1388" i="2" s="1"/>
  <c r="DA1389" i="2" s="1"/>
  <c r="DA1390" i="2" s="1"/>
  <c r="DA1391" i="2" s="1"/>
  <c r="DA1392" i="2" s="1"/>
  <c r="DA1393" i="2" s="1"/>
  <c r="DA1394" i="2" s="1"/>
  <c r="DA1395" i="2" s="1"/>
  <c r="DA1396" i="2" s="1"/>
  <c r="DA1397" i="2" s="1"/>
  <c r="DA1398" i="2" s="1"/>
  <c r="DA1399" i="2" s="1"/>
  <c r="DA1400" i="2" s="1"/>
  <c r="DA1401" i="2" s="1"/>
  <c r="DA1402" i="2" s="1"/>
  <c r="DA1403" i="2" s="1"/>
  <c r="DA1404" i="2" s="1"/>
  <c r="DA1405" i="2" s="1"/>
  <c r="DA1406" i="2" s="1"/>
  <c r="DA1407" i="2" s="1"/>
  <c r="DA1408" i="2" s="1"/>
  <c r="DA1409" i="2" s="1"/>
  <c r="DA1410" i="2" s="1"/>
  <c r="DA1411" i="2" s="1"/>
  <c r="DA1412" i="2" s="1"/>
  <c r="DA1413" i="2" s="1"/>
  <c r="DA1414" i="2" s="1"/>
  <c r="DA1415" i="2" s="1"/>
  <c r="DA1416" i="2" s="1"/>
  <c r="DA1417" i="2" s="1"/>
  <c r="DA1418" i="2" s="1"/>
  <c r="DA1419" i="2" s="1"/>
  <c r="DA1420" i="2" s="1"/>
  <c r="DA1421" i="2" s="1"/>
  <c r="DA1422" i="2" s="1"/>
  <c r="DA1423" i="2" s="1"/>
  <c r="DA1424" i="2" s="1"/>
  <c r="DA1425" i="2" s="1"/>
  <c r="DA1426" i="2" s="1"/>
  <c r="DA1427" i="2" s="1"/>
  <c r="DA1428" i="2" s="1"/>
  <c r="DA1429" i="2" s="1"/>
  <c r="DA1430" i="2" s="1"/>
  <c r="DA1431" i="2" s="1"/>
  <c r="DA1432" i="2" s="1"/>
  <c r="DA1433" i="2" s="1"/>
  <c r="DA1434" i="2" s="1"/>
  <c r="DA1435" i="2" s="1"/>
  <c r="DA1436" i="2" s="1"/>
  <c r="DA1437" i="2" s="1"/>
  <c r="DA1438" i="2" s="1"/>
  <c r="DA1439" i="2" s="1"/>
  <c r="DA1440" i="2" s="1"/>
  <c r="DA1441" i="2" s="1"/>
  <c r="DA1442" i="2" s="1"/>
  <c r="DA1443" i="2" s="1"/>
  <c r="DA1444" i="2" s="1"/>
  <c r="DA1445" i="2" s="1"/>
  <c r="DA1446" i="2" s="1"/>
  <c r="DA1447" i="2" s="1"/>
  <c r="DA1448" i="2" s="1"/>
  <c r="DA1449" i="2" s="1"/>
  <c r="DA1450" i="2" s="1"/>
  <c r="DA1451" i="2" s="1"/>
  <c r="DA1452" i="2" s="1"/>
  <c r="DA1453" i="2" s="1"/>
  <c r="DA1454" i="2" s="1"/>
  <c r="DA1455" i="2" s="1"/>
  <c r="DA1456" i="2" s="1"/>
  <c r="DA1457" i="2" s="1"/>
  <c r="DA1458" i="2" s="1"/>
  <c r="DA1459" i="2" s="1"/>
  <c r="DA1460" i="2" s="1"/>
  <c r="DA1461" i="2" s="1"/>
  <c r="DA1462" i="2" s="1"/>
  <c r="DA1463" i="2" s="1"/>
  <c r="CZ3" i="2"/>
  <c r="BE3" i="2" l="1"/>
  <c r="BJ3" i="2" s="1"/>
  <c r="DC347" i="2"/>
  <c r="DC348" i="2" s="1"/>
  <c r="DC349" i="2" s="1"/>
  <c r="DC350" i="2" s="1"/>
  <c r="DC351" i="2" s="1"/>
  <c r="DC352" i="2" s="1"/>
  <c r="DC353" i="2" s="1"/>
  <c r="DC354" i="2" s="1"/>
  <c r="DC355" i="2" s="1"/>
  <c r="DC356" i="2" s="1"/>
  <c r="DC357" i="2" s="1"/>
  <c r="DC358" i="2" s="1"/>
  <c r="DC359" i="2" s="1"/>
  <c r="DC360" i="2" s="1"/>
  <c r="DC361" i="2" s="1"/>
  <c r="DC362" i="2" s="1"/>
  <c r="DC363" i="2" s="1"/>
  <c r="DC364" i="2" s="1"/>
  <c r="DC365" i="2" s="1"/>
  <c r="DC366" i="2" s="1"/>
  <c r="DC367" i="2" s="1"/>
  <c r="DC368" i="2" s="1"/>
  <c r="DC369" i="2" s="1"/>
  <c r="DC370" i="2" s="1"/>
  <c r="DC371" i="2" s="1"/>
  <c r="DC372" i="2" s="1"/>
  <c r="DC373" i="2" s="1"/>
  <c r="DC374" i="2" s="1"/>
  <c r="DC375" i="2" s="1"/>
  <c r="DC376" i="2" s="1"/>
  <c r="DC377" i="2" s="1"/>
  <c r="DC378" i="2" s="1"/>
  <c r="DC379" i="2" s="1"/>
  <c r="DC380" i="2" s="1"/>
  <c r="DC381" i="2" s="1"/>
  <c r="DC382" i="2" s="1"/>
  <c r="DC383" i="2" s="1"/>
  <c r="DC384" i="2" s="1"/>
  <c r="DC385" i="2" s="1"/>
  <c r="DC386" i="2" s="1"/>
  <c r="DC387" i="2" s="1"/>
  <c r="DC388" i="2" s="1"/>
  <c r="DC389" i="2" s="1"/>
  <c r="DC390" i="2" s="1"/>
  <c r="DC391" i="2" s="1"/>
  <c r="DC392" i="2" s="1"/>
  <c r="DC393" i="2" s="1"/>
  <c r="DC394" i="2" s="1"/>
  <c r="DC395" i="2" s="1"/>
  <c r="DC396" i="2" s="1"/>
  <c r="DC397" i="2" s="1"/>
  <c r="DC398" i="2" s="1"/>
  <c r="DC399" i="2" s="1"/>
  <c r="DC400" i="2" s="1"/>
  <c r="DC401" i="2" s="1"/>
  <c r="DC402" i="2" s="1"/>
  <c r="DC403" i="2" s="1"/>
  <c r="DC404" i="2" s="1"/>
  <c r="DC405" i="2" s="1"/>
  <c r="DC406" i="2" s="1"/>
  <c r="DC407" i="2" s="1"/>
  <c r="DC408" i="2" s="1"/>
  <c r="DC409" i="2" s="1"/>
  <c r="DC410" i="2" s="1"/>
  <c r="DC411" i="2" s="1"/>
  <c r="DC412" i="2" s="1"/>
  <c r="DC413" i="2" s="1"/>
  <c r="DC414" i="2" s="1"/>
  <c r="DC415" i="2" s="1"/>
  <c r="DC416" i="2" s="1"/>
  <c r="DC417" i="2" s="1"/>
  <c r="DC418" i="2" s="1"/>
  <c r="DC419" i="2" s="1"/>
  <c r="DC420" i="2" s="1"/>
  <c r="DC421" i="2" s="1"/>
  <c r="DC422" i="2" s="1"/>
  <c r="DC423" i="2" s="1"/>
  <c r="DC424" i="2" s="1"/>
  <c r="DC425" i="2" s="1"/>
  <c r="DC426" i="2" s="1"/>
  <c r="DC427" i="2" s="1"/>
  <c r="DC428" i="2" s="1"/>
  <c r="DC429" i="2" s="1"/>
  <c r="DC430" i="2" s="1"/>
  <c r="DC431" i="2" s="1"/>
  <c r="DC432" i="2" s="1"/>
  <c r="DC433" i="2" s="1"/>
  <c r="DC434" i="2" s="1"/>
  <c r="DC435" i="2" s="1"/>
  <c r="DC436" i="2" s="1"/>
  <c r="DC437" i="2" s="1"/>
  <c r="DC438" i="2" s="1"/>
  <c r="DC439" i="2" s="1"/>
  <c r="DC440" i="2" s="1"/>
  <c r="DC441" i="2" s="1"/>
  <c r="DC442" i="2" s="1"/>
  <c r="DC443" i="2" s="1"/>
  <c r="DC444" i="2" s="1"/>
  <c r="DC445" i="2" s="1"/>
  <c r="DC446" i="2" s="1"/>
  <c r="DC447" i="2" s="1"/>
  <c r="DC448" i="2" s="1"/>
  <c r="DC449" i="2" s="1"/>
  <c r="DC450" i="2" s="1"/>
  <c r="DC451" i="2" s="1"/>
  <c r="DC452" i="2" s="1"/>
  <c r="DC453" i="2" s="1"/>
  <c r="DC454" i="2" s="1"/>
  <c r="DC455" i="2" s="1"/>
  <c r="DC456" i="2" s="1"/>
  <c r="DC457" i="2" s="1"/>
  <c r="DC458" i="2" s="1"/>
  <c r="DC459" i="2" s="1"/>
  <c r="DC460" i="2" s="1"/>
  <c r="DC461" i="2" s="1"/>
  <c r="DC462" i="2" s="1"/>
  <c r="DC463" i="2" s="1"/>
  <c r="DC464" i="2" s="1"/>
  <c r="DC465" i="2" s="1"/>
  <c r="DC466" i="2" s="1"/>
  <c r="DC467" i="2" s="1"/>
  <c r="DC468" i="2" s="1"/>
  <c r="DC469" i="2" s="1"/>
  <c r="DC470" i="2" s="1"/>
  <c r="DC471" i="2" s="1"/>
  <c r="DC472" i="2" s="1"/>
  <c r="DC473" i="2" s="1"/>
  <c r="DC474" i="2" s="1"/>
  <c r="DC475" i="2" s="1"/>
  <c r="DC476" i="2" s="1"/>
  <c r="DC477" i="2" s="1"/>
  <c r="DC478" i="2" s="1"/>
  <c r="DC479" i="2" s="1"/>
  <c r="DC480" i="2" s="1"/>
  <c r="DC481" i="2" s="1"/>
  <c r="DC482" i="2" s="1"/>
  <c r="DC483" i="2" s="1"/>
  <c r="DC484" i="2" s="1"/>
  <c r="DC485" i="2" s="1"/>
  <c r="DC486" i="2" s="1"/>
  <c r="DC487" i="2" s="1"/>
  <c r="DC488" i="2" s="1"/>
  <c r="DC489" i="2" s="1"/>
  <c r="DC490" i="2" s="1"/>
  <c r="DC491" i="2" s="1"/>
  <c r="DC492" i="2" s="1"/>
  <c r="DC493" i="2" s="1"/>
  <c r="DC494" i="2" s="1"/>
  <c r="DC495" i="2" s="1"/>
  <c r="DC496" i="2" s="1"/>
  <c r="DC497" i="2" s="1"/>
  <c r="DC498" i="2" s="1"/>
  <c r="DC499" i="2" s="1"/>
  <c r="DC500" i="2" s="1"/>
  <c r="DC501" i="2" s="1"/>
  <c r="DC502" i="2" s="1"/>
  <c r="DC503" i="2" s="1"/>
  <c r="DC504" i="2" s="1"/>
  <c r="DC505" i="2" s="1"/>
  <c r="DC506" i="2" s="1"/>
  <c r="DC507" i="2" s="1"/>
  <c r="DC508" i="2" s="1"/>
  <c r="DC509" i="2" s="1"/>
  <c r="DC510" i="2" s="1"/>
  <c r="DC511" i="2" s="1"/>
  <c r="DC512" i="2" s="1"/>
  <c r="DC513" i="2" s="1"/>
  <c r="DC514" i="2" s="1"/>
  <c r="DC515" i="2" s="1"/>
  <c r="DC516" i="2" s="1"/>
  <c r="DC517" i="2" s="1"/>
  <c r="DC518" i="2" s="1"/>
  <c r="DC519" i="2" s="1"/>
  <c r="DC520" i="2" s="1"/>
  <c r="DC521" i="2" s="1"/>
  <c r="DC522" i="2" s="1"/>
  <c r="DC523" i="2" s="1"/>
  <c r="DC524" i="2" s="1"/>
  <c r="DC525" i="2" s="1"/>
  <c r="DC526" i="2" s="1"/>
  <c r="DC527" i="2" s="1"/>
  <c r="DC528" i="2" s="1"/>
  <c r="DC529" i="2" s="1"/>
  <c r="DC530" i="2" s="1"/>
  <c r="DC531" i="2" s="1"/>
  <c r="DC532" i="2" s="1"/>
  <c r="DC533" i="2" s="1"/>
  <c r="DC534" i="2" s="1"/>
  <c r="DC535" i="2" s="1"/>
  <c r="DC536" i="2" s="1"/>
  <c r="DC537" i="2" s="1"/>
  <c r="DC538" i="2" s="1"/>
  <c r="DC539" i="2" s="1"/>
  <c r="DC540" i="2" s="1"/>
  <c r="DC541" i="2" s="1"/>
  <c r="DC542" i="2" s="1"/>
  <c r="DC543" i="2" s="1"/>
  <c r="DC544" i="2" s="1"/>
  <c r="DC545" i="2" s="1"/>
  <c r="DC546" i="2" s="1"/>
  <c r="DC547" i="2" s="1"/>
  <c r="DC548" i="2" s="1"/>
  <c r="DC549" i="2" s="1"/>
  <c r="DC550" i="2" s="1"/>
  <c r="DC551" i="2" s="1"/>
  <c r="DC552" i="2" s="1"/>
  <c r="DC553" i="2" s="1"/>
  <c r="DC554" i="2" s="1"/>
  <c r="DC555" i="2" s="1"/>
  <c r="DC556" i="2" s="1"/>
  <c r="DC557" i="2" s="1"/>
  <c r="DC558" i="2" s="1"/>
  <c r="DC559" i="2" s="1"/>
  <c r="DC560" i="2" s="1"/>
  <c r="DC561" i="2" s="1"/>
  <c r="DC562" i="2" s="1"/>
  <c r="DC563" i="2" s="1"/>
  <c r="DC564" i="2" s="1"/>
  <c r="DC565" i="2" s="1"/>
  <c r="DC566" i="2" s="1"/>
  <c r="DC567" i="2" s="1"/>
  <c r="DC568" i="2" s="1"/>
  <c r="DC569" i="2" s="1"/>
  <c r="DC570" i="2" s="1"/>
  <c r="DC571" i="2" s="1"/>
  <c r="DC572" i="2" s="1"/>
  <c r="DC573" i="2" s="1"/>
  <c r="DC574" i="2" s="1"/>
  <c r="DC575" i="2" s="1"/>
  <c r="DC576" i="2" s="1"/>
  <c r="DC577" i="2" s="1"/>
  <c r="DC578" i="2" s="1"/>
  <c r="DC579" i="2" s="1"/>
  <c r="DC580" i="2" s="1"/>
  <c r="DC581" i="2" s="1"/>
  <c r="DC582" i="2" s="1"/>
  <c r="DC583" i="2" s="1"/>
  <c r="DC584" i="2" s="1"/>
  <c r="DC585" i="2" s="1"/>
  <c r="DC586" i="2" s="1"/>
  <c r="DC587" i="2" s="1"/>
  <c r="DC588" i="2" s="1"/>
  <c r="DC589" i="2" s="1"/>
  <c r="DC590" i="2" s="1"/>
  <c r="DC591" i="2" s="1"/>
  <c r="DC592" i="2" s="1"/>
  <c r="DC593" i="2" s="1"/>
  <c r="DC594" i="2" s="1"/>
  <c r="DC595" i="2" s="1"/>
  <c r="DC596" i="2" s="1"/>
  <c r="DC597" i="2" s="1"/>
  <c r="DC598" i="2" s="1"/>
  <c r="DC599" i="2" s="1"/>
  <c r="DC600" i="2" s="1"/>
  <c r="DC601" i="2" s="1"/>
  <c r="DC602" i="2" s="1"/>
  <c r="DC603" i="2" s="1"/>
  <c r="DC604" i="2" s="1"/>
  <c r="DC605" i="2" s="1"/>
  <c r="DC606" i="2" s="1"/>
  <c r="DC607" i="2" s="1"/>
  <c r="DC608" i="2" s="1"/>
  <c r="DC609" i="2" s="1"/>
  <c r="DC610" i="2" s="1"/>
  <c r="DC611" i="2" s="1"/>
  <c r="DC612" i="2" s="1"/>
  <c r="DC613" i="2" s="1"/>
  <c r="DC614" i="2" s="1"/>
  <c r="DC615" i="2" s="1"/>
  <c r="DC616" i="2" s="1"/>
  <c r="DC617" i="2" s="1"/>
  <c r="DC618" i="2" s="1"/>
  <c r="DC619" i="2" s="1"/>
  <c r="DC620" i="2" s="1"/>
  <c r="DC621" i="2" s="1"/>
  <c r="DC622" i="2" s="1"/>
  <c r="DC623" i="2" s="1"/>
  <c r="DC624" i="2" s="1"/>
  <c r="DC625" i="2" s="1"/>
  <c r="DC626" i="2" s="1"/>
  <c r="DC627" i="2" s="1"/>
  <c r="DC628" i="2" s="1"/>
  <c r="DC629" i="2" s="1"/>
  <c r="DC630" i="2" s="1"/>
  <c r="DC631" i="2" s="1"/>
  <c r="DC632" i="2" s="1"/>
  <c r="DC633" i="2" s="1"/>
  <c r="DC634" i="2" s="1"/>
  <c r="DC635" i="2" s="1"/>
  <c r="DC636" i="2" s="1"/>
  <c r="DC637" i="2" s="1"/>
  <c r="DC638" i="2" s="1"/>
  <c r="DC639" i="2" s="1"/>
  <c r="DC640" i="2" s="1"/>
  <c r="DC641" i="2" s="1"/>
  <c r="DC642" i="2" s="1"/>
  <c r="DC643" i="2" s="1"/>
  <c r="DC644" i="2" s="1"/>
  <c r="DC645" i="2" s="1"/>
  <c r="DC646" i="2" s="1"/>
  <c r="DC647" i="2" s="1"/>
  <c r="DC648" i="2" s="1"/>
  <c r="DC649" i="2" s="1"/>
  <c r="DC650" i="2" s="1"/>
  <c r="DC651" i="2" s="1"/>
  <c r="DC652" i="2" s="1"/>
  <c r="DC653" i="2" s="1"/>
  <c r="DC654" i="2" s="1"/>
  <c r="DC655" i="2" s="1"/>
  <c r="DC656" i="2" s="1"/>
  <c r="DC657" i="2" s="1"/>
  <c r="DC658" i="2" s="1"/>
  <c r="DC659" i="2" s="1"/>
  <c r="DC660" i="2" s="1"/>
  <c r="DC661" i="2" s="1"/>
  <c r="DC662" i="2" s="1"/>
  <c r="DC663" i="2" s="1"/>
  <c r="DC664" i="2" s="1"/>
  <c r="DC665" i="2" s="1"/>
  <c r="DC666" i="2" s="1"/>
  <c r="DC667" i="2" s="1"/>
  <c r="DC668" i="2" s="1"/>
  <c r="DC669" i="2" s="1"/>
  <c r="DC670" i="2" s="1"/>
  <c r="DC671" i="2" s="1"/>
  <c r="DC672" i="2" s="1"/>
  <c r="DC673" i="2" s="1"/>
  <c r="DC674" i="2" s="1"/>
  <c r="DC675" i="2" s="1"/>
  <c r="DC676" i="2" s="1"/>
  <c r="DC677" i="2" s="1"/>
  <c r="DC678" i="2" s="1"/>
  <c r="DC679" i="2" s="1"/>
  <c r="DC680" i="2" s="1"/>
  <c r="DC681" i="2" s="1"/>
  <c r="DC682" i="2" s="1"/>
  <c r="DC683" i="2" s="1"/>
  <c r="DC684" i="2" s="1"/>
  <c r="DC685" i="2" s="1"/>
  <c r="DC686" i="2" s="1"/>
  <c r="DC687" i="2" s="1"/>
  <c r="DC688" i="2" s="1"/>
  <c r="DC689" i="2" s="1"/>
  <c r="DC690" i="2" s="1"/>
  <c r="DC691" i="2" s="1"/>
  <c r="DC692" i="2" s="1"/>
  <c r="DC693" i="2" s="1"/>
  <c r="DC694" i="2" s="1"/>
  <c r="DC695" i="2" s="1"/>
  <c r="DC696" i="2" s="1"/>
  <c r="DC697" i="2" s="1"/>
  <c r="DC698" i="2" s="1"/>
  <c r="DC699" i="2" s="1"/>
  <c r="DC700" i="2" s="1"/>
  <c r="DC701" i="2" s="1"/>
  <c r="DC702" i="2" s="1"/>
  <c r="DC703" i="2" s="1"/>
  <c r="DC704" i="2" s="1"/>
  <c r="DC705" i="2" s="1"/>
  <c r="DC706" i="2" s="1"/>
  <c r="DC707" i="2" s="1"/>
  <c r="DC708" i="2" s="1"/>
  <c r="DC709" i="2" s="1"/>
  <c r="DC710" i="2" s="1"/>
  <c r="DC711" i="2" s="1"/>
  <c r="DC712" i="2" s="1"/>
  <c r="DC713" i="2" s="1"/>
  <c r="DC714" i="2" s="1"/>
  <c r="DC715" i="2" s="1"/>
  <c r="DC716" i="2" s="1"/>
  <c r="DC717" i="2" s="1"/>
  <c r="DC718" i="2" s="1"/>
  <c r="DC719" i="2" s="1"/>
  <c r="DC720" i="2" s="1"/>
  <c r="DC721" i="2" s="1"/>
  <c r="DC722" i="2" s="1"/>
  <c r="DC723" i="2" s="1"/>
  <c r="DC724" i="2" s="1"/>
  <c r="DC725" i="2" s="1"/>
  <c r="DC726" i="2" s="1"/>
  <c r="DC727" i="2" s="1"/>
  <c r="DC728" i="2" s="1"/>
  <c r="DC729" i="2" s="1"/>
  <c r="DC730" i="2" s="1"/>
  <c r="DC731" i="2" s="1"/>
  <c r="DC732" i="2" s="1"/>
  <c r="DC733" i="2" s="1"/>
  <c r="DC734" i="2" s="1"/>
  <c r="DC735" i="2" s="1"/>
  <c r="DC736" i="2" s="1"/>
  <c r="DC737" i="2" s="1"/>
  <c r="DC738" i="2" s="1"/>
  <c r="DC739" i="2" s="1"/>
  <c r="DC740" i="2" s="1"/>
  <c r="DC741" i="2" s="1"/>
  <c r="DC742" i="2" s="1"/>
  <c r="DC743" i="2" s="1"/>
  <c r="DC744" i="2" s="1"/>
  <c r="DC745" i="2" s="1"/>
  <c r="DC746" i="2" s="1"/>
  <c r="DC747" i="2" s="1"/>
  <c r="DC748" i="2" s="1"/>
  <c r="DC749" i="2" s="1"/>
  <c r="DC750" i="2" s="1"/>
  <c r="DC751" i="2" s="1"/>
  <c r="DC752" i="2" s="1"/>
  <c r="DC753" i="2" s="1"/>
  <c r="DC754" i="2" s="1"/>
  <c r="DC755" i="2" s="1"/>
  <c r="DC756" i="2" s="1"/>
  <c r="DC757" i="2" s="1"/>
  <c r="DC758" i="2" s="1"/>
  <c r="DC759" i="2" s="1"/>
  <c r="DC760" i="2" s="1"/>
  <c r="DC761" i="2" s="1"/>
  <c r="DC762" i="2" s="1"/>
  <c r="DC763" i="2" s="1"/>
  <c r="DC764" i="2" s="1"/>
  <c r="DC765" i="2" s="1"/>
  <c r="DC766" i="2" s="1"/>
  <c r="DC767" i="2" s="1"/>
  <c r="DC768" i="2" s="1"/>
  <c r="DC769" i="2" s="1"/>
  <c r="DC770" i="2" s="1"/>
  <c r="DC771" i="2" s="1"/>
  <c r="DC772" i="2" s="1"/>
  <c r="DC773" i="2" s="1"/>
  <c r="DC774" i="2" s="1"/>
  <c r="DC775" i="2" s="1"/>
  <c r="DC776" i="2" s="1"/>
  <c r="DC777" i="2" s="1"/>
  <c r="DC778" i="2" s="1"/>
  <c r="DC779" i="2" s="1"/>
  <c r="DC780" i="2" s="1"/>
  <c r="DC781" i="2" s="1"/>
  <c r="DC782" i="2" s="1"/>
  <c r="DC783" i="2" s="1"/>
  <c r="DC784" i="2" s="1"/>
  <c r="DC785" i="2" s="1"/>
  <c r="DC786" i="2" s="1"/>
  <c r="DC787" i="2" s="1"/>
  <c r="DC788" i="2" s="1"/>
  <c r="DC789" i="2" s="1"/>
  <c r="DC790" i="2" s="1"/>
  <c r="DC791" i="2" s="1"/>
  <c r="DC792" i="2" s="1"/>
  <c r="DC793" i="2" s="1"/>
  <c r="DC794" i="2" s="1"/>
  <c r="DC795" i="2" s="1"/>
  <c r="DC796" i="2" s="1"/>
  <c r="DC797" i="2" s="1"/>
  <c r="DC798" i="2" s="1"/>
  <c r="DC799" i="2" s="1"/>
  <c r="DC800" i="2" s="1"/>
  <c r="DC801" i="2" s="1"/>
  <c r="DC802" i="2" s="1"/>
  <c r="DC803" i="2" s="1"/>
  <c r="DC804" i="2" s="1"/>
  <c r="DC805" i="2" s="1"/>
  <c r="DC806" i="2" s="1"/>
  <c r="DC807" i="2" s="1"/>
  <c r="DC808" i="2" s="1"/>
  <c r="DC809" i="2" s="1"/>
  <c r="DC810" i="2" s="1"/>
  <c r="DC811" i="2" s="1"/>
  <c r="DC812" i="2" s="1"/>
  <c r="DC813" i="2" s="1"/>
  <c r="DC814" i="2" s="1"/>
  <c r="DC815" i="2" s="1"/>
  <c r="DC816" i="2" s="1"/>
  <c r="DC817" i="2" s="1"/>
  <c r="DC818" i="2" s="1"/>
  <c r="DC819" i="2" s="1"/>
  <c r="DC820" i="2" s="1"/>
  <c r="DC821" i="2" s="1"/>
  <c r="DC822" i="2" s="1"/>
  <c r="DC823" i="2" s="1"/>
  <c r="DC824" i="2" s="1"/>
  <c r="DC825" i="2" s="1"/>
  <c r="DC826" i="2" s="1"/>
  <c r="DC827" i="2" s="1"/>
  <c r="DC828" i="2" s="1"/>
  <c r="DC829" i="2" s="1"/>
  <c r="DC830" i="2" s="1"/>
  <c r="DC831" i="2" s="1"/>
  <c r="DC832" i="2" s="1"/>
  <c r="DC833" i="2" s="1"/>
  <c r="DC834" i="2" s="1"/>
  <c r="DC835" i="2" s="1"/>
  <c r="DC836" i="2" s="1"/>
  <c r="DC837" i="2" s="1"/>
  <c r="DC838" i="2" s="1"/>
  <c r="DC839" i="2" s="1"/>
  <c r="DC840" i="2" s="1"/>
  <c r="DC841" i="2" s="1"/>
  <c r="DC842" i="2" s="1"/>
  <c r="DC843" i="2" s="1"/>
  <c r="DC844" i="2" s="1"/>
  <c r="DC845" i="2" s="1"/>
  <c r="DC846" i="2" s="1"/>
  <c r="DC847" i="2" s="1"/>
  <c r="DC848" i="2" s="1"/>
  <c r="DC849" i="2" s="1"/>
  <c r="DC850" i="2" s="1"/>
  <c r="DC851" i="2" s="1"/>
  <c r="DC852" i="2" s="1"/>
  <c r="DC853" i="2" s="1"/>
  <c r="DC854" i="2" s="1"/>
  <c r="DC855" i="2" s="1"/>
  <c r="DC856" i="2" s="1"/>
  <c r="DC857" i="2" s="1"/>
  <c r="DC858" i="2" s="1"/>
  <c r="DC859" i="2" s="1"/>
  <c r="DC860" i="2" s="1"/>
  <c r="DC861" i="2" s="1"/>
  <c r="DC862" i="2" s="1"/>
  <c r="DC863" i="2" s="1"/>
  <c r="DC864" i="2" s="1"/>
  <c r="DC865" i="2" s="1"/>
  <c r="DC866" i="2" s="1"/>
  <c r="DC867" i="2" s="1"/>
  <c r="DC868" i="2" s="1"/>
  <c r="DC869" i="2" s="1"/>
  <c r="DC870" i="2" s="1"/>
  <c r="DC871" i="2" s="1"/>
  <c r="DC872" i="2" s="1"/>
  <c r="DC873" i="2" s="1"/>
  <c r="DC874" i="2" s="1"/>
  <c r="DC875" i="2" s="1"/>
  <c r="DC876" i="2" s="1"/>
  <c r="DC877" i="2" s="1"/>
  <c r="DC878" i="2" s="1"/>
  <c r="DC879" i="2" s="1"/>
  <c r="DC880" i="2" s="1"/>
  <c r="DC881" i="2" s="1"/>
  <c r="DC882" i="2" s="1"/>
  <c r="DC883" i="2" s="1"/>
  <c r="DC884" i="2" s="1"/>
  <c r="DC885" i="2" s="1"/>
  <c r="DC886" i="2" s="1"/>
  <c r="DC887" i="2" s="1"/>
  <c r="DC888" i="2" s="1"/>
  <c r="DC889" i="2" s="1"/>
  <c r="DC890" i="2" s="1"/>
  <c r="DC891" i="2" s="1"/>
  <c r="DC892" i="2" s="1"/>
  <c r="DC893" i="2" s="1"/>
  <c r="DC894" i="2" s="1"/>
  <c r="DC895" i="2" s="1"/>
  <c r="DC896" i="2" s="1"/>
  <c r="DC897" i="2" s="1"/>
  <c r="DC898" i="2" s="1"/>
  <c r="DC899" i="2" s="1"/>
  <c r="DC900" i="2" s="1"/>
  <c r="DC901" i="2" s="1"/>
  <c r="DC902" i="2" s="1"/>
  <c r="DC903" i="2" s="1"/>
  <c r="DC904" i="2" s="1"/>
  <c r="DC905" i="2" s="1"/>
  <c r="DC906" i="2" s="1"/>
  <c r="DC907" i="2" s="1"/>
  <c r="DC908" i="2" s="1"/>
  <c r="DC909" i="2" s="1"/>
  <c r="DC910" i="2" s="1"/>
  <c r="DC911" i="2" s="1"/>
  <c r="DC912" i="2" s="1"/>
  <c r="DC913" i="2" s="1"/>
  <c r="DC914" i="2" s="1"/>
  <c r="DC915" i="2" s="1"/>
  <c r="DC916" i="2" s="1"/>
  <c r="DC917" i="2" s="1"/>
  <c r="DC918" i="2" s="1"/>
  <c r="DC919" i="2" s="1"/>
  <c r="DC920" i="2" s="1"/>
  <c r="DC921" i="2" s="1"/>
  <c r="DC922" i="2" s="1"/>
  <c r="DC923" i="2" s="1"/>
  <c r="DC924" i="2" s="1"/>
  <c r="DC925" i="2" s="1"/>
  <c r="DC926" i="2" s="1"/>
  <c r="DC927" i="2" s="1"/>
  <c r="DC928" i="2" s="1"/>
  <c r="DC929" i="2" s="1"/>
  <c r="DC930" i="2" s="1"/>
  <c r="DC931" i="2" s="1"/>
  <c r="DC932" i="2" s="1"/>
  <c r="DC933" i="2" s="1"/>
  <c r="DC934" i="2" s="1"/>
  <c r="DC935" i="2" s="1"/>
  <c r="DC936" i="2" s="1"/>
  <c r="DC937" i="2" s="1"/>
  <c r="DC938" i="2" s="1"/>
  <c r="DC939" i="2" s="1"/>
  <c r="DC940" i="2" s="1"/>
  <c r="DC941" i="2" s="1"/>
  <c r="DC942" i="2" s="1"/>
  <c r="DC943" i="2" s="1"/>
  <c r="DC944" i="2" s="1"/>
  <c r="DC945" i="2" s="1"/>
  <c r="DC946" i="2" s="1"/>
  <c r="DC947" i="2" s="1"/>
  <c r="DC948" i="2" s="1"/>
  <c r="DC949" i="2" s="1"/>
  <c r="DC950" i="2" s="1"/>
  <c r="DC951" i="2" s="1"/>
  <c r="DC952" i="2" s="1"/>
  <c r="DC953" i="2" s="1"/>
  <c r="DC954" i="2" s="1"/>
  <c r="DC955" i="2" s="1"/>
  <c r="DC956" i="2" s="1"/>
  <c r="DC957" i="2" s="1"/>
  <c r="DC958" i="2" s="1"/>
  <c r="DC959" i="2" s="1"/>
  <c r="DC960" i="2" s="1"/>
  <c r="DC961" i="2" s="1"/>
  <c r="DC962" i="2" s="1"/>
  <c r="DC963" i="2" s="1"/>
  <c r="DC964" i="2" s="1"/>
  <c r="DC965" i="2" s="1"/>
  <c r="DC966" i="2" s="1"/>
  <c r="DC967" i="2" s="1"/>
  <c r="DC968" i="2" s="1"/>
  <c r="DC969" i="2" s="1"/>
  <c r="DC970" i="2" s="1"/>
  <c r="DC971" i="2" s="1"/>
  <c r="DC972" i="2" s="1"/>
  <c r="DC973" i="2" s="1"/>
  <c r="DC974" i="2" s="1"/>
  <c r="DC975" i="2" s="1"/>
  <c r="DC976" i="2" s="1"/>
  <c r="DC977" i="2" s="1"/>
  <c r="DC978" i="2" s="1"/>
  <c r="DC979" i="2" s="1"/>
  <c r="DC980" i="2" s="1"/>
  <c r="DC981" i="2" s="1"/>
  <c r="DC982" i="2" s="1"/>
  <c r="DC983" i="2" s="1"/>
  <c r="DC984" i="2" s="1"/>
  <c r="DC985" i="2" s="1"/>
  <c r="DC986" i="2" s="1"/>
  <c r="DC987" i="2" s="1"/>
  <c r="DC988" i="2" s="1"/>
  <c r="DC989" i="2" s="1"/>
  <c r="DC990" i="2" s="1"/>
  <c r="DC991" i="2" s="1"/>
  <c r="DC992" i="2" s="1"/>
  <c r="DC993" i="2" s="1"/>
  <c r="DC994" i="2" s="1"/>
  <c r="DC995" i="2" s="1"/>
  <c r="DC996" i="2" s="1"/>
  <c r="DC997" i="2" s="1"/>
  <c r="DC998" i="2" s="1"/>
  <c r="DC999" i="2" s="1"/>
  <c r="DC1000" i="2" s="1"/>
  <c r="DC1001" i="2" s="1"/>
  <c r="DC1002" i="2" s="1"/>
  <c r="DC1003" i="2" s="1"/>
  <c r="DC1004" i="2" s="1"/>
  <c r="DC1005" i="2" s="1"/>
  <c r="DC1006" i="2" s="1"/>
  <c r="DC1007" i="2" s="1"/>
  <c r="DC1008" i="2" s="1"/>
  <c r="DC1009" i="2" s="1"/>
  <c r="DC1010" i="2" s="1"/>
  <c r="DC1011" i="2" s="1"/>
  <c r="DC1012" i="2" s="1"/>
  <c r="DC1013" i="2" s="1"/>
  <c r="DC1014" i="2" s="1"/>
  <c r="DC1015" i="2" s="1"/>
  <c r="DC1016" i="2" s="1"/>
  <c r="DC1017" i="2" s="1"/>
  <c r="DC1018" i="2" s="1"/>
  <c r="DC1019" i="2" s="1"/>
  <c r="DC1020" i="2" s="1"/>
  <c r="DC1021" i="2" s="1"/>
  <c r="DC1022" i="2" s="1"/>
  <c r="DC1023" i="2" s="1"/>
  <c r="DC1024" i="2" s="1"/>
  <c r="DC1025" i="2" s="1"/>
  <c r="DC1026" i="2" s="1"/>
  <c r="DC1027" i="2" s="1"/>
  <c r="DC1028" i="2" s="1"/>
  <c r="DC1029" i="2" s="1"/>
  <c r="DC1030" i="2" s="1"/>
  <c r="DC1031" i="2" s="1"/>
  <c r="DC1032" i="2" s="1"/>
  <c r="DC1033" i="2" s="1"/>
  <c r="DC1034" i="2" s="1"/>
  <c r="DC1035" i="2" s="1"/>
  <c r="DC1036" i="2" s="1"/>
  <c r="DC1037" i="2" s="1"/>
  <c r="DC1038" i="2" s="1"/>
  <c r="DC1039" i="2" s="1"/>
  <c r="DC1040" i="2" s="1"/>
  <c r="DC1041" i="2" s="1"/>
  <c r="DC1042" i="2" s="1"/>
  <c r="DC1043" i="2" s="1"/>
  <c r="DC1044" i="2" s="1"/>
  <c r="DC1045" i="2" s="1"/>
  <c r="DC1046" i="2" s="1"/>
  <c r="DC1047" i="2" s="1"/>
  <c r="DC1048" i="2" s="1"/>
  <c r="DC1049" i="2" s="1"/>
  <c r="DC1050" i="2" s="1"/>
  <c r="DC1051" i="2" s="1"/>
  <c r="DC1052" i="2" s="1"/>
  <c r="DC1053" i="2" s="1"/>
  <c r="DC1054" i="2" s="1"/>
  <c r="DC1055" i="2" s="1"/>
  <c r="DC1056" i="2" s="1"/>
  <c r="DC1057" i="2" s="1"/>
  <c r="DC1058" i="2" s="1"/>
  <c r="DC1059" i="2" s="1"/>
  <c r="DC1060" i="2" s="1"/>
  <c r="DC1061" i="2" s="1"/>
  <c r="DC1062" i="2" s="1"/>
  <c r="DC1063" i="2" s="1"/>
  <c r="DC1064" i="2" s="1"/>
  <c r="DC1065" i="2" s="1"/>
  <c r="DC1066" i="2" s="1"/>
  <c r="DC1067" i="2" s="1"/>
  <c r="DC1068" i="2" s="1"/>
  <c r="DC1069" i="2" s="1"/>
  <c r="DC1070" i="2" s="1"/>
  <c r="DC1071" i="2" s="1"/>
  <c r="DC1072" i="2" s="1"/>
  <c r="DC1073" i="2" s="1"/>
  <c r="DC1074" i="2" s="1"/>
  <c r="DC1075" i="2" s="1"/>
  <c r="DC1076" i="2" s="1"/>
  <c r="DC1077" i="2" s="1"/>
  <c r="DC1078" i="2" s="1"/>
  <c r="DC1079" i="2" s="1"/>
  <c r="DC1080" i="2" s="1"/>
  <c r="DC1081" i="2" s="1"/>
  <c r="DC1082" i="2" s="1"/>
  <c r="DC1083" i="2" s="1"/>
  <c r="DC1084" i="2" s="1"/>
  <c r="DC1085" i="2" s="1"/>
  <c r="DC1086" i="2" s="1"/>
  <c r="DC1087" i="2" s="1"/>
  <c r="DC1088" i="2" s="1"/>
  <c r="DC1089" i="2" s="1"/>
  <c r="DC1090" i="2" s="1"/>
  <c r="DC1091" i="2" s="1"/>
  <c r="DC1092" i="2" s="1"/>
  <c r="DC1093" i="2" s="1"/>
  <c r="DC1094" i="2" s="1"/>
  <c r="DC1095" i="2" s="1"/>
  <c r="DC1096" i="2" s="1"/>
  <c r="DC1097" i="2" s="1"/>
  <c r="DC1098" i="2" s="1"/>
  <c r="DC1099" i="2" s="1"/>
  <c r="DC1100" i="2" s="1"/>
  <c r="DC1101" i="2" s="1"/>
  <c r="DC1102" i="2" s="1"/>
  <c r="DC1103" i="2" s="1"/>
  <c r="DC1104" i="2" s="1"/>
  <c r="DC1105" i="2" s="1"/>
  <c r="DC1106" i="2" s="1"/>
  <c r="DC1107" i="2" s="1"/>
  <c r="DC1108" i="2" s="1"/>
  <c r="DC1109" i="2" s="1"/>
  <c r="DC1110" i="2" s="1"/>
  <c r="DC1111" i="2" s="1"/>
  <c r="DC1112" i="2" s="1"/>
  <c r="DC1113" i="2" s="1"/>
  <c r="DC1114" i="2" s="1"/>
  <c r="DC1115" i="2" s="1"/>
  <c r="DC1116" i="2" s="1"/>
  <c r="DC1117" i="2" s="1"/>
  <c r="DC1118" i="2" s="1"/>
  <c r="DC1119" i="2" s="1"/>
  <c r="DC1120" i="2" s="1"/>
  <c r="DC1121" i="2" s="1"/>
  <c r="DC1122" i="2" s="1"/>
  <c r="DC1123" i="2" s="1"/>
  <c r="DC1124" i="2" s="1"/>
  <c r="DC1125" i="2" s="1"/>
  <c r="DC1126" i="2" s="1"/>
  <c r="DC1127" i="2" s="1"/>
  <c r="DC1128" i="2" s="1"/>
  <c r="DC1129" i="2" s="1"/>
  <c r="DC1130" i="2" s="1"/>
  <c r="DC1131" i="2" s="1"/>
  <c r="DC1132" i="2" s="1"/>
  <c r="DC1133" i="2" s="1"/>
  <c r="DC1134" i="2" s="1"/>
  <c r="DC1135" i="2" s="1"/>
  <c r="DC1136" i="2" s="1"/>
  <c r="DC1137" i="2" s="1"/>
  <c r="DC1138" i="2" s="1"/>
  <c r="DC1139" i="2" s="1"/>
  <c r="DC1140" i="2" s="1"/>
  <c r="DC1141" i="2" s="1"/>
  <c r="DC1142" i="2" s="1"/>
  <c r="DC1143" i="2" s="1"/>
  <c r="DC1144" i="2" s="1"/>
  <c r="DC1145" i="2" s="1"/>
  <c r="DC1146" i="2" s="1"/>
  <c r="DC1147" i="2" s="1"/>
  <c r="DC1148" i="2" s="1"/>
  <c r="DC1149" i="2" s="1"/>
  <c r="DC1150" i="2" s="1"/>
  <c r="DC1151" i="2" s="1"/>
  <c r="DC1152" i="2" s="1"/>
  <c r="DC1153" i="2" s="1"/>
  <c r="DC1154" i="2" s="1"/>
  <c r="DC1155" i="2" s="1"/>
  <c r="DC1156" i="2" s="1"/>
  <c r="DC1157" i="2" s="1"/>
  <c r="DC1158" i="2" s="1"/>
  <c r="DC1159" i="2" s="1"/>
  <c r="DC1160" i="2" s="1"/>
  <c r="DC1161" i="2" s="1"/>
  <c r="DC1162" i="2" s="1"/>
  <c r="DC1163" i="2" s="1"/>
  <c r="DC1164" i="2" s="1"/>
  <c r="DC1165" i="2" s="1"/>
  <c r="DC1166" i="2" s="1"/>
  <c r="DC1167" i="2" s="1"/>
  <c r="DC1168" i="2" s="1"/>
  <c r="DC1169" i="2" s="1"/>
  <c r="DC1170" i="2" s="1"/>
  <c r="DC1171" i="2" s="1"/>
  <c r="DC1172" i="2" s="1"/>
  <c r="DC1173" i="2" s="1"/>
  <c r="DC1174" i="2" s="1"/>
  <c r="DC1175" i="2" s="1"/>
  <c r="DC1176" i="2" s="1"/>
  <c r="DC1177" i="2" s="1"/>
  <c r="DC1178" i="2" s="1"/>
  <c r="DC1179" i="2" s="1"/>
  <c r="DC1180" i="2" s="1"/>
  <c r="DC1181" i="2" s="1"/>
  <c r="DC1182" i="2" s="1"/>
  <c r="DC1183" i="2" s="1"/>
  <c r="DC1184" i="2" s="1"/>
  <c r="DC1185" i="2" s="1"/>
  <c r="DC1186" i="2" s="1"/>
  <c r="DC1187" i="2" s="1"/>
  <c r="DC1188" i="2" s="1"/>
  <c r="DC1189" i="2" s="1"/>
  <c r="DC1190" i="2" s="1"/>
  <c r="DC1191" i="2" s="1"/>
  <c r="DC1192" i="2" s="1"/>
  <c r="DC1193" i="2" s="1"/>
  <c r="DC1194" i="2" s="1"/>
  <c r="DC1195" i="2" s="1"/>
  <c r="DC1196" i="2" s="1"/>
  <c r="DC1197" i="2" s="1"/>
  <c r="DC1198" i="2" s="1"/>
  <c r="DC1199" i="2" s="1"/>
  <c r="DC1200" i="2" s="1"/>
  <c r="DC1201" i="2" s="1"/>
  <c r="DC1202" i="2" s="1"/>
  <c r="DC1203" i="2" s="1"/>
  <c r="DC1204" i="2" s="1"/>
  <c r="DC1205" i="2" s="1"/>
  <c r="DC1206" i="2" s="1"/>
  <c r="DC1207" i="2" s="1"/>
  <c r="DC1208" i="2" s="1"/>
  <c r="DC1209" i="2" s="1"/>
  <c r="DC1210" i="2" s="1"/>
  <c r="DC1211" i="2" s="1"/>
  <c r="DC1212" i="2" s="1"/>
  <c r="DC1213" i="2" s="1"/>
  <c r="DC1214" i="2" s="1"/>
  <c r="DC1215" i="2" s="1"/>
  <c r="DC1216" i="2" s="1"/>
  <c r="DC1217" i="2" s="1"/>
  <c r="DC1218" i="2" s="1"/>
  <c r="DC1219" i="2" s="1"/>
  <c r="DC1220" i="2" s="1"/>
  <c r="DC1221" i="2" s="1"/>
  <c r="DC1222" i="2" s="1"/>
  <c r="DC1223" i="2" s="1"/>
  <c r="DC1224" i="2" s="1"/>
  <c r="DC1225" i="2" s="1"/>
  <c r="DC1226" i="2" s="1"/>
  <c r="DC1227" i="2" s="1"/>
  <c r="DC1228" i="2" s="1"/>
  <c r="DC1229" i="2" s="1"/>
  <c r="DC1230" i="2" s="1"/>
  <c r="DC1231" i="2" s="1"/>
  <c r="DC1232" i="2" s="1"/>
  <c r="DC1233" i="2" s="1"/>
  <c r="DC1234" i="2" s="1"/>
  <c r="DC1235" i="2" s="1"/>
  <c r="DC1236" i="2" s="1"/>
  <c r="DC1237" i="2" s="1"/>
  <c r="DC1238" i="2" s="1"/>
  <c r="DC1239" i="2" s="1"/>
  <c r="DC1240" i="2" s="1"/>
  <c r="DC1241" i="2" s="1"/>
  <c r="DC1242" i="2" s="1"/>
  <c r="DC1243" i="2" s="1"/>
  <c r="DC1244" i="2" s="1"/>
  <c r="DC1245" i="2" s="1"/>
  <c r="DC1246" i="2" s="1"/>
  <c r="DC1247" i="2" s="1"/>
  <c r="DC1248" i="2" s="1"/>
  <c r="DC1249" i="2" s="1"/>
  <c r="DC1250" i="2" s="1"/>
  <c r="DC1251" i="2" s="1"/>
  <c r="DC1252" i="2" s="1"/>
  <c r="DC1253" i="2" s="1"/>
  <c r="DC1254" i="2" s="1"/>
  <c r="DC1255" i="2" s="1"/>
  <c r="DC1256" i="2" s="1"/>
  <c r="DC1257" i="2" s="1"/>
  <c r="DC1258" i="2" s="1"/>
  <c r="DC1259" i="2" s="1"/>
  <c r="DC1260" i="2" s="1"/>
  <c r="DC1261" i="2" s="1"/>
  <c r="DC1262" i="2" s="1"/>
  <c r="DC1263" i="2" s="1"/>
  <c r="DC1264" i="2" s="1"/>
  <c r="DC1265" i="2" s="1"/>
  <c r="DC1266" i="2" s="1"/>
  <c r="DC1267" i="2" s="1"/>
  <c r="DC1268" i="2" s="1"/>
  <c r="DC1269" i="2" s="1"/>
  <c r="DC1270" i="2" s="1"/>
  <c r="DC1271" i="2" s="1"/>
  <c r="DC1272" i="2" s="1"/>
  <c r="DC1273" i="2" s="1"/>
  <c r="DC1274" i="2" s="1"/>
  <c r="DC1275" i="2" s="1"/>
  <c r="DC1276" i="2" s="1"/>
  <c r="DC1277" i="2" s="1"/>
  <c r="DC1278" i="2" s="1"/>
  <c r="DC1279" i="2" s="1"/>
  <c r="DC1280" i="2" s="1"/>
  <c r="DC1281" i="2" s="1"/>
  <c r="DC1282" i="2" s="1"/>
  <c r="DC1283" i="2" s="1"/>
  <c r="DC1284" i="2" s="1"/>
  <c r="DC1285" i="2" s="1"/>
  <c r="DC1286" i="2" s="1"/>
  <c r="DC1287" i="2" s="1"/>
  <c r="DC1288" i="2" s="1"/>
  <c r="DC1289" i="2" s="1"/>
  <c r="DC1290" i="2" s="1"/>
  <c r="DC1291" i="2" s="1"/>
  <c r="DC1292" i="2" s="1"/>
  <c r="DC1293" i="2" s="1"/>
  <c r="DC1294" i="2" s="1"/>
  <c r="DC1295" i="2" s="1"/>
  <c r="DC1296" i="2" s="1"/>
  <c r="DC1297" i="2" s="1"/>
  <c r="DC1298" i="2" s="1"/>
  <c r="DC1299" i="2" s="1"/>
  <c r="DC1300" i="2" s="1"/>
  <c r="DC1301" i="2" s="1"/>
  <c r="DC1302" i="2" s="1"/>
  <c r="DC1303" i="2" s="1"/>
  <c r="DC1304" i="2" s="1"/>
  <c r="DC1305" i="2" s="1"/>
  <c r="DC1306" i="2" s="1"/>
  <c r="DC1307" i="2" s="1"/>
  <c r="DC1308" i="2" s="1"/>
  <c r="DC1309" i="2" s="1"/>
  <c r="DC1310" i="2" s="1"/>
  <c r="DC1311" i="2" s="1"/>
  <c r="DC1312" i="2" s="1"/>
  <c r="DC1313" i="2" s="1"/>
  <c r="DC1314" i="2" s="1"/>
  <c r="DC1315" i="2" s="1"/>
  <c r="DC1316" i="2" s="1"/>
  <c r="DC1317" i="2" s="1"/>
  <c r="DC1318" i="2" s="1"/>
  <c r="DC1319" i="2" s="1"/>
  <c r="DC1320" i="2" s="1"/>
  <c r="DC1321" i="2" s="1"/>
  <c r="DC1322" i="2" s="1"/>
  <c r="DC1323" i="2" s="1"/>
  <c r="DC1324" i="2" s="1"/>
  <c r="DC1325" i="2" s="1"/>
  <c r="DC1326" i="2" s="1"/>
  <c r="DC1327" i="2" s="1"/>
  <c r="DC1328" i="2" s="1"/>
  <c r="DC1329" i="2" s="1"/>
  <c r="DC1330" i="2" s="1"/>
  <c r="DC1331" i="2" s="1"/>
  <c r="DC1332" i="2" s="1"/>
  <c r="DC1333" i="2" s="1"/>
  <c r="DC1334" i="2" s="1"/>
  <c r="DC1335" i="2" s="1"/>
  <c r="DC1336" i="2" s="1"/>
  <c r="DC1337" i="2" s="1"/>
  <c r="DC1338" i="2" s="1"/>
  <c r="DC1339" i="2" s="1"/>
  <c r="DC1340" i="2" s="1"/>
  <c r="DC1341" i="2" s="1"/>
  <c r="DC1342" i="2" s="1"/>
  <c r="DC1343" i="2" s="1"/>
  <c r="DC1344" i="2" s="1"/>
  <c r="DC1345" i="2" s="1"/>
  <c r="DC1346" i="2" s="1"/>
  <c r="DC1347" i="2" s="1"/>
  <c r="DC1348" i="2" s="1"/>
  <c r="DC1349" i="2" s="1"/>
  <c r="DC1350" i="2" s="1"/>
  <c r="DC1351" i="2" s="1"/>
  <c r="DC1352" i="2" s="1"/>
  <c r="DC1353" i="2" s="1"/>
  <c r="DC1354" i="2" s="1"/>
  <c r="DC1355" i="2" s="1"/>
  <c r="DC1356" i="2" s="1"/>
  <c r="DC1357" i="2" s="1"/>
  <c r="DC1358" i="2" s="1"/>
  <c r="DC1359" i="2" s="1"/>
  <c r="DC1360" i="2" s="1"/>
  <c r="DC1361" i="2" s="1"/>
  <c r="DC1362" i="2" s="1"/>
  <c r="DC1363" i="2" s="1"/>
  <c r="DC1364" i="2" s="1"/>
  <c r="DC1365" i="2" s="1"/>
  <c r="DC1366" i="2" s="1"/>
  <c r="DC1367" i="2" s="1"/>
  <c r="DC1368" i="2" s="1"/>
  <c r="DC1369" i="2" s="1"/>
  <c r="DC1370" i="2" s="1"/>
  <c r="DC1371" i="2" s="1"/>
  <c r="DC1372" i="2" s="1"/>
  <c r="DC1373" i="2" s="1"/>
  <c r="DC1374" i="2" s="1"/>
  <c r="DC1375" i="2" s="1"/>
  <c r="DC1376" i="2" s="1"/>
  <c r="DC1377" i="2" s="1"/>
  <c r="DC1378" i="2" s="1"/>
  <c r="DC1379" i="2" s="1"/>
  <c r="DC1380" i="2" s="1"/>
  <c r="DC1381" i="2" s="1"/>
  <c r="DC1382" i="2" s="1"/>
  <c r="DC1383" i="2" s="1"/>
  <c r="DC1384" i="2" s="1"/>
  <c r="DC1385" i="2" s="1"/>
  <c r="DC1386" i="2" s="1"/>
  <c r="DC1387" i="2" s="1"/>
  <c r="DC1388" i="2" s="1"/>
  <c r="DC1389" i="2" s="1"/>
  <c r="DC1390" i="2" s="1"/>
  <c r="DC1391" i="2" s="1"/>
  <c r="DC1392" i="2" s="1"/>
  <c r="DC1393" i="2" s="1"/>
  <c r="DC1394" i="2" s="1"/>
  <c r="DC1395" i="2" s="1"/>
  <c r="DC1396" i="2" s="1"/>
  <c r="DC1397" i="2" s="1"/>
  <c r="DC1398" i="2" s="1"/>
  <c r="DC1399" i="2" s="1"/>
  <c r="DC1400" i="2" s="1"/>
  <c r="DC1401" i="2" s="1"/>
  <c r="DC1402" i="2" s="1"/>
  <c r="DC1403" i="2" s="1"/>
  <c r="DC1404" i="2" s="1"/>
  <c r="DC1405" i="2" s="1"/>
  <c r="DC1406" i="2" s="1"/>
  <c r="DC1407" i="2" s="1"/>
  <c r="DC1408" i="2" s="1"/>
  <c r="DC1409" i="2" s="1"/>
  <c r="DC1410" i="2" s="1"/>
  <c r="DC1411" i="2" s="1"/>
  <c r="DC1412" i="2" s="1"/>
  <c r="DC1413" i="2" s="1"/>
  <c r="DC1414" i="2" s="1"/>
  <c r="DC1415" i="2" s="1"/>
  <c r="DC1416" i="2" s="1"/>
  <c r="DC1417" i="2" s="1"/>
  <c r="DC1418" i="2" s="1"/>
  <c r="DC1419" i="2" s="1"/>
  <c r="DC1420" i="2" s="1"/>
  <c r="DC1421" i="2" s="1"/>
  <c r="DC1422" i="2" s="1"/>
  <c r="DC1423" i="2" s="1"/>
  <c r="DC1424" i="2" s="1"/>
  <c r="DC1425" i="2" s="1"/>
  <c r="DC1426" i="2" s="1"/>
  <c r="DC1427" i="2" s="1"/>
  <c r="DC1428" i="2" s="1"/>
  <c r="DC1429" i="2" s="1"/>
  <c r="DC1430" i="2" s="1"/>
  <c r="DC1431" i="2" s="1"/>
  <c r="DC1432" i="2" s="1"/>
  <c r="DC1433" i="2" s="1"/>
  <c r="DC1434" i="2" s="1"/>
  <c r="DC1435" i="2" s="1"/>
  <c r="DC1436" i="2" s="1"/>
  <c r="DC1437" i="2" s="1"/>
  <c r="DC1438" i="2" s="1"/>
  <c r="DC1439" i="2" s="1"/>
  <c r="DC1440" i="2" s="1"/>
  <c r="DC1441" i="2" s="1"/>
  <c r="DC1442" i="2" s="1"/>
  <c r="DC1443" i="2" s="1"/>
  <c r="DC1444" i="2" s="1"/>
  <c r="DC1445" i="2" s="1"/>
  <c r="DC1446" i="2" s="1"/>
  <c r="DC1447" i="2" s="1"/>
  <c r="DC1448" i="2" s="1"/>
  <c r="DC1449" i="2" s="1"/>
  <c r="DC1450" i="2" s="1"/>
  <c r="DC1451" i="2" s="1"/>
  <c r="DC1452" i="2" s="1"/>
  <c r="DC1453" i="2" s="1"/>
  <c r="DC1454" i="2" s="1"/>
  <c r="DC1455" i="2" s="1"/>
  <c r="DC1456" i="2" s="1"/>
  <c r="DC1457" i="2" s="1"/>
  <c r="DC1458" i="2" s="1"/>
  <c r="DC1459" i="2" s="1"/>
  <c r="DC1460" i="2" s="1"/>
  <c r="DC1461" i="2" s="1"/>
  <c r="DC1462" i="2" s="1"/>
  <c r="DC1463" i="2" s="1"/>
  <c r="G37" i="7"/>
  <c r="I10" i="2"/>
  <c r="AC9" i="2"/>
  <c r="DE347" i="2"/>
  <c r="DE348" i="2" s="1"/>
  <c r="DE349" i="2" s="1"/>
  <c r="DE350" i="2" s="1"/>
  <c r="DE351" i="2" s="1"/>
  <c r="DE352" i="2" s="1"/>
  <c r="DE353" i="2" s="1"/>
  <c r="DE354" i="2" s="1"/>
  <c r="DE355" i="2" s="1"/>
  <c r="DE356" i="2" s="1"/>
  <c r="DE357" i="2" s="1"/>
  <c r="DE358" i="2" s="1"/>
  <c r="DE359" i="2" s="1"/>
  <c r="DE360" i="2" s="1"/>
  <c r="DE361" i="2" s="1"/>
  <c r="DE362" i="2" s="1"/>
  <c r="DE363" i="2" s="1"/>
  <c r="DE364" i="2" s="1"/>
  <c r="DE365" i="2" s="1"/>
  <c r="DE366" i="2" s="1"/>
  <c r="DE367" i="2" s="1"/>
  <c r="DE368" i="2" s="1"/>
  <c r="DE369" i="2" s="1"/>
  <c r="DE370" i="2" s="1"/>
  <c r="DE371" i="2" s="1"/>
  <c r="DE372" i="2" s="1"/>
  <c r="DE373" i="2" s="1"/>
  <c r="DE374" i="2" s="1"/>
  <c r="DE375" i="2" s="1"/>
  <c r="DE376" i="2" s="1"/>
  <c r="DE377" i="2" s="1"/>
  <c r="DE378" i="2" s="1"/>
  <c r="DE379" i="2" s="1"/>
  <c r="DE380" i="2" s="1"/>
  <c r="DE381" i="2" s="1"/>
  <c r="DE382" i="2" s="1"/>
  <c r="DE383" i="2" s="1"/>
  <c r="DE384" i="2" s="1"/>
  <c r="DE385" i="2" s="1"/>
  <c r="DE386" i="2" s="1"/>
  <c r="DE387" i="2" s="1"/>
  <c r="DE388" i="2" s="1"/>
  <c r="DE389" i="2" s="1"/>
  <c r="DE390" i="2" s="1"/>
  <c r="DE391" i="2" s="1"/>
  <c r="DE392" i="2" s="1"/>
  <c r="DE393" i="2" s="1"/>
  <c r="DE394" i="2" s="1"/>
  <c r="DE395" i="2" s="1"/>
  <c r="DE396" i="2" s="1"/>
  <c r="DE397" i="2" s="1"/>
  <c r="DE398" i="2" s="1"/>
  <c r="DE399" i="2" s="1"/>
  <c r="DE400" i="2" s="1"/>
  <c r="DE401" i="2" s="1"/>
  <c r="DE402" i="2" s="1"/>
  <c r="DE403" i="2" s="1"/>
  <c r="DE404" i="2" s="1"/>
  <c r="DE405" i="2" s="1"/>
  <c r="DE406" i="2" s="1"/>
  <c r="DE407" i="2" s="1"/>
  <c r="DE408" i="2" s="1"/>
  <c r="DE409" i="2" s="1"/>
  <c r="DE410" i="2" s="1"/>
  <c r="DE411" i="2" s="1"/>
  <c r="DE412" i="2" s="1"/>
  <c r="DE413" i="2" s="1"/>
  <c r="DE414" i="2" s="1"/>
  <c r="DE415" i="2" s="1"/>
  <c r="DE416" i="2" s="1"/>
  <c r="DE417" i="2" s="1"/>
  <c r="DE418" i="2" s="1"/>
  <c r="DE419" i="2" s="1"/>
  <c r="DE420" i="2" s="1"/>
  <c r="DE421" i="2" s="1"/>
  <c r="DE422" i="2" s="1"/>
  <c r="DE423" i="2" s="1"/>
  <c r="DE424" i="2" s="1"/>
  <c r="DE425" i="2" s="1"/>
  <c r="DE426" i="2" s="1"/>
  <c r="DE427" i="2" s="1"/>
  <c r="DE428" i="2" s="1"/>
  <c r="DE429" i="2" s="1"/>
  <c r="DE430" i="2" s="1"/>
  <c r="DE431" i="2" s="1"/>
  <c r="DE432" i="2" s="1"/>
  <c r="DE433" i="2" s="1"/>
  <c r="DE434" i="2" s="1"/>
  <c r="DE435" i="2" s="1"/>
  <c r="DE436" i="2" s="1"/>
  <c r="DE437" i="2" s="1"/>
  <c r="DE438" i="2" s="1"/>
  <c r="DE439" i="2" s="1"/>
  <c r="DE440" i="2" s="1"/>
  <c r="DE441" i="2" s="1"/>
  <c r="DE442" i="2" s="1"/>
  <c r="DE443" i="2" s="1"/>
  <c r="DE444" i="2" s="1"/>
  <c r="DE445" i="2" s="1"/>
  <c r="DE446" i="2" s="1"/>
  <c r="DE447" i="2" s="1"/>
  <c r="DE448" i="2" s="1"/>
  <c r="DE449" i="2" s="1"/>
  <c r="DE450" i="2" s="1"/>
  <c r="DE451" i="2" s="1"/>
  <c r="DE452" i="2" s="1"/>
  <c r="DE453" i="2" s="1"/>
  <c r="DE454" i="2" s="1"/>
  <c r="DE455" i="2" s="1"/>
  <c r="DE456" i="2" s="1"/>
  <c r="DE457" i="2" s="1"/>
  <c r="DE458" i="2" s="1"/>
  <c r="DE459" i="2" s="1"/>
  <c r="DE460" i="2" s="1"/>
  <c r="DE461" i="2" s="1"/>
  <c r="DE462" i="2" s="1"/>
  <c r="DE463" i="2" s="1"/>
  <c r="DE464" i="2" s="1"/>
  <c r="DE465" i="2" s="1"/>
  <c r="DE466" i="2" s="1"/>
  <c r="DE467" i="2" s="1"/>
  <c r="DE468" i="2" s="1"/>
  <c r="DE469" i="2" s="1"/>
  <c r="DE470" i="2" s="1"/>
  <c r="DE471" i="2" s="1"/>
  <c r="DE472" i="2" s="1"/>
  <c r="DE473" i="2" s="1"/>
  <c r="DE474" i="2" s="1"/>
  <c r="DE475" i="2" s="1"/>
  <c r="DE476" i="2" s="1"/>
  <c r="DE477" i="2" s="1"/>
  <c r="DE478" i="2" s="1"/>
  <c r="DE479" i="2" s="1"/>
  <c r="DE480" i="2" s="1"/>
  <c r="DE481" i="2" s="1"/>
  <c r="DE482" i="2" s="1"/>
  <c r="DE483" i="2" s="1"/>
  <c r="DE484" i="2" s="1"/>
  <c r="DE485" i="2" s="1"/>
  <c r="DE486" i="2" s="1"/>
  <c r="DE487" i="2" s="1"/>
  <c r="DE488" i="2" s="1"/>
  <c r="DE489" i="2" s="1"/>
  <c r="DE490" i="2" s="1"/>
  <c r="DE491" i="2" s="1"/>
  <c r="DE492" i="2" s="1"/>
  <c r="DE493" i="2" s="1"/>
  <c r="DE494" i="2" s="1"/>
  <c r="DE495" i="2" s="1"/>
  <c r="DE496" i="2" s="1"/>
  <c r="DE497" i="2" s="1"/>
  <c r="DE498" i="2" s="1"/>
  <c r="DE499" i="2" s="1"/>
  <c r="DE500" i="2" s="1"/>
  <c r="DE501" i="2" s="1"/>
  <c r="DE502" i="2" s="1"/>
  <c r="DE503" i="2" s="1"/>
  <c r="DE504" i="2" s="1"/>
  <c r="DE505" i="2" s="1"/>
  <c r="DE506" i="2" s="1"/>
  <c r="DE507" i="2" s="1"/>
  <c r="DE508" i="2" s="1"/>
  <c r="DE509" i="2" s="1"/>
  <c r="DE510" i="2" s="1"/>
  <c r="DE511" i="2" s="1"/>
  <c r="DE512" i="2" s="1"/>
  <c r="DE513" i="2" s="1"/>
  <c r="DE514" i="2" s="1"/>
  <c r="DE515" i="2" s="1"/>
  <c r="DE516" i="2" s="1"/>
  <c r="DE517" i="2" s="1"/>
  <c r="DE518" i="2" s="1"/>
  <c r="DE519" i="2" s="1"/>
  <c r="DE520" i="2" s="1"/>
  <c r="DE521" i="2" s="1"/>
  <c r="DE522" i="2" s="1"/>
  <c r="DE523" i="2" s="1"/>
  <c r="DE524" i="2" s="1"/>
  <c r="DE525" i="2" s="1"/>
  <c r="DE526" i="2" s="1"/>
  <c r="DE527" i="2" s="1"/>
  <c r="DE528" i="2" s="1"/>
  <c r="DE529" i="2" s="1"/>
  <c r="DE530" i="2" s="1"/>
  <c r="DE531" i="2" s="1"/>
  <c r="DE532" i="2" s="1"/>
  <c r="DE533" i="2" s="1"/>
  <c r="DE534" i="2" s="1"/>
  <c r="DE535" i="2" s="1"/>
  <c r="DE536" i="2" s="1"/>
  <c r="DE537" i="2" s="1"/>
  <c r="DE538" i="2" s="1"/>
  <c r="DE539" i="2" s="1"/>
  <c r="DE540" i="2" s="1"/>
  <c r="DE541" i="2" s="1"/>
  <c r="DE542" i="2" s="1"/>
  <c r="DE543" i="2" s="1"/>
  <c r="DE544" i="2" s="1"/>
  <c r="DE545" i="2" s="1"/>
  <c r="DE546" i="2" s="1"/>
  <c r="DE547" i="2" s="1"/>
  <c r="DE548" i="2" s="1"/>
  <c r="DE549" i="2" s="1"/>
  <c r="DE550" i="2" s="1"/>
  <c r="DE551" i="2" s="1"/>
  <c r="DE552" i="2" s="1"/>
  <c r="DE553" i="2" s="1"/>
  <c r="DE554" i="2" s="1"/>
  <c r="DE555" i="2" s="1"/>
  <c r="DE556" i="2" s="1"/>
  <c r="DE557" i="2" s="1"/>
  <c r="DE558" i="2" s="1"/>
  <c r="DE559" i="2" s="1"/>
  <c r="DE560" i="2" s="1"/>
  <c r="DE561" i="2" s="1"/>
  <c r="DE562" i="2" s="1"/>
  <c r="DE563" i="2" s="1"/>
  <c r="DE564" i="2" s="1"/>
  <c r="DE565" i="2" s="1"/>
  <c r="DE566" i="2" s="1"/>
  <c r="DE567" i="2" s="1"/>
  <c r="DE568" i="2" s="1"/>
  <c r="DE569" i="2" s="1"/>
  <c r="DE570" i="2" s="1"/>
  <c r="DE571" i="2" s="1"/>
  <c r="DE572" i="2" s="1"/>
  <c r="DE573" i="2" s="1"/>
  <c r="DE574" i="2" s="1"/>
  <c r="DE575" i="2" s="1"/>
  <c r="DE576" i="2" s="1"/>
  <c r="DE577" i="2" s="1"/>
  <c r="DE578" i="2" s="1"/>
  <c r="DE579" i="2" s="1"/>
  <c r="DE580" i="2" s="1"/>
  <c r="DE581" i="2" s="1"/>
  <c r="DE582" i="2" s="1"/>
  <c r="DE583" i="2" s="1"/>
  <c r="DE584" i="2" s="1"/>
  <c r="DE585" i="2" s="1"/>
  <c r="DE586" i="2" s="1"/>
  <c r="DE587" i="2" s="1"/>
  <c r="DE588" i="2" s="1"/>
  <c r="DE589" i="2" s="1"/>
  <c r="DE590" i="2" s="1"/>
  <c r="DE591" i="2" s="1"/>
  <c r="DE592" i="2" s="1"/>
  <c r="DE593" i="2" s="1"/>
  <c r="DE594" i="2" s="1"/>
  <c r="DE595" i="2" s="1"/>
  <c r="DE596" i="2" s="1"/>
  <c r="DE597" i="2" s="1"/>
  <c r="DE598" i="2" s="1"/>
  <c r="DE599" i="2" s="1"/>
  <c r="DE600" i="2" s="1"/>
  <c r="DE601" i="2" s="1"/>
  <c r="DE602" i="2" s="1"/>
  <c r="DE603" i="2" s="1"/>
  <c r="DE604" i="2" s="1"/>
  <c r="DE605" i="2" s="1"/>
  <c r="DE606" i="2" s="1"/>
  <c r="DE607" i="2" s="1"/>
  <c r="DE608" i="2" s="1"/>
  <c r="DE609" i="2" s="1"/>
  <c r="DE610" i="2" s="1"/>
  <c r="DE611" i="2" s="1"/>
  <c r="DE612" i="2" s="1"/>
  <c r="DE613" i="2" s="1"/>
  <c r="DE614" i="2" s="1"/>
  <c r="DE615" i="2" s="1"/>
  <c r="DE616" i="2" s="1"/>
  <c r="DE617" i="2" s="1"/>
  <c r="DE618" i="2" s="1"/>
  <c r="DE619" i="2" s="1"/>
  <c r="DE620" i="2" s="1"/>
  <c r="DE621" i="2" s="1"/>
  <c r="DE622" i="2" s="1"/>
  <c r="DE623" i="2" s="1"/>
  <c r="DE624" i="2" s="1"/>
  <c r="DE625" i="2" s="1"/>
  <c r="DE626" i="2" s="1"/>
  <c r="DE627" i="2" s="1"/>
  <c r="DE628" i="2" s="1"/>
  <c r="DE629" i="2" s="1"/>
  <c r="DE630" i="2" s="1"/>
  <c r="DE631" i="2" s="1"/>
  <c r="DE632" i="2" s="1"/>
  <c r="DE633" i="2" s="1"/>
  <c r="DE634" i="2" s="1"/>
  <c r="DE635" i="2" s="1"/>
  <c r="DE636" i="2" s="1"/>
  <c r="DE637" i="2" s="1"/>
  <c r="DE638" i="2" s="1"/>
  <c r="DE639" i="2" s="1"/>
  <c r="DE640" i="2" s="1"/>
  <c r="DE641" i="2" s="1"/>
  <c r="DE642" i="2" s="1"/>
  <c r="DE643" i="2" s="1"/>
  <c r="DE644" i="2" s="1"/>
  <c r="DE645" i="2" s="1"/>
  <c r="DE646" i="2" s="1"/>
  <c r="DE647" i="2" s="1"/>
  <c r="DE648" i="2" s="1"/>
  <c r="DE649" i="2" s="1"/>
  <c r="DE650" i="2" s="1"/>
  <c r="DE651" i="2" s="1"/>
  <c r="DE652" i="2" s="1"/>
  <c r="DE653" i="2" s="1"/>
  <c r="DE654" i="2" s="1"/>
  <c r="DE655" i="2" s="1"/>
  <c r="DE656" i="2" s="1"/>
  <c r="DE657" i="2" s="1"/>
  <c r="DE658" i="2" s="1"/>
  <c r="DE659" i="2" s="1"/>
  <c r="DE660" i="2" s="1"/>
  <c r="DE661" i="2" s="1"/>
  <c r="DE662" i="2" s="1"/>
  <c r="DE663" i="2" s="1"/>
  <c r="DE664" i="2" s="1"/>
  <c r="DE665" i="2" s="1"/>
  <c r="DE666" i="2" s="1"/>
  <c r="DE667" i="2" s="1"/>
  <c r="DE668" i="2" s="1"/>
  <c r="DE669" i="2" s="1"/>
  <c r="DE670" i="2" s="1"/>
  <c r="DE671" i="2" s="1"/>
  <c r="DE672" i="2" s="1"/>
  <c r="DE673" i="2" s="1"/>
  <c r="DE674" i="2" s="1"/>
  <c r="DE675" i="2" s="1"/>
  <c r="DE676" i="2" s="1"/>
  <c r="DE677" i="2" s="1"/>
  <c r="DE678" i="2" s="1"/>
  <c r="DE679" i="2" s="1"/>
  <c r="DE680" i="2" s="1"/>
  <c r="DE681" i="2" s="1"/>
  <c r="DE682" i="2" s="1"/>
  <c r="DE683" i="2" s="1"/>
  <c r="DE684" i="2" s="1"/>
  <c r="DE685" i="2" s="1"/>
  <c r="DE686" i="2" s="1"/>
  <c r="DE687" i="2" s="1"/>
  <c r="DE688" i="2" s="1"/>
  <c r="DE689" i="2" s="1"/>
  <c r="DE690" i="2" s="1"/>
  <c r="DE691" i="2" s="1"/>
  <c r="DE692" i="2" s="1"/>
  <c r="DE693" i="2" s="1"/>
  <c r="DE694" i="2" s="1"/>
  <c r="DE695" i="2" s="1"/>
  <c r="DE696" i="2" s="1"/>
  <c r="DE697" i="2" s="1"/>
  <c r="DE698" i="2" s="1"/>
  <c r="DE699" i="2" s="1"/>
  <c r="DE700" i="2" s="1"/>
  <c r="DE701" i="2" s="1"/>
  <c r="DE702" i="2" s="1"/>
  <c r="DE703" i="2" s="1"/>
  <c r="DE704" i="2" s="1"/>
  <c r="DE705" i="2" s="1"/>
  <c r="DE706" i="2" s="1"/>
  <c r="DE707" i="2" s="1"/>
  <c r="DE708" i="2" s="1"/>
  <c r="DE709" i="2" s="1"/>
  <c r="DE710" i="2" s="1"/>
  <c r="DE711" i="2" s="1"/>
  <c r="DE712" i="2" s="1"/>
  <c r="DE713" i="2" s="1"/>
  <c r="DE714" i="2" s="1"/>
  <c r="DE715" i="2" s="1"/>
  <c r="DE716" i="2" s="1"/>
  <c r="DE717" i="2" s="1"/>
  <c r="DE718" i="2" s="1"/>
  <c r="DE719" i="2" s="1"/>
  <c r="DE720" i="2" s="1"/>
  <c r="DE721" i="2" s="1"/>
  <c r="DE722" i="2" s="1"/>
  <c r="DE723" i="2" s="1"/>
  <c r="DE724" i="2" s="1"/>
  <c r="DE725" i="2" s="1"/>
  <c r="DE726" i="2" s="1"/>
  <c r="DE727" i="2" s="1"/>
  <c r="DE728" i="2" s="1"/>
  <c r="DE729" i="2" s="1"/>
  <c r="DE730" i="2" s="1"/>
  <c r="DE731" i="2" s="1"/>
  <c r="DE732" i="2" s="1"/>
  <c r="DE733" i="2" s="1"/>
  <c r="DE734" i="2" s="1"/>
  <c r="DE735" i="2" s="1"/>
  <c r="DE736" i="2" s="1"/>
  <c r="DE737" i="2" s="1"/>
  <c r="DE738" i="2" s="1"/>
  <c r="DE739" i="2" s="1"/>
  <c r="DE740" i="2" s="1"/>
  <c r="DE741" i="2" s="1"/>
  <c r="DE742" i="2" s="1"/>
  <c r="DE743" i="2" s="1"/>
  <c r="DE744" i="2" s="1"/>
  <c r="DE745" i="2" s="1"/>
  <c r="DE746" i="2" s="1"/>
  <c r="DE747" i="2" s="1"/>
  <c r="DE748" i="2" s="1"/>
  <c r="DE749" i="2" s="1"/>
  <c r="DE750" i="2" s="1"/>
  <c r="DE751" i="2" s="1"/>
  <c r="DE752" i="2" s="1"/>
  <c r="DE753" i="2" s="1"/>
  <c r="DE754" i="2" s="1"/>
  <c r="DE755" i="2" s="1"/>
  <c r="DE756" i="2" s="1"/>
  <c r="DE757" i="2" s="1"/>
  <c r="DE758" i="2" s="1"/>
  <c r="DE759" i="2" s="1"/>
  <c r="DE760" i="2" s="1"/>
  <c r="DE761" i="2" s="1"/>
  <c r="DE762" i="2" s="1"/>
  <c r="DE763" i="2" s="1"/>
  <c r="DE764" i="2" s="1"/>
  <c r="DE765" i="2" s="1"/>
  <c r="DE766" i="2" s="1"/>
  <c r="DE767" i="2" s="1"/>
  <c r="DE768" i="2" s="1"/>
  <c r="DE769" i="2" s="1"/>
  <c r="DE770" i="2" s="1"/>
  <c r="DE771" i="2" s="1"/>
  <c r="DE772" i="2" s="1"/>
  <c r="DE773" i="2" s="1"/>
  <c r="DE774" i="2" s="1"/>
  <c r="DE775" i="2" s="1"/>
  <c r="DE776" i="2" s="1"/>
  <c r="DE777" i="2" s="1"/>
  <c r="DE778" i="2" s="1"/>
  <c r="DE779" i="2" s="1"/>
  <c r="DE780" i="2" s="1"/>
  <c r="DE781" i="2" s="1"/>
  <c r="DE782" i="2" s="1"/>
  <c r="DE783" i="2" s="1"/>
  <c r="DE784" i="2" s="1"/>
  <c r="DE785" i="2" s="1"/>
  <c r="DE786" i="2" s="1"/>
  <c r="DE787" i="2" s="1"/>
  <c r="DE788" i="2" s="1"/>
  <c r="DE789" i="2" s="1"/>
  <c r="DE790" i="2" s="1"/>
  <c r="DE791" i="2" s="1"/>
  <c r="DE792" i="2" s="1"/>
  <c r="DE793" i="2" s="1"/>
  <c r="DE794" i="2" s="1"/>
  <c r="DE795" i="2" s="1"/>
  <c r="DE796" i="2" s="1"/>
  <c r="DE797" i="2" s="1"/>
  <c r="DE798" i="2" s="1"/>
  <c r="DE799" i="2" s="1"/>
  <c r="DE800" i="2" s="1"/>
  <c r="DE801" i="2" s="1"/>
  <c r="DE802" i="2" s="1"/>
  <c r="DE803" i="2" s="1"/>
  <c r="DE804" i="2" s="1"/>
  <c r="DE805" i="2" s="1"/>
  <c r="DE806" i="2" s="1"/>
  <c r="DE807" i="2" s="1"/>
  <c r="DE808" i="2" s="1"/>
  <c r="DE809" i="2" s="1"/>
  <c r="DE810" i="2" s="1"/>
  <c r="DE811" i="2" s="1"/>
  <c r="DE812" i="2" s="1"/>
  <c r="DE813" i="2" s="1"/>
  <c r="DE814" i="2" s="1"/>
  <c r="DE815" i="2" s="1"/>
  <c r="DE816" i="2" s="1"/>
  <c r="DE817" i="2" s="1"/>
  <c r="DE818" i="2" s="1"/>
  <c r="DE819" i="2" s="1"/>
  <c r="DE820" i="2" s="1"/>
  <c r="DE821" i="2" s="1"/>
  <c r="DE822" i="2" s="1"/>
  <c r="DE823" i="2" s="1"/>
  <c r="DE824" i="2" s="1"/>
  <c r="DE825" i="2" s="1"/>
  <c r="DE826" i="2" s="1"/>
  <c r="DE827" i="2" s="1"/>
  <c r="DE828" i="2" s="1"/>
  <c r="DE829" i="2" s="1"/>
  <c r="DE830" i="2" s="1"/>
  <c r="DE831" i="2" s="1"/>
  <c r="DE832" i="2" s="1"/>
  <c r="DE833" i="2" s="1"/>
  <c r="DE834" i="2" s="1"/>
  <c r="DE835" i="2" s="1"/>
  <c r="DE836" i="2" s="1"/>
  <c r="DE837" i="2" s="1"/>
  <c r="DE838" i="2" s="1"/>
  <c r="DE839" i="2" s="1"/>
  <c r="DE840" i="2" s="1"/>
  <c r="DE841" i="2" s="1"/>
  <c r="DE842" i="2" s="1"/>
  <c r="DE843" i="2" s="1"/>
  <c r="DE844" i="2" s="1"/>
  <c r="DE845" i="2" s="1"/>
  <c r="DE846" i="2" s="1"/>
  <c r="DE847" i="2" s="1"/>
  <c r="DE848" i="2" s="1"/>
  <c r="DE849" i="2" s="1"/>
  <c r="DE850" i="2" s="1"/>
  <c r="DE851" i="2" s="1"/>
  <c r="DE852" i="2" s="1"/>
  <c r="DE853" i="2" s="1"/>
  <c r="DE854" i="2" s="1"/>
  <c r="DE855" i="2" s="1"/>
  <c r="DE856" i="2" s="1"/>
  <c r="DE857" i="2" s="1"/>
  <c r="DE858" i="2" s="1"/>
  <c r="DE859" i="2" s="1"/>
  <c r="DE860" i="2" s="1"/>
  <c r="DE861" i="2" s="1"/>
  <c r="DE862" i="2" s="1"/>
  <c r="DE863" i="2" s="1"/>
  <c r="DE864" i="2" s="1"/>
  <c r="DE865" i="2" s="1"/>
  <c r="DE866" i="2" s="1"/>
  <c r="DE867" i="2" s="1"/>
  <c r="DE868" i="2" s="1"/>
  <c r="DE869" i="2" s="1"/>
  <c r="DE870" i="2" s="1"/>
  <c r="DE871" i="2" s="1"/>
  <c r="DE872" i="2" s="1"/>
  <c r="DE873" i="2" s="1"/>
  <c r="DE874" i="2" s="1"/>
  <c r="DE875" i="2" s="1"/>
  <c r="DE876" i="2" s="1"/>
  <c r="DE877" i="2" s="1"/>
  <c r="DE878" i="2" s="1"/>
  <c r="DE879" i="2" s="1"/>
  <c r="DE880" i="2" s="1"/>
  <c r="DE881" i="2" s="1"/>
  <c r="DE882" i="2" s="1"/>
  <c r="DE883" i="2" s="1"/>
  <c r="DE884" i="2" s="1"/>
  <c r="DE885" i="2" s="1"/>
  <c r="DE886" i="2" s="1"/>
  <c r="DE887" i="2" s="1"/>
  <c r="DE888" i="2" s="1"/>
  <c r="DE889" i="2" s="1"/>
  <c r="DE890" i="2" s="1"/>
  <c r="DE891" i="2" s="1"/>
  <c r="DE892" i="2" s="1"/>
  <c r="DE893" i="2" s="1"/>
  <c r="DE894" i="2" s="1"/>
  <c r="DE895" i="2" s="1"/>
  <c r="DE896" i="2" s="1"/>
  <c r="DE897" i="2" s="1"/>
  <c r="DE898" i="2" s="1"/>
  <c r="DE899" i="2" s="1"/>
  <c r="DE900" i="2" s="1"/>
  <c r="DE901" i="2" s="1"/>
  <c r="DE902" i="2" s="1"/>
  <c r="DE903" i="2" s="1"/>
  <c r="DE904" i="2" s="1"/>
  <c r="DE905" i="2" s="1"/>
  <c r="DE906" i="2" s="1"/>
  <c r="DE907" i="2" s="1"/>
  <c r="DE908" i="2" s="1"/>
  <c r="DE909" i="2" s="1"/>
  <c r="DE910" i="2" s="1"/>
  <c r="DE911" i="2" s="1"/>
  <c r="DE912" i="2" s="1"/>
  <c r="DE913" i="2" s="1"/>
  <c r="DE914" i="2" s="1"/>
  <c r="DE915" i="2" s="1"/>
  <c r="DE916" i="2" s="1"/>
  <c r="DE917" i="2" s="1"/>
  <c r="DE918" i="2" s="1"/>
  <c r="DE919" i="2" s="1"/>
  <c r="DE920" i="2" s="1"/>
  <c r="DE921" i="2" s="1"/>
  <c r="DE922" i="2" s="1"/>
  <c r="DE923" i="2" s="1"/>
  <c r="DE924" i="2" s="1"/>
  <c r="DE925" i="2" s="1"/>
  <c r="DE926" i="2" s="1"/>
  <c r="DE927" i="2" s="1"/>
  <c r="DE928" i="2" s="1"/>
  <c r="DE929" i="2" s="1"/>
  <c r="DE930" i="2" s="1"/>
  <c r="DE931" i="2" s="1"/>
  <c r="DE932" i="2" s="1"/>
  <c r="DE933" i="2" s="1"/>
  <c r="DE934" i="2" s="1"/>
  <c r="DE935" i="2" s="1"/>
  <c r="DE936" i="2" s="1"/>
  <c r="DE937" i="2" s="1"/>
  <c r="DE938" i="2" s="1"/>
  <c r="DE939" i="2" s="1"/>
  <c r="DE940" i="2" s="1"/>
  <c r="DE941" i="2" s="1"/>
  <c r="DE942" i="2" s="1"/>
  <c r="DE943" i="2" s="1"/>
  <c r="DE944" i="2" s="1"/>
  <c r="DE945" i="2" s="1"/>
  <c r="DE946" i="2" s="1"/>
  <c r="DE947" i="2" s="1"/>
  <c r="DE948" i="2" s="1"/>
  <c r="DE949" i="2" s="1"/>
  <c r="DE950" i="2" s="1"/>
  <c r="DE951" i="2" s="1"/>
  <c r="DE952" i="2" s="1"/>
  <c r="DE953" i="2" s="1"/>
  <c r="DE954" i="2" s="1"/>
  <c r="DE955" i="2" s="1"/>
  <c r="DE956" i="2" s="1"/>
  <c r="DE957" i="2" s="1"/>
  <c r="DE958" i="2" s="1"/>
  <c r="DE959" i="2" s="1"/>
  <c r="DE960" i="2" s="1"/>
  <c r="DE961" i="2" s="1"/>
  <c r="DE962" i="2" s="1"/>
  <c r="DE963" i="2" s="1"/>
  <c r="DE964" i="2" s="1"/>
  <c r="DE965" i="2" s="1"/>
  <c r="DE966" i="2" s="1"/>
  <c r="DE967" i="2" s="1"/>
  <c r="DE968" i="2" s="1"/>
  <c r="DE969" i="2" s="1"/>
  <c r="DE970" i="2" s="1"/>
  <c r="DE971" i="2" s="1"/>
  <c r="DE972" i="2" s="1"/>
  <c r="DE973" i="2" s="1"/>
  <c r="DE974" i="2" s="1"/>
  <c r="DE975" i="2" s="1"/>
  <c r="DE976" i="2" s="1"/>
  <c r="DE977" i="2" s="1"/>
  <c r="DE978" i="2" s="1"/>
  <c r="DE979" i="2" s="1"/>
  <c r="DE980" i="2" s="1"/>
  <c r="DE981" i="2" s="1"/>
  <c r="DE982" i="2" s="1"/>
  <c r="DE983" i="2" s="1"/>
  <c r="DE984" i="2" s="1"/>
  <c r="DE985" i="2" s="1"/>
  <c r="DE986" i="2" s="1"/>
  <c r="DE987" i="2" s="1"/>
  <c r="DE988" i="2" s="1"/>
  <c r="DE989" i="2" s="1"/>
  <c r="DE990" i="2" s="1"/>
  <c r="DE991" i="2" s="1"/>
  <c r="DE992" i="2" s="1"/>
  <c r="DE993" i="2" s="1"/>
  <c r="DE994" i="2" s="1"/>
  <c r="DE995" i="2" s="1"/>
  <c r="DE996" i="2" s="1"/>
  <c r="DE997" i="2" s="1"/>
  <c r="DE998" i="2" s="1"/>
  <c r="DE999" i="2" s="1"/>
  <c r="DE1000" i="2" s="1"/>
  <c r="DE1001" i="2" s="1"/>
  <c r="DE1002" i="2" s="1"/>
  <c r="DE1003" i="2" s="1"/>
  <c r="DE1004" i="2" s="1"/>
  <c r="DE1005" i="2" s="1"/>
  <c r="DE1006" i="2" s="1"/>
  <c r="DE1007" i="2" s="1"/>
  <c r="DE1008" i="2" s="1"/>
  <c r="DE1009" i="2" s="1"/>
  <c r="DE1010" i="2" s="1"/>
  <c r="DE1011" i="2" s="1"/>
  <c r="DE1012" i="2" s="1"/>
  <c r="DE1013" i="2" s="1"/>
  <c r="DE1014" i="2" s="1"/>
  <c r="DE1015" i="2" s="1"/>
  <c r="DE1016" i="2" s="1"/>
  <c r="DE1017" i="2" s="1"/>
  <c r="DE1018" i="2" s="1"/>
  <c r="DE1019" i="2" s="1"/>
  <c r="DE1020" i="2" s="1"/>
  <c r="DE1021" i="2" s="1"/>
  <c r="DE1022" i="2" s="1"/>
  <c r="DE1023" i="2" s="1"/>
  <c r="DE1024" i="2" s="1"/>
  <c r="DE1025" i="2" s="1"/>
  <c r="DE1026" i="2" s="1"/>
  <c r="DE1027" i="2" s="1"/>
  <c r="DE1028" i="2" s="1"/>
  <c r="DE1029" i="2" s="1"/>
  <c r="DE1030" i="2" s="1"/>
  <c r="DE1031" i="2" s="1"/>
  <c r="DE1032" i="2" s="1"/>
  <c r="DE1033" i="2" s="1"/>
  <c r="DE1034" i="2" s="1"/>
  <c r="DE1035" i="2" s="1"/>
  <c r="DE1036" i="2" s="1"/>
  <c r="DE1037" i="2" s="1"/>
  <c r="DE1038" i="2" s="1"/>
  <c r="DE1039" i="2" s="1"/>
  <c r="DE1040" i="2" s="1"/>
  <c r="DE1041" i="2" s="1"/>
  <c r="DE1042" i="2" s="1"/>
  <c r="DE1043" i="2" s="1"/>
  <c r="DE1044" i="2" s="1"/>
  <c r="DE1045" i="2" s="1"/>
  <c r="DE1046" i="2" s="1"/>
  <c r="DE1047" i="2" s="1"/>
  <c r="DE1048" i="2" s="1"/>
  <c r="DE1049" i="2" s="1"/>
  <c r="DE1050" i="2" s="1"/>
  <c r="DE1051" i="2" s="1"/>
  <c r="DE1052" i="2" s="1"/>
  <c r="DE1053" i="2" s="1"/>
  <c r="DE1054" i="2" s="1"/>
  <c r="DE1055" i="2" s="1"/>
  <c r="DE1056" i="2" s="1"/>
  <c r="DE1057" i="2" s="1"/>
  <c r="DE1058" i="2" s="1"/>
  <c r="DE1059" i="2" s="1"/>
  <c r="DE1060" i="2" s="1"/>
  <c r="DE1061" i="2" s="1"/>
  <c r="DE1062" i="2" s="1"/>
  <c r="DE1063" i="2" s="1"/>
  <c r="DE1064" i="2" s="1"/>
  <c r="DE1065" i="2" s="1"/>
  <c r="DE1066" i="2" s="1"/>
  <c r="DE1067" i="2" s="1"/>
  <c r="DE1068" i="2" s="1"/>
  <c r="DE1069" i="2" s="1"/>
  <c r="DE1070" i="2" s="1"/>
  <c r="DE1071" i="2" s="1"/>
  <c r="DE1072" i="2" s="1"/>
  <c r="DE1073" i="2" s="1"/>
  <c r="DE1074" i="2" s="1"/>
  <c r="DE1075" i="2" s="1"/>
  <c r="DE1076" i="2" s="1"/>
  <c r="DE1077" i="2" s="1"/>
  <c r="DE1078" i="2" s="1"/>
  <c r="DE1079" i="2" s="1"/>
  <c r="DE1080" i="2" s="1"/>
  <c r="DE1081" i="2" s="1"/>
  <c r="DE1082" i="2" s="1"/>
  <c r="DE1083" i="2" s="1"/>
  <c r="DE1084" i="2" s="1"/>
  <c r="DE1085" i="2" s="1"/>
  <c r="DE1086" i="2" s="1"/>
  <c r="DE1087" i="2" s="1"/>
  <c r="DE1088" i="2" s="1"/>
  <c r="DE1089" i="2" s="1"/>
  <c r="DE1090" i="2" s="1"/>
  <c r="DE1091" i="2" s="1"/>
  <c r="DE1092" i="2" s="1"/>
  <c r="DE1093" i="2" s="1"/>
  <c r="DE1094" i="2" s="1"/>
  <c r="DE1095" i="2" s="1"/>
  <c r="DE1096" i="2" s="1"/>
  <c r="DE1097" i="2" s="1"/>
  <c r="DE1098" i="2" s="1"/>
  <c r="DE1099" i="2" s="1"/>
  <c r="DE1100" i="2" s="1"/>
  <c r="DE1101" i="2" s="1"/>
  <c r="DE1102" i="2" s="1"/>
  <c r="DE1103" i="2" s="1"/>
  <c r="DE1104" i="2" s="1"/>
  <c r="DE1105" i="2" s="1"/>
  <c r="DE1106" i="2" s="1"/>
  <c r="DE1107" i="2" s="1"/>
  <c r="DE1108" i="2" s="1"/>
  <c r="DE1109" i="2" s="1"/>
  <c r="DE1110" i="2" s="1"/>
  <c r="DE1111" i="2" s="1"/>
  <c r="DE1112" i="2" s="1"/>
  <c r="DE1113" i="2" s="1"/>
  <c r="DE1114" i="2" s="1"/>
  <c r="DE1115" i="2" s="1"/>
  <c r="DE1116" i="2" s="1"/>
  <c r="DE1117" i="2" s="1"/>
  <c r="DE1118" i="2" s="1"/>
  <c r="DE1119" i="2" s="1"/>
  <c r="DE1120" i="2" s="1"/>
  <c r="DE1121" i="2" s="1"/>
  <c r="DE1122" i="2" s="1"/>
  <c r="DE1123" i="2" s="1"/>
  <c r="DE1124" i="2" s="1"/>
  <c r="DE1125" i="2" s="1"/>
  <c r="DE1126" i="2" s="1"/>
  <c r="DE1127" i="2" s="1"/>
  <c r="DE1128" i="2" s="1"/>
  <c r="DE1129" i="2" s="1"/>
  <c r="DE1130" i="2" s="1"/>
  <c r="DE1131" i="2" s="1"/>
  <c r="DE1132" i="2" s="1"/>
  <c r="DE1133" i="2" s="1"/>
  <c r="DE1134" i="2" s="1"/>
  <c r="DE1135" i="2" s="1"/>
  <c r="DE1136" i="2" s="1"/>
  <c r="DE1137" i="2" s="1"/>
  <c r="DE1138" i="2" s="1"/>
  <c r="DE1139" i="2" s="1"/>
  <c r="DE1140" i="2" s="1"/>
  <c r="DE1141" i="2" s="1"/>
  <c r="DE1142" i="2" s="1"/>
  <c r="DE1143" i="2" s="1"/>
  <c r="DE1144" i="2" s="1"/>
  <c r="DE1145" i="2" s="1"/>
  <c r="DE1146" i="2" s="1"/>
  <c r="DE1147" i="2" s="1"/>
  <c r="DE1148" i="2" s="1"/>
  <c r="DE1149" i="2" s="1"/>
  <c r="DE1150" i="2" s="1"/>
  <c r="DE1151" i="2" s="1"/>
  <c r="DE1152" i="2" s="1"/>
  <c r="DE1153" i="2" s="1"/>
  <c r="DE1154" i="2" s="1"/>
  <c r="DE1155" i="2" s="1"/>
  <c r="DE1156" i="2" s="1"/>
  <c r="DE1157" i="2" s="1"/>
  <c r="DE1158" i="2" s="1"/>
  <c r="DE1159" i="2" s="1"/>
  <c r="DE1160" i="2" s="1"/>
  <c r="DE1161" i="2" s="1"/>
  <c r="DE1162" i="2" s="1"/>
  <c r="DE1163" i="2" s="1"/>
  <c r="DE1164" i="2" s="1"/>
  <c r="DE1165" i="2" s="1"/>
  <c r="DE1166" i="2" s="1"/>
  <c r="DE1167" i="2" s="1"/>
  <c r="DE1168" i="2" s="1"/>
  <c r="DE1169" i="2" s="1"/>
  <c r="DE1170" i="2" s="1"/>
  <c r="DE1171" i="2" s="1"/>
  <c r="DE1172" i="2" s="1"/>
  <c r="DE1173" i="2" s="1"/>
  <c r="DE1174" i="2" s="1"/>
  <c r="DE1175" i="2" s="1"/>
  <c r="DE1176" i="2" s="1"/>
  <c r="DE1177" i="2" s="1"/>
  <c r="DE1178" i="2" s="1"/>
  <c r="DE1179" i="2" s="1"/>
  <c r="DE1180" i="2" s="1"/>
  <c r="DE1181" i="2" s="1"/>
  <c r="DE1182" i="2" s="1"/>
  <c r="DE1183" i="2" s="1"/>
  <c r="DE1184" i="2" s="1"/>
  <c r="DE1185" i="2" s="1"/>
  <c r="DE1186" i="2" s="1"/>
  <c r="DE1187" i="2" s="1"/>
  <c r="DE1188" i="2" s="1"/>
  <c r="DE1189" i="2" s="1"/>
  <c r="DE1190" i="2" s="1"/>
  <c r="DE1191" i="2" s="1"/>
  <c r="DE1192" i="2" s="1"/>
  <c r="DE1193" i="2" s="1"/>
  <c r="DE1194" i="2" s="1"/>
  <c r="DE1195" i="2" s="1"/>
  <c r="DE1196" i="2" s="1"/>
  <c r="DE1197" i="2" s="1"/>
  <c r="DE1198" i="2" s="1"/>
  <c r="DE1199" i="2" s="1"/>
  <c r="DE1200" i="2" s="1"/>
  <c r="DE1201" i="2" s="1"/>
  <c r="DE1202" i="2" s="1"/>
  <c r="DE1203" i="2" s="1"/>
  <c r="DE1204" i="2" s="1"/>
  <c r="DE1205" i="2" s="1"/>
  <c r="DE1206" i="2" s="1"/>
  <c r="DE1207" i="2" s="1"/>
  <c r="DE1208" i="2" s="1"/>
  <c r="DE1209" i="2" s="1"/>
  <c r="DE1210" i="2" s="1"/>
  <c r="DE1211" i="2" s="1"/>
  <c r="DE1212" i="2" s="1"/>
  <c r="DE1213" i="2" s="1"/>
  <c r="DE1214" i="2" s="1"/>
  <c r="DE1215" i="2" s="1"/>
  <c r="DE1216" i="2" s="1"/>
  <c r="DE1217" i="2" s="1"/>
  <c r="DE1218" i="2" s="1"/>
  <c r="DE1219" i="2" s="1"/>
  <c r="DE1220" i="2" s="1"/>
  <c r="DE1221" i="2" s="1"/>
  <c r="DE1222" i="2" s="1"/>
  <c r="DE1223" i="2" s="1"/>
  <c r="DE1224" i="2" s="1"/>
  <c r="DE1225" i="2" s="1"/>
  <c r="DE1226" i="2" s="1"/>
  <c r="DE1227" i="2" s="1"/>
  <c r="DE1228" i="2" s="1"/>
  <c r="DE1229" i="2" s="1"/>
  <c r="DE1230" i="2" s="1"/>
  <c r="DE1231" i="2" s="1"/>
  <c r="DE1232" i="2" s="1"/>
  <c r="DE1233" i="2" s="1"/>
  <c r="DE1234" i="2" s="1"/>
  <c r="DE1235" i="2" s="1"/>
  <c r="DE1236" i="2" s="1"/>
  <c r="DE1237" i="2" s="1"/>
  <c r="DE1238" i="2" s="1"/>
  <c r="DE1239" i="2" s="1"/>
  <c r="DE1240" i="2" s="1"/>
  <c r="DE1241" i="2" s="1"/>
  <c r="DE1242" i="2" s="1"/>
  <c r="DE1243" i="2" s="1"/>
  <c r="DE1244" i="2" s="1"/>
  <c r="DE1245" i="2" s="1"/>
  <c r="DE1246" i="2" s="1"/>
  <c r="DE1247" i="2" s="1"/>
  <c r="DE1248" i="2" s="1"/>
  <c r="DE1249" i="2" s="1"/>
  <c r="DE1250" i="2" s="1"/>
  <c r="DE1251" i="2" s="1"/>
  <c r="DE1252" i="2" s="1"/>
  <c r="DE1253" i="2" s="1"/>
  <c r="DE1254" i="2" s="1"/>
  <c r="DE1255" i="2" s="1"/>
  <c r="DE1256" i="2" s="1"/>
  <c r="DE1257" i="2" s="1"/>
  <c r="DE1258" i="2" s="1"/>
  <c r="DE1259" i="2" s="1"/>
  <c r="DE1260" i="2" s="1"/>
  <c r="DE1261" i="2" s="1"/>
  <c r="DE1262" i="2" s="1"/>
  <c r="DE1263" i="2" s="1"/>
  <c r="DE1264" i="2" s="1"/>
  <c r="DE1265" i="2" s="1"/>
  <c r="DE1266" i="2" s="1"/>
  <c r="DE1267" i="2" s="1"/>
  <c r="DE1268" i="2" s="1"/>
  <c r="DE1269" i="2" s="1"/>
  <c r="DE1270" i="2" s="1"/>
  <c r="DE1271" i="2" s="1"/>
  <c r="DE1272" i="2" s="1"/>
  <c r="DE1273" i="2" s="1"/>
  <c r="DE1274" i="2" s="1"/>
  <c r="DE1275" i="2" s="1"/>
  <c r="DE1276" i="2" s="1"/>
  <c r="DE1277" i="2" s="1"/>
  <c r="DE1278" i="2" s="1"/>
  <c r="DE1279" i="2" s="1"/>
  <c r="DE1280" i="2" s="1"/>
  <c r="DE1281" i="2" s="1"/>
  <c r="DE1282" i="2" s="1"/>
  <c r="DE1283" i="2" s="1"/>
  <c r="DE1284" i="2" s="1"/>
  <c r="DE1285" i="2" s="1"/>
  <c r="DE1286" i="2" s="1"/>
  <c r="DE1287" i="2" s="1"/>
  <c r="DE1288" i="2" s="1"/>
  <c r="DE1289" i="2" s="1"/>
  <c r="DE1290" i="2" s="1"/>
  <c r="DE1291" i="2" s="1"/>
  <c r="DE1292" i="2" s="1"/>
  <c r="DE1293" i="2" s="1"/>
  <c r="DE1294" i="2" s="1"/>
  <c r="DE1295" i="2" s="1"/>
  <c r="DE1296" i="2" s="1"/>
  <c r="DE1297" i="2" s="1"/>
  <c r="DE1298" i="2" s="1"/>
  <c r="DE1299" i="2" s="1"/>
  <c r="DE1300" i="2" s="1"/>
  <c r="DE1301" i="2" s="1"/>
  <c r="DE1302" i="2" s="1"/>
  <c r="DE1303" i="2" s="1"/>
  <c r="DE1304" i="2" s="1"/>
  <c r="DE1305" i="2" s="1"/>
  <c r="DE1306" i="2" s="1"/>
  <c r="DE1307" i="2" s="1"/>
  <c r="DE1308" i="2" s="1"/>
  <c r="DE1309" i="2" s="1"/>
  <c r="DE1310" i="2" s="1"/>
  <c r="DE1311" i="2" s="1"/>
  <c r="DE1312" i="2" s="1"/>
  <c r="DE1313" i="2" s="1"/>
  <c r="DE1314" i="2" s="1"/>
  <c r="DE1315" i="2" s="1"/>
  <c r="DE1316" i="2" s="1"/>
  <c r="DE1317" i="2" s="1"/>
  <c r="DE1318" i="2" s="1"/>
  <c r="DE1319" i="2" s="1"/>
  <c r="DE1320" i="2" s="1"/>
  <c r="DE1321" i="2" s="1"/>
  <c r="DE1322" i="2" s="1"/>
  <c r="DE1323" i="2" s="1"/>
  <c r="DE1324" i="2" s="1"/>
  <c r="DE1325" i="2" s="1"/>
  <c r="DE1326" i="2" s="1"/>
  <c r="DE1327" i="2" s="1"/>
  <c r="DE1328" i="2" s="1"/>
  <c r="DE1329" i="2" s="1"/>
  <c r="DE1330" i="2" s="1"/>
  <c r="DE1331" i="2" s="1"/>
  <c r="DE1332" i="2" s="1"/>
  <c r="DE1333" i="2" s="1"/>
  <c r="DE1334" i="2" s="1"/>
  <c r="DE1335" i="2" s="1"/>
  <c r="DE1336" i="2" s="1"/>
  <c r="DE1337" i="2" s="1"/>
  <c r="DE1338" i="2" s="1"/>
  <c r="DE1339" i="2" s="1"/>
  <c r="DE1340" i="2" s="1"/>
  <c r="DE1341" i="2" s="1"/>
  <c r="DE1342" i="2" s="1"/>
  <c r="DE1343" i="2" s="1"/>
  <c r="DE1344" i="2" s="1"/>
  <c r="DE1345" i="2" s="1"/>
  <c r="DE1346" i="2" s="1"/>
  <c r="DE1347" i="2" s="1"/>
  <c r="DE1348" i="2" s="1"/>
  <c r="DE1349" i="2" s="1"/>
  <c r="DE1350" i="2" s="1"/>
  <c r="DE1351" i="2" s="1"/>
  <c r="DE1352" i="2" s="1"/>
  <c r="DE1353" i="2" s="1"/>
  <c r="DE1354" i="2" s="1"/>
  <c r="DE1355" i="2" s="1"/>
  <c r="DE1356" i="2" s="1"/>
  <c r="DE1357" i="2" s="1"/>
  <c r="DE1358" i="2" s="1"/>
  <c r="DE1359" i="2" s="1"/>
  <c r="DE1360" i="2" s="1"/>
  <c r="DE1361" i="2" s="1"/>
  <c r="DE1362" i="2" s="1"/>
  <c r="DE1363" i="2" s="1"/>
  <c r="DE1364" i="2" s="1"/>
  <c r="DE1365" i="2" s="1"/>
  <c r="DE1366" i="2" s="1"/>
  <c r="DE1367" i="2" s="1"/>
  <c r="DE1368" i="2" s="1"/>
  <c r="DE1369" i="2" s="1"/>
  <c r="DE1370" i="2" s="1"/>
  <c r="DE1371" i="2" s="1"/>
  <c r="DE1372" i="2" s="1"/>
  <c r="DE1373" i="2" s="1"/>
  <c r="DE1374" i="2" s="1"/>
  <c r="DE1375" i="2" s="1"/>
  <c r="DE1376" i="2" s="1"/>
  <c r="DE1377" i="2" s="1"/>
  <c r="DE1378" i="2" s="1"/>
  <c r="DE1379" i="2" s="1"/>
  <c r="DE1380" i="2" s="1"/>
  <c r="DE1381" i="2" s="1"/>
  <c r="DE1382" i="2" s="1"/>
  <c r="DE1383" i="2" s="1"/>
  <c r="DE1384" i="2" s="1"/>
  <c r="DE1385" i="2" s="1"/>
  <c r="DE1386" i="2" s="1"/>
  <c r="DE1387" i="2" s="1"/>
  <c r="DE1388" i="2" s="1"/>
  <c r="DE1389" i="2" s="1"/>
  <c r="DE1390" i="2" s="1"/>
  <c r="DE1391" i="2" s="1"/>
  <c r="DE1392" i="2" s="1"/>
  <c r="DE1393" i="2" s="1"/>
  <c r="DE1394" i="2" s="1"/>
  <c r="DE1395" i="2" s="1"/>
  <c r="DE1396" i="2" s="1"/>
  <c r="DE1397" i="2" s="1"/>
  <c r="DE1398" i="2" s="1"/>
  <c r="DE1399" i="2" s="1"/>
  <c r="DE1400" i="2" s="1"/>
  <c r="DE1401" i="2" s="1"/>
  <c r="DE1402" i="2" s="1"/>
  <c r="DE1403" i="2" s="1"/>
  <c r="DE1404" i="2" s="1"/>
  <c r="DE1405" i="2" s="1"/>
  <c r="DE1406" i="2" s="1"/>
  <c r="DE1407" i="2" s="1"/>
  <c r="DE1408" i="2" s="1"/>
  <c r="DE1409" i="2" s="1"/>
  <c r="DE1410" i="2" s="1"/>
  <c r="DE1411" i="2" s="1"/>
  <c r="DE1412" i="2" s="1"/>
  <c r="DE1413" i="2" s="1"/>
  <c r="DE1414" i="2" s="1"/>
  <c r="DE1415" i="2" s="1"/>
  <c r="DE1416" i="2" s="1"/>
  <c r="DE1417" i="2" s="1"/>
  <c r="DE1418" i="2" s="1"/>
  <c r="DE1419" i="2" s="1"/>
  <c r="DE1420" i="2" s="1"/>
  <c r="DE1421" i="2" s="1"/>
  <c r="DE1422" i="2" s="1"/>
  <c r="DE1423" i="2" s="1"/>
  <c r="DE1424" i="2" s="1"/>
  <c r="DE1425" i="2" s="1"/>
  <c r="DE1426" i="2" s="1"/>
  <c r="DE1427" i="2" s="1"/>
  <c r="DE1428" i="2" s="1"/>
  <c r="DE1429" i="2" s="1"/>
  <c r="DE1430" i="2" s="1"/>
  <c r="DE1431" i="2" s="1"/>
  <c r="DE1432" i="2" s="1"/>
  <c r="DE1433" i="2" s="1"/>
  <c r="DE1434" i="2" s="1"/>
  <c r="DE1435" i="2" s="1"/>
  <c r="DE1436" i="2" s="1"/>
  <c r="DE1437" i="2" s="1"/>
  <c r="DE1438" i="2" s="1"/>
  <c r="DE1439" i="2" s="1"/>
  <c r="DE1440" i="2" s="1"/>
  <c r="DE1441" i="2" s="1"/>
  <c r="DE1442" i="2" s="1"/>
  <c r="DE1443" i="2" s="1"/>
  <c r="DE1444" i="2" s="1"/>
  <c r="DE1445" i="2" s="1"/>
  <c r="DE1446" i="2" s="1"/>
  <c r="DE1447" i="2" s="1"/>
  <c r="DE1448" i="2" s="1"/>
  <c r="DE1449" i="2" s="1"/>
  <c r="DE1450" i="2" s="1"/>
  <c r="DE1451" i="2" s="1"/>
  <c r="DE1452" i="2" s="1"/>
  <c r="DE1453" i="2" s="1"/>
  <c r="DE1454" i="2" s="1"/>
  <c r="DE1455" i="2" s="1"/>
  <c r="DE1456" i="2" s="1"/>
  <c r="DE1457" i="2" s="1"/>
  <c r="DE1458" i="2" s="1"/>
  <c r="DE1459" i="2" s="1"/>
  <c r="DE1460" i="2" s="1"/>
  <c r="DE1461" i="2" s="1"/>
  <c r="DE1462" i="2" s="1"/>
  <c r="DE1463" i="2" s="1"/>
  <c r="G38" i="7"/>
  <c r="AA3" i="2"/>
  <c r="BS3" i="2" s="1"/>
  <c r="CZ4" i="2"/>
  <c r="DF3" i="2"/>
  <c r="X4" i="2"/>
  <c r="T4" i="2"/>
  <c r="S4" i="2"/>
  <c r="Z4" i="2"/>
  <c r="W4" i="2"/>
  <c r="V4" i="2"/>
  <c r="P4" i="2"/>
  <c r="AB4" i="2"/>
  <c r="Q4" i="2"/>
  <c r="Y4" i="2"/>
  <c r="U4" i="2"/>
  <c r="R4" i="2"/>
  <c r="K5" i="2"/>
  <c r="L5" i="2"/>
  <c r="J6" i="2"/>
  <c r="O4" i="2"/>
  <c r="AS5" i="2" s="1"/>
  <c r="M4" i="2"/>
  <c r="AQ5" i="2" s="1"/>
  <c r="N4" i="2"/>
  <c r="AR5" i="2" s="1"/>
  <c r="I11" i="2" l="1"/>
  <c r="AC10" i="2"/>
  <c r="N5" i="2"/>
  <c r="AR6" i="2" s="1"/>
  <c r="M5" i="2"/>
  <c r="AQ6" i="2" s="1"/>
  <c r="O5" i="2"/>
  <c r="AS6" i="2" s="1"/>
  <c r="AA4" i="2"/>
  <c r="BS4" i="2" s="1"/>
  <c r="K6" i="2"/>
  <c r="J7" i="2"/>
  <c r="L6" i="2"/>
  <c r="CZ5" i="2"/>
  <c r="DF4" i="2"/>
  <c r="Y5" i="2"/>
  <c r="U5" i="2"/>
  <c r="P5" i="2"/>
  <c r="X5" i="2"/>
  <c r="AB5" i="2"/>
  <c r="Z5" i="2"/>
  <c r="V5" i="2"/>
  <c r="Q5" i="2"/>
  <c r="T5" i="2"/>
  <c r="S5" i="2"/>
  <c r="W5" i="2"/>
  <c r="R5" i="2"/>
  <c r="N6" i="2" l="1"/>
  <c r="AR7" i="2" s="1"/>
  <c r="O6" i="2"/>
  <c r="AS7" i="2" s="1"/>
  <c r="M6" i="2"/>
  <c r="AQ7" i="2" s="1"/>
  <c r="DF5" i="2"/>
  <c r="CZ6" i="2"/>
  <c r="X6" i="2"/>
  <c r="W6" i="2"/>
  <c r="P6" i="2"/>
  <c r="U6" i="2"/>
  <c r="S6" i="2"/>
  <c r="Z6" i="2"/>
  <c r="V6" i="2"/>
  <c r="Y6" i="2"/>
  <c r="AB6" i="2"/>
  <c r="T6" i="2"/>
  <c r="Q6" i="2"/>
  <c r="R6" i="2"/>
  <c r="AC11" i="2"/>
  <c r="I12" i="2"/>
  <c r="AA5" i="2"/>
  <c r="BS5" i="2" s="1"/>
  <c r="K7" i="2"/>
  <c r="J8" i="2"/>
  <c r="L7" i="2"/>
  <c r="X7" i="2" l="1"/>
  <c r="U7" i="2"/>
  <c r="Y7" i="2"/>
  <c r="V7" i="2"/>
  <c r="AB7" i="2"/>
  <c r="P7" i="2"/>
  <c r="T7" i="2"/>
  <c r="S7" i="2"/>
  <c r="Z7" i="2"/>
  <c r="W7" i="2"/>
  <c r="Q7" i="2"/>
  <c r="R7" i="2"/>
  <c r="AA6" i="2"/>
  <c r="BS6" i="2" s="1"/>
  <c r="M7" i="2"/>
  <c r="AQ8" i="2" s="1"/>
  <c r="N7" i="2"/>
  <c r="AR8" i="2" s="1"/>
  <c r="O7" i="2"/>
  <c r="AS8" i="2" s="1"/>
  <c r="J9" i="2"/>
  <c r="K8" i="2"/>
  <c r="L8" i="2"/>
  <c r="I13" i="2"/>
  <c r="AC12" i="2"/>
  <c r="DF6" i="2"/>
  <c r="CZ7" i="2"/>
  <c r="O8" i="2" l="1"/>
  <c r="AS9" i="2" s="1"/>
  <c r="N8" i="2"/>
  <c r="AR9" i="2" s="1"/>
  <c r="M8" i="2"/>
  <c r="AQ9" i="2" s="1"/>
  <c r="CZ8" i="2"/>
  <c r="DF7" i="2"/>
  <c r="I14" i="2"/>
  <c r="AC13" i="2"/>
  <c r="K9" i="2"/>
  <c r="J10" i="2"/>
  <c r="L9" i="2"/>
  <c r="X8" i="2"/>
  <c r="W8" i="2"/>
  <c r="V8" i="2"/>
  <c r="S8" i="2"/>
  <c r="Z8" i="2"/>
  <c r="T8" i="2"/>
  <c r="Q8" i="2"/>
  <c r="U8" i="2"/>
  <c r="Y8" i="2"/>
  <c r="P8" i="2"/>
  <c r="AB8" i="2"/>
  <c r="R8" i="2"/>
  <c r="AA7" i="2"/>
  <c r="BS7" i="2" s="1"/>
  <c r="AA8" i="2" l="1"/>
  <c r="BS8" i="2" s="1"/>
  <c r="X9" i="2"/>
  <c r="V9" i="2"/>
  <c r="P9" i="2"/>
  <c r="Y9" i="2"/>
  <c r="T9" i="2"/>
  <c r="AB9" i="2"/>
  <c r="S9" i="2"/>
  <c r="Z9" i="2"/>
  <c r="Q9" i="2"/>
  <c r="W9" i="2"/>
  <c r="U9" i="2"/>
  <c r="R9" i="2"/>
  <c r="CZ9" i="2"/>
  <c r="DF8" i="2"/>
  <c r="J11" i="2"/>
  <c r="K10" i="2"/>
  <c r="L10" i="2"/>
  <c r="N9" i="2"/>
  <c r="AR10" i="2" s="1"/>
  <c r="O9" i="2"/>
  <c r="AS10" i="2" s="1"/>
  <c r="M9" i="2"/>
  <c r="AQ10" i="2" s="1"/>
  <c r="AC14" i="2"/>
  <c r="I15" i="2"/>
  <c r="X10" i="2" l="1"/>
  <c r="V10" i="2"/>
  <c r="U10" i="2"/>
  <c r="S10" i="2"/>
  <c r="Z10" i="2"/>
  <c r="T10" i="2"/>
  <c r="Y10" i="2"/>
  <c r="P10" i="2"/>
  <c r="AB10" i="2"/>
  <c r="W10" i="2"/>
  <c r="R10" i="2"/>
  <c r="Q10" i="2"/>
  <c r="N10" i="2"/>
  <c r="AR11" i="2" s="1"/>
  <c r="M10" i="2"/>
  <c r="AQ11" i="2" s="1"/>
  <c r="O10" i="2"/>
  <c r="AS11" i="2" s="1"/>
  <c r="CZ10" i="2"/>
  <c r="DF9" i="2"/>
  <c r="K11" i="2"/>
  <c r="L11" i="2"/>
  <c r="J12" i="2"/>
  <c r="AA9" i="2"/>
  <c r="BS9" i="2" s="1"/>
  <c r="AC15" i="2"/>
  <c r="I16" i="2"/>
  <c r="AC16" i="2" l="1"/>
  <c r="I17" i="2"/>
  <c r="DF10" i="2"/>
  <c r="CZ11" i="2"/>
  <c r="AA10" i="2"/>
  <c r="BS10" i="2" s="1"/>
  <c r="J13" i="2"/>
  <c r="L12" i="2"/>
  <c r="K12" i="2"/>
  <c r="X11" i="2"/>
  <c r="V11" i="2"/>
  <c r="P11" i="2"/>
  <c r="Y11" i="2"/>
  <c r="U11" i="2"/>
  <c r="AB11" i="2"/>
  <c r="Z11" i="2"/>
  <c r="S11" i="2"/>
  <c r="T11" i="2"/>
  <c r="W11" i="2"/>
  <c r="Q11" i="2"/>
  <c r="R11" i="2"/>
  <c r="O11" i="2"/>
  <c r="AS12" i="2" s="1"/>
  <c r="N11" i="2"/>
  <c r="AR12" i="2" s="1"/>
  <c r="M11" i="2"/>
  <c r="AQ12" i="2" s="1"/>
  <c r="CZ12" i="2" l="1"/>
  <c r="DF11" i="2"/>
  <c r="AC17" i="2"/>
  <c r="I18" i="2"/>
  <c r="AA11" i="2"/>
  <c r="BS11" i="2" s="1"/>
  <c r="O12" i="2"/>
  <c r="AS13" i="2" s="1"/>
  <c r="M12" i="2"/>
  <c r="AQ13" i="2" s="1"/>
  <c r="N12" i="2"/>
  <c r="AR13" i="2" s="1"/>
  <c r="Z12" i="2"/>
  <c r="V12" i="2"/>
  <c r="X12" i="2"/>
  <c r="W12" i="2"/>
  <c r="S12" i="2"/>
  <c r="T12" i="2"/>
  <c r="AB12" i="2"/>
  <c r="U12" i="2"/>
  <c r="P12" i="2"/>
  <c r="Q12" i="2"/>
  <c r="Y12" i="2"/>
  <c r="R12" i="2"/>
  <c r="K13" i="2"/>
  <c r="J14" i="2"/>
  <c r="L13" i="2"/>
  <c r="Y13" i="2" l="1"/>
  <c r="X13" i="2"/>
  <c r="U13" i="2"/>
  <c r="P13" i="2"/>
  <c r="AB13" i="2"/>
  <c r="S13" i="2"/>
  <c r="W13" i="2"/>
  <c r="Q13" i="2"/>
  <c r="V13" i="2"/>
  <c r="T13" i="2"/>
  <c r="Z13" i="2"/>
  <c r="R13" i="2"/>
  <c r="AA12" i="2"/>
  <c r="BS12" i="2" s="1"/>
  <c r="CZ13" i="2"/>
  <c r="DF12" i="2"/>
  <c r="J15" i="2"/>
  <c r="L14" i="2"/>
  <c r="K14" i="2"/>
  <c r="I19" i="2"/>
  <c r="AC18" i="2"/>
  <c r="N13" i="2"/>
  <c r="AR14" i="2" s="1"/>
  <c r="O13" i="2"/>
  <c r="AS14" i="2" s="1"/>
  <c r="M13" i="2"/>
  <c r="AQ14" i="2" s="1"/>
  <c r="AA13" i="2" l="1"/>
  <c r="BS13" i="2" s="1"/>
  <c r="I20" i="2"/>
  <c r="AC19" i="2"/>
  <c r="N14" i="2"/>
  <c r="AR15" i="2" s="1"/>
  <c r="M14" i="2"/>
  <c r="AQ15" i="2" s="1"/>
  <c r="O14" i="2"/>
  <c r="AS15" i="2" s="1"/>
  <c r="X14" i="2"/>
  <c r="W14" i="2"/>
  <c r="P14" i="2"/>
  <c r="Z14" i="2"/>
  <c r="V14" i="2"/>
  <c r="T14" i="2"/>
  <c r="S14" i="2"/>
  <c r="Y14" i="2"/>
  <c r="AB14" i="2"/>
  <c r="Q14" i="2"/>
  <c r="U14" i="2"/>
  <c r="R14" i="2"/>
  <c r="DF13" i="2"/>
  <c r="CZ14" i="2"/>
  <c r="K15" i="2"/>
  <c r="J16" i="2"/>
  <c r="L15" i="2"/>
  <c r="DF14" i="2" l="1"/>
  <c r="CZ15" i="2"/>
  <c r="X15" i="2"/>
  <c r="U15" i="2"/>
  <c r="P15" i="2"/>
  <c r="AB15" i="2"/>
  <c r="Y15" i="2"/>
  <c r="V15" i="2"/>
  <c r="Z15" i="2"/>
  <c r="T15" i="2"/>
  <c r="S15" i="2"/>
  <c r="W15" i="2"/>
  <c r="Q15" i="2"/>
  <c r="R15" i="2"/>
  <c r="AA14" i="2"/>
  <c r="BS14" i="2" s="1"/>
  <c r="AC20" i="2"/>
  <c r="I21" i="2"/>
  <c r="M15" i="2"/>
  <c r="AQ16" i="2" s="1"/>
  <c r="N15" i="2"/>
  <c r="AR16" i="2" s="1"/>
  <c r="O15" i="2"/>
  <c r="AS16" i="2" s="1"/>
  <c r="L16" i="2"/>
  <c r="K16" i="2"/>
  <c r="J17" i="2"/>
  <c r="O16" i="2" l="1"/>
  <c r="AS17" i="2" s="1"/>
  <c r="N16" i="2"/>
  <c r="AR17" i="2" s="1"/>
  <c r="M16" i="2"/>
  <c r="AQ17" i="2" s="1"/>
  <c r="K17" i="2"/>
  <c r="J18" i="2"/>
  <c r="L17" i="2"/>
  <c r="AA15" i="2"/>
  <c r="BS15" i="2" s="1"/>
  <c r="X16" i="2"/>
  <c r="W16" i="2"/>
  <c r="P16" i="2"/>
  <c r="Z16" i="2"/>
  <c r="U16" i="2"/>
  <c r="Y16" i="2"/>
  <c r="AB16" i="2"/>
  <c r="Q16" i="2"/>
  <c r="T16" i="2"/>
  <c r="V16" i="2"/>
  <c r="S16" i="2"/>
  <c r="R16" i="2"/>
  <c r="I22" i="2"/>
  <c r="AC21" i="2"/>
  <c r="DF15" i="2"/>
  <c r="CZ16" i="2"/>
  <c r="N17" i="2" l="1"/>
  <c r="AR18" i="2" s="1"/>
  <c r="M17" i="2"/>
  <c r="AQ18" i="2" s="1"/>
  <c r="O17" i="2"/>
  <c r="AS18" i="2" s="1"/>
  <c r="AC22" i="2"/>
  <c r="I23" i="2"/>
  <c r="X17" i="2"/>
  <c r="V17" i="2"/>
  <c r="P17" i="2"/>
  <c r="AB17" i="2"/>
  <c r="Q17" i="2"/>
  <c r="S17" i="2"/>
  <c r="W17" i="2"/>
  <c r="Y17" i="2"/>
  <c r="T17" i="2"/>
  <c r="U17" i="2"/>
  <c r="Z17" i="2"/>
  <c r="R17" i="2"/>
  <c r="CZ17" i="2"/>
  <c r="DF16" i="2"/>
  <c r="AA16" i="2"/>
  <c r="BS16" i="2" s="1"/>
  <c r="L18" i="2"/>
  <c r="J19" i="2"/>
  <c r="K18" i="2"/>
  <c r="CZ18" i="2" l="1"/>
  <c r="DF17" i="2"/>
  <c r="I24" i="2"/>
  <c r="AC23" i="2"/>
  <c r="K19" i="2"/>
  <c r="J20" i="2"/>
  <c r="L19" i="2"/>
  <c r="N18" i="2"/>
  <c r="AR19" i="2" s="1"/>
  <c r="O18" i="2"/>
  <c r="AS19" i="2" s="1"/>
  <c r="M18" i="2"/>
  <c r="AQ19" i="2" s="1"/>
  <c r="X18" i="2"/>
  <c r="V18" i="2"/>
  <c r="P18" i="2"/>
  <c r="Z18" i="2"/>
  <c r="U18" i="2"/>
  <c r="S18" i="2"/>
  <c r="W18" i="2"/>
  <c r="Q18" i="2"/>
  <c r="Y18" i="2"/>
  <c r="AB18" i="2"/>
  <c r="T18" i="2"/>
  <c r="R18" i="2"/>
  <c r="AA17" i="2"/>
  <c r="BS17" i="2" s="1"/>
  <c r="N19" i="2" l="1"/>
  <c r="AR20" i="2" s="1"/>
  <c r="O19" i="2"/>
  <c r="AS20" i="2" s="1"/>
  <c r="M19" i="2"/>
  <c r="AQ20" i="2" s="1"/>
  <c r="AA18" i="2"/>
  <c r="BS18" i="2" s="1"/>
  <c r="AC24" i="2"/>
  <c r="I25" i="2"/>
  <c r="CZ19" i="2"/>
  <c r="DF18" i="2"/>
  <c r="X19" i="2"/>
  <c r="V19" i="2"/>
  <c r="AB19" i="2"/>
  <c r="P19" i="2"/>
  <c r="Y19" i="2"/>
  <c r="W19" i="2"/>
  <c r="Z19" i="2"/>
  <c r="T19" i="2"/>
  <c r="Q19" i="2"/>
  <c r="U19" i="2"/>
  <c r="S19" i="2"/>
  <c r="R19" i="2"/>
  <c r="L20" i="2"/>
  <c r="K20" i="2"/>
  <c r="J21" i="2"/>
  <c r="AA19" i="2" l="1"/>
  <c r="BS19" i="2" s="1"/>
  <c r="I26" i="2"/>
  <c r="AC25" i="2"/>
  <c r="CZ20" i="2"/>
  <c r="DF19" i="2"/>
  <c r="K21" i="2"/>
  <c r="J22" i="2"/>
  <c r="L21" i="2"/>
  <c r="O20" i="2"/>
  <c r="AS21" i="2" s="1"/>
  <c r="M20" i="2"/>
  <c r="AQ21" i="2" s="1"/>
  <c r="N20" i="2"/>
  <c r="AR21" i="2" s="1"/>
  <c r="X20" i="2"/>
  <c r="U20" i="2"/>
  <c r="Z20" i="2"/>
  <c r="W20" i="2"/>
  <c r="S20" i="2"/>
  <c r="Y20" i="2"/>
  <c r="AB20" i="2"/>
  <c r="Q20" i="2"/>
  <c r="V20" i="2"/>
  <c r="T20" i="2"/>
  <c r="P20" i="2"/>
  <c r="R20" i="2"/>
  <c r="CZ21" i="2" l="1"/>
  <c r="DF20" i="2"/>
  <c r="X21" i="2"/>
  <c r="U21" i="2"/>
  <c r="P21" i="2"/>
  <c r="AB21" i="2"/>
  <c r="S21" i="2"/>
  <c r="V21" i="2"/>
  <c r="Q21" i="2"/>
  <c r="Y21" i="2"/>
  <c r="T21" i="2"/>
  <c r="W21" i="2"/>
  <c r="Z21" i="2"/>
  <c r="R21" i="2"/>
  <c r="AA20" i="2"/>
  <c r="BS20" i="2" s="1"/>
  <c r="L22" i="2"/>
  <c r="J23" i="2"/>
  <c r="K22" i="2"/>
  <c r="N21" i="2"/>
  <c r="AR22" i="2" s="1"/>
  <c r="M21" i="2"/>
  <c r="AQ22" i="2" s="1"/>
  <c r="O21" i="2"/>
  <c r="AS22" i="2" s="1"/>
  <c r="AC26" i="2"/>
  <c r="I27" i="2"/>
  <c r="I28" i="2" l="1"/>
  <c r="AC27" i="2"/>
  <c r="CZ22" i="2"/>
  <c r="DF21" i="2"/>
  <c r="K23" i="2"/>
  <c r="J24" i="2"/>
  <c r="L23" i="2"/>
  <c r="N22" i="2"/>
  <c r="AR23" i="2" s="1"/>
  <c r="O22" i="2"/>
  <c r="AS23" i="2" s="1"/>
  <c r="M22" i="2"/>
  <c r="AQ23" i="2" s="1"/>
  <c r="AA21" i="2"/>
  <c r="BS21" i="2" s="1"/>
  <c r="X22" i="2"/>
  <c r="W22" i="2"/>
  <c r="P22" i="2"/>
  <c r="Z22" i="2"/>
  <c r="V22" i="2"/>
  <c r="Q22" i="2"/>
  <c r="T22" i="2"/>
  <c r="S22" i="2"/>
  <c r="Y22" i="2"/>
  <c r="AB22" i="2"/>
  <c r="U22" i="2"/>
  <c r="R22" i="2"/>
  <c r="AA22" i="2" l="1"/>
  <c r="BS22" i="2" s="1"/>
  <c r="M23" i="2"/>
  <c r="AQ24" i="2" s="1"/>
  <c r="O23" i="2"/>
  <c r="AS24" i="2" s="1"/>
  <c r="N23" i="2"/>
  <c r="AR24" i="2" s="1"/>
  <c r="X23" i="2"/>
  <c r="U23" i="2"/>
  <c r="AB23" i="2"/>
  <c r="P23" i="2"/>
  <c r="Y23" i="2"/>
  <c r="V23" i="2"/>
  <c r="Q23" i="2"/>
  <c r="Z23" i="2"/>
  <c r="T23" i="2"/>
  <c r="S23" i="2"/>
  <c r="W23" i="2"/>
  <c r="R23" i="2"/>
  <c r="CZ23" i="2"/>
  <c r="DF22" i="2"/>
  <c r="L24" i="2"/>
  <c r="K24" i="2"/>
  <c r="J25" i="2"/>
  <c r="AC28" i="2"/>
  <c r="I29" i="2"/>
  <c r="K25" i="2" l="1"/>
  <c r="L25" i="2"/>
  <c r="J26" i="2"/>
  <c r="O24" i="2"/>
  <c r="AS25" i="2" s="1"/>
  <c r="M24" i="2"/>
  <c r="AQ25" i="2" s="1"/>
  <c r="N24" i="2"/>
  <c r="AR25" i="2" s="1"/>
  <c r="I30" i="2"/>
  <c r="AC29" i="2"/>
  <c r="X24" i="2"/>
  <c r="W24" i="2"/>
  <c r="P24" i="2"/>
  <c r="Y24" i="2"/>
  <c r="AB24" i="2"/>
  <c r="Q24" i="2"/>
  <c r="V24" i="2"/>
  <c r="S24" i="2"/>
  <c r="Z24" i="2"/>
  <c r="T24" i="2"/>
  <c r="U24" i="2"/>
  <c r="R24" i="2"/>
  <c r="DF23" i="2"/>
  <c r="CZ24" i="2"/>
  <c r="AA23" i="2"/>
  <c r="M25" i="2" l="1"/>
  <c r="AQ26" i="2" s="1"/>
  <c r="O25" i="2"/>
  <c r="AS26" i="2" s="1"/>
  <c r="N25" i="2"/>
  <c r="AR26" i="2" s="1"/>
  <c r="DF24" i="2"/>
  <c r="CZ25" i="2"/>
  <c r="AA24" i="2"/>
  <c r="AC30" i="2"/>
  <c r="I31" i="2"/>
  <c r="J27" i="2"/>
  <c r="K26" i="2"/>
  <c r="L26" i="2"/>
  <c r="X25" i="2"/>
  <c r="V25" i="2"/>
  <c r="P25" i="2"/>
  <c r="Z25" i="2"/>
  <c r="U25" i="2"/>
  <c r="Q25" i="2"/>
  <c r="Y25" i="2"/>
  <c r="T25" i="2"/>
  <c r="AB25" i="2"/>
  <c r="S25" i="2"/>
  <c r="W25" i="2"/>
  <c r="R25" i="2"/>
  <c r="L27" i="2" l="1"/>
  <c r="K27" i="2"/>
  <c r="J28" i="2"/>
  <c r="X26" i="2"/>
  <c r="V26" i="2"/>
  <c r="P26" i="2"/>
  <c r="AB26" i="2"/>
  <c r="Q26" i="2"/>
  <c r="U26" i="2"/>
  <c r="Z26" i="2"/>
  <c r="T26" i="2"/>
  <c r="S26" i="2"/>
  <c r="Y26" i="2"/>
  <c r="W26" i="2"/>
  <c r="R26" i="2"/>
  <c r="I32" i="2"/>
  <c r="AC31" i="2"/>
  <c r="AA25" i="2"/>
  <c r="O26" i="2"/>
  <c r="AS27" i="2" s="1"/>
  <c r="N26" i="2"/>
  <c r="AR27" i="2" s="1"/>
  <c r="M26" i="2"/>
  <c r="AQ27" i="2" s="1"/>
  <c r="DF25" i="2"/>
  <c r="CZ26" i="2"/>
  <c r="DF26" i="2" l="1"/>
  <c r="CZ27" i="2"/>
  <c r="U27" i="2"/>
  <c r="Q27" i="2"/>
  <c r="Y27" i="2"/>
  <c r="AB27" i="2"/>
  <c r="W27" i="2"/>
  <c r="S27" i="2"/>
  <c r="X27" i="2"/>
  <c r="V27" i="2"/>
  <c r="Z27" i="2"/>
  <c r="T27" i="2"/>
  <c r="P27" i="2"/>
  <c r="R27" i="2"/>
  <c r="AC32" i="2"/>
  <c r="I33" i="2"/>
  <c r="O27" i="2"/>
  <c r="AS28" i="2" s="1"/>
  <c r="N27" i="2"/>
  <c r="AR28" i="2" s="1"/>
  <c r="M27" i="2"/>
  <c r="AQ28" i="2" s="1"/>
  <c r="AA26" i="2"/>
  <c r="L28" i="2"/>
  <c r="K28" i="2"/>
  <c r="J29" i="2"/>
  <c r="T28" i="2" l="1"/>
  <c r="Q28" i="2"/>
  <c r="Y28" i="2"/>
  <c r="AB28" i="2"/>
  <c r="W28" i="2"/>
  <c r="X28" i="2"/>
  <c r="U28" i="2"/>
  <c r="P28" i="2"/>
  <c r="Z28" i="2"/>
  <c r="V28" i="2"/>
  <c r="S28" i="2"/>
  <c r="R28" i="2"/>
  <c r="I34" i="2"/>
  <c r="AC33" i="2"/>
  <c r="DF27" i="2"/>
  <c r="CZ28" i="2"/>
  <c r="L29" i="2"/>
  <c r="K29" i="2"/>
  <c r="J30" i="2"/>
  <c r="AA27" i="2"/>
  <c r="M28" i="2"/>
  <c r="AQ29" i="2" s="1"/>
  <c r="O28" i="2"/>
  <c r="AS29" i="2" s="1"/>
  <c r="N28" i="2"/>
  <c r="AR29" i="2" s="1"/>
  <c r="T29" i="2" l="1"/>
  <c r="Y29" i="2"/>
  <c r="AB29" i="2"/>
  <c r="V29" i="2"/>
  <c r="Q29" i="2"/>
  <c r="X29" i="2"/>
  <c r="U29" i="2"/>
  <c r="P29" i="2"/>
  <c r="Z29" i="2"/>
  <c r="W29" i="2"/>
  <c r="S29" i="2"/>
  <c r="R29" i="2"/>
  <c r="AA28" i="2"/>
  <c r="L30" i="2"/>
  <c r="K30" i="2"/>
  <c r="J31" i="2"/>
  <c r="DF28" i="2"/>
  <c r="CZ29" i="2"/>
  <c r="M29" i="2"/>
  <c r="AQ30" i="2" s="1"/>
  <c r="N29" i="2"/>
  <c r="AR30" i="2" s="1"/>
  <c r="O29" i="2"/>
  <c r="AS30" i="2" s="1"/>
  <c r="AC34" i="2"/>
  <c r="I35" i="2"/>
  <c r="I36" i="2" l="1"/>
  <c r="AC35" i="2"/>
  <c r="L31" i="2"/>
  <c r="K31" i="2"/>
  <c r="J32" i="2"/>
  <c r="M30" i="2"/>
  <c r="AQ31" i="2" s="1"/>
  <c r="N30" i="2"/>
  <c r="AR31" i="2" s="1"/>
  <c r="O30" i="2"/>
  <c r="AS31" i="2" s="1"/>
  <c r="DF29" i="2"/>
  <c r="CZ30" i="2"/>
  <c r="V30" i="2"/>
  <c r="S30" i="2"/>
  <c r="Y30" i="2"/>
  <c r="AB30" i="2"/>
  <c r="T30" i="2"/>
  <c r="X30" i="2"/>
  <c r="W30" i="2"/>
  <c r="P30" i="2"/>
  <c r="Z30" i="2"/>
  <c r="U30" i="2"/>
  <c r="Q30" i="2"/>
  <c r="R30" i="2"/>
  <c r="AA29" i="2"/>
  <c r="O31" i="2" l="1"/>
  <c r="AS32" i="2" s="1"/>
  <c r="M31" i="2"/>
  <c r="AQ32" i="2" s="1"/>
  <c r="N31" i="2"/>
  <c r="AR32" i="2" s="1"/>
  <c r="V31" i="2"/>
  <c r="Q31" i="2"/>
  <c r="Y31" i="2"/>
  <c r="AB31" i="2"/>
  <c r="T31" i="2"/>
  <c r="X31" i="2"/>
  <c r="U31" i="2"/>
  <c r="P31" i="2"/>
  <c r="Z31" i="2"/>
  <c r="W31" i="2"/>
  <c r="S31" i="2"/>
  <c r="R31" i="2"/>
  <c r="AA30" i="2"/>
  <c r="AC36" i="2"/>
  <c r="I37" i="2"/>
  <c r="CZ31" i="2"/>
  <c r="DF30" i="2"/>
  <c r="L32" i="2"/>
  <c r="K32" i="2"/>
  <c r="J33" i="2"/>
  <c r="AA31" i="2" l="1"/>
  <c r="I38" i="2"/>
  <c r="AC37" i="2"/>
  <c r="U32" i="2"/>
  <c r="Q32" i="2"/>
  <c r="Y32" i="2"/>
  <c r="AB32" i="2"/>
  <c r="V32" i="2"/>
  <c r="S32" i="2"/>
  <c r="X32" i="2"/>
  <c r="W32" i="2"/>
  <c r="P32" i="2"/>
  <c r="Z32" i="2"/>
  <c r="T32" i="2"/>
  <c r="R32" i="2"/>
  <c r="L33" i="2"/>
  <c r="K33" i="2"/>
  <c r="J34" i="2"/>
  <c r="CZ32" i="2"/>
  <c r="DF31" i="2"/>
  <c r="N32" i="2"/>
  <c r="AR33" i="2" s="1"/>
  <c r="O32" i="2"/>
  <c r="AS33" i="2" s="1"/>
  <c r="M32" i="2"/>
  <c r="AQ33" i="2" s="1"/>
  <c r="N33" i="2" l="1"/>
  <c r="AR34" i="2" s="1"/>
  <c r="M33" i="2"/>
  <c r="AQ34" i="2" s="1"/>
  <c r="O33" i="2"/>
  <c r="AS34" i="2" s="1"/>
  <c r="AA32" i="2"/>
  <c r="T33" i="2"/>
  <c r="Q33" i="2"/>
  <c r="Y33" i="2"/>
  <c r="AB33" i="2"/>
  <c r="U33" i="2"/>
  <c r="S33" i="2"/>
  <c r="X33" i="2"/>
  <c r="V33" i="2"/>
  <c r="P33" i="2"/>
  <c r="Z33" i="2"/>
  <c r="W33" i="2"/>
  <c r="R33" i="2"/>
  <c r="AC38" i="2"/>
  <c r="I39" i="2"/>
  <c r="DF32" i="2"/>
  <c r="CZ33" i="2"/>
  <c r="L34" i="2"/>
  <c r="K34" i="2"/>
  <c r="J35" i="2"/>
  <c r="L35" i="2" l="1"/>
  <c r="K35" i="2"/>
  <c r="J36" i="2"/>
  <c r="O34" i="2"/>
  <c r="AS35" i="2" s="1"/>
  <c r="N34" i="2"/>
  <c r="AR35" i="2" s="1"/>
  <c r="M34" i="2"/>
  <c r="AQ35" i="2" s="1"/>
  <c r="W34" i="2"/>
  <c r="S34" i="2"/>
  <c r="Y34" i="2"/>
  <c r="AB34" i="2"/>
  <c r="U34" i="2"/>
  <c r="X34" i="2"/>
  <c r="V34" i="2"/>
  <c r="P34" i="2"/>
  <c r="Z34" i="2"/>
  <c r="T34" i="2"/>
  <c r="Q34" i="2"/>
  <c r="R34" i="2"/>
  <c r="AA33" i="2"/>
  <c r="DF33" i="2"/>
  <c r="CZ34" i="2"/>
  <c r="I40" i="2"/>
  <c r="AC39" i="2"/>
  <c r="L36" i="2" l="1"/>
  <c r="K36" i="2"/>
  <c r="J37" i="2"/>
  <c r="O35" i="2"/>
  <c r="AS36" i="2" s="1"/>
  <c r="N35" i="2"/>
  <c r="AR36" i="2" s="1"/>
  <c r="M35" i="2"/>
  <c r="AQ36" i="2" s="1"/>
  <c r="AC40" i="2"/>
  <c r="I41" i="2"/>
  <c r="DF34" i="2"/>
  <c r="CZ35" i="2"/>
  <c r="AA34" i="2"/>
  <c r="W35" i="2"/>
  <c r="S35" i="2"/>
  <c r="Y35" i="2"/>
  <c r="AB35" i="2"/>
  <c r="T35" i="2"/>
  <c r="Q35" i="2"/>
  <c r="X35" i="2"/>
  <c r="V35" i="2"/>
  <c r="P35" i="2"/>
  <c r="Z35" i="2"/>
  <c r="U35" i="2"/>
  <c r="R35" i="2"/>
  <c r="W36" i="2" l="1"/>
  <c r="Q36" i="2"/>
  <c r="Y36" i="2"/>
  <c r="AB36" i="2"/>
  <c r="T36" i="2"/>
  <c r="S36" i="2"/>
  <c r="X36" i="2"/>
  <c r="U36" i="2"/>
  <c r="P36" i="2"/>
  <c r="Z36" i="2"/>
  <c r="V36" i="2"/>
  <c r="R36" i="2"/>
  <c r="AA35" i="2"/>
  <c r="DF35" i="2"/>
  <c r="CZ36" i="2"/>
  <c r="I42" i="2"/>
  <c r="AC41" i="2"/>
  <c r="L37" i="2"/>
  <c r="K37" i="2"/>
  <c r="J38" i="2"/>
  <c r="M36" i="2"/>
  <c r="AQ37" i="2" s="1"/>
  <c r="O36" i="2"/>
  <c r="AS37" i="2" s="1"/>
  <c r="N36" i="2"/>
  <c r="AR37" i="2" s="1"/>
  <c r="W37" i="2" l="1"/>
  <c r="S37" i="2"/>
  <c r="Y37" i="2"/>
  <c r="AB37" i="2"/>
  <c r="T37" i="2"/>
  <c r="X37" i="2"/>
  <c r="U37" i="2"/>
  <c r="P37" i="2"/>
  <c r="Z37" i="2"/>
  <c r="V37" i="2"/>
  <c r="Q37" i="2"/>
  <c r="R37" i="2"/>
  <c r="L38" i="2"/>
  <c r="K38" i="2"/>
  <c r="J39" i="2"/>
  <c r="AC42" i="2"/>
  <c r="I43" i="2"/>
  <c r="O37" i="2"/>
  <c r="AS38" i="2" s="1"/>
  <c r="M37" i="2"/>
  <c r="AQ38" i="2" s="1"/>
  <c r="N37" i="2"/>
  <c r="AR38" i="2" s="1"/>
  <c r="CZ37" i="2"/>
  <c r="DF36" i="2"/>
  <c r="AA36" i="2"/>
  <c r="M38" i="2" l="1"/>
  <c r="AQ39" i="2" s="1"/>
  <c r="N38" i="2"/>
  <c r="AR39" i="2" s="1"/>
  <c r="O38" i="2"/>
  <c r="AS39" i="2" s="1"/>
  <c r="CZ38" i="2"/>
  <c r="DF37" i="2"/>
  <c r="I44" i="2"/>
  <c r="AC43" i="2"/>
  <c r="Z38" i="2"/>
  <c r="U38" i="2"/>
  <c r="S38" i="2"/>
  <c r="Y38" i="2"/>
  <c r="V38" i="2"/>
  <c r="Q38" i="2"/>
  <c r="AB38" i="2"/>
  <c r="T38" i="2"/>
  <c r="X38" i="2"/>
  <c r="W38" i="2"/>
  <c r="P38" i="2"/>
  <c r="R38" i="2"/>
  <c r="J40" i="2"/>
  <c r="L39" i="2"/>
  <c r="K39" i="2"/>
  <c r="AA37" i="2"/>
  <c r="L40" i="2" l="1"/>
  <c r="K40" i="2"/>
  <c r="J41" i="2"/>
  <c r="DF38" i="2"/>
  <c r="CZ39" i="2"/>
  <c r="O39" i="2"/>
  <c r="AS40" i="2" s="1"/>
  <c r="M39" i="2"/>
  <c r="AQ40" i="2" s="1"/>
  <c r="N39" i="2"/>
  <c r="AR40" i="2" s="1"/>
  <c r="T39" i="2"/>
  <c r="S39" i="2"/>
  <c r="AB39" i="2"/>
  <c r="V39" i="2"/>
  <c r="Q39" i="2"/>
  <c r="Y39" i="2"/>
  <c r="X39" i="2"/>
  <c r="U39" i="2"/>
  <c r="P39" i="2"/>
  <c r="Z39" i="2"/>
  <c r="W39" i="2"/>
  <c r="R39" i="2"/>
  <c r="AA38" i="2"/>
  <c r="AC44" i="2"/>
  <c r="I45" i="2"/>
  <c r="CZ40" i="2" l="1"/>
  <c r="DF39" i="2"/>
  <c r="T40" i="2"/>
  <c r="P40" i="2"/>
  <c r="Y40" i="2"/>
  <c r="AB40" i="2"/>
  <c r="U40" i="2"/>
  <c r="S40" i="2"/>
  <c r="X40" i="2"/>
  <c r="W40" i="2"/>
  <c r="Q40" i="2"/>
  <c r="R40" i="2"/>
  <c r="Z40" i="2"/>
  <c r="V40" i="2"/>
  <c r="M40" i="2"/>
  <c r="AQ41" i="2" s="1"/>
  <c r="O40" i="2"/>
  <c r="AS41" i="2" s="1"/>
  <c r="N40" i="2"/>
  <c r="AR41" i="2" s="1"/>
  <c r="I46" i="2"/>
  <c r="AC45" i="2"/>
  <c r="AA39" i="2"/>
  <c r="L41" i="2"/>
  <c r="K41" i="2"/>
  <c r="J42" i="2"/>
  <c r="DF40" i="2" l="1"/>
  <c r="CZ41" i="2"/>
  <c r="M41" i="2"/>
  <c r="AQ42" i="2" s="1"/>
  <c r="N41" i="2"/>
  <c r="AR42" i="2" s="1"/>
  <c r="O41" i="2"/>
  <c r="AS42" i="2" s="1"/>
  <c r="AC46" i="2"/>
  <c r="I47" i="2"/>
  <c r="U41" i="2"/>
  <c r="Y41" i="2"/>
  <c r="AB41" i="2"/>
  <c r="T41" i="2"/>
  <c r="Q41" i="2"/>
  <c r="X41" i="2"/>
  <c r="V41" i="2"/>
  <c r="P41" i="2"/>
  <c r="S41" i="2"/>
  <c r="Z41" i="2"/>
  <c r="W41" i="2"/>
  <c r="R41" i="2"/>
  <c r="L42" i="2"/>
  <c r="K42" i="2"/>
  <c r="J43" i="2"/>
  <c r="AA40" i="2"/>
  <c r="CZ42" i="2" l="1"/>
  <c r="DF41" i="2"/>
  <c r="L43" i="2"/>
  <c r="K43" i="2"/>
  <c r="J44" i="2"/>
  <c r="AA41" i="2"/>
  <c r="T42" i="2"/>
  <c r="S42" i="2"/>
  <c r="Y42" i="2"/>
  <c r="AB42" i="2"/>
  <c r="W42" i="2"/>
  <c r="X42" i="2"/>
  <c r="V42" i="2"/>
  <c r="P42" i="2"/>
  <c r="Q42" i="2"/>
  <c r="Z42" i="2"/>
  <c r="U42" i="2"/>
  <c r="R42" i="2"/>
  <c r="O42" i="2"/>
  <c r="AS43" i="2" s="1"/>
  <c r="N42" i="2"/>
  <c r="AR43" i="2" s="1"/>
  <c r="M42" i="2"/>
  <c r="AQ43" i="2" s="1"/>
  <c r="I48" i="2"/>
  <c r="AC47" i="2"/>
  <c r="L44" i="2" l="1"/>
  <c r="K44" i="2"/>
  <c r="J45" i="2"/>
  <c r="DF42" i="2"/>
  <c r="CZ43" i="2"/>
  <c r="O43" i="2"/>
  <c r="AS44" i="2" s="1"/>
  <c r="N43" i="2"/>
  <c r="AR44" i="2" s="1"/>
  <c r="M43" i="2"/>
  <c r="AQ44" i="2" s="1"/>
  <c r="AC48" i="2"/>
  <c r="I49" i="2"/>
  <c r="AA42" i="2"/>
  <c r="W43" i="2"/>
  <c r="Y43" i="2"/>
  <c r="AB43" i="2"/>
  <c r="U43" i="2"/>
  <c r="S43" i="2"/>
  <c r="X43" i="2"/>
  <c r="V43" i="2"/>
  <c r="P43" i="2"/>
  <c r="Q43" i="2"/>
  <c r="Z43" i="2"/>
  <c r="T43" i="2"/>
  <c r="R43" i="2"/>
  <c r="O44" i="2" l="1"/>
  <c r="AS45" i="2" s="1"/>
  <c r="N44" i="2"/>
  <c r="AR45" i="2" s="1"/>
  <c r="M44" i="2"/>
  <c r="AQ45" i="2" s="1"/>
  <c r="I50" i="2"/>
  <c r="AC49" i="2"/>
  <c r="DF43" i="2"/>
  <c r="CZ44" i="2"/>
  <c r="W44" i="2"/>
  <c r="S44" i="2"/>
  <c r="Y44" i="2"/>
  <c r="AB44" i="2"/>
  <c r="T44" i="2"/>
  <c r="X44" i="2"/>
  <c r="U44" i="2"/>
  <c r="Q44" i="2"/>
  <c r="P44" i="2"/>
  <c r="Z44" i="2"/>
  <c r="V44" i="2"/>
  <c r="R44" i="2"/>
  <c r="AA43" i="2"/>
  <c r="L45" i="2"/>
  <c r="K45" i="2"/>
  <c r="J46" i="2"/>
  <c r="K46" i="2" l="1"/>
  <c r="J47" i="2"/>
  <c r="L46" i="2"/>
  <c r="N45" i="2"/>
  <c r="AR46" i="2" s="1"/>
  <c r="M45" i="2"/>
  <c r="AQ46" i="2" s="1"/>
  <c r="O45" i="2"/>
  <c r="AS46" i="2" s="1"/>
  <c r="CZ45" i="2"/>
  <c r="DF44" i="2"/>
  <c r="AA44" i="2"/>
  <c r="Y45" i="2"/>
  <c r="AB45" i="2"/>
  <c r="V45" i="2"/>
  <c r="X45" i="2"/>
  <c r="U45" i="2"/>
  <c r="P45" i="2"/>
  <c r="S45" i="2"/>
  <c r="W45" i="2"/>
  <c r="T45" i="2"/>
  <c r="Z45" i="2"/>
  <c r="Q45" i="2"/>
  <c r="R45" i="2"/>
  <c r="AC50" i="2"/>
  <c r="I51" i="2"/>
  <c r="I52" i="2" l="1"/>
  <c r="AC51" i="2"/>
  <c r="Y46" i="2"/>
  <c r="AB46" i="2"/>
  <c r="T46" i="2"/>
  <c r="S46" i="2"/>
  <c r="X46" i="2"/>
  <c r="W46" i="2"/>
  <c r="P46" i="2"/>
  <c r="U46" i="2"/>
  <c r="V46" i="2"/>
  <c r="Z46" i="2"/>
  <c r="R46" i="2"/>
  <c r="Q46" i="2"/>
  <c r="K47" i="2"/>
  <c r="J48" i="2"/>
  <c r="L47" i="2"/>
  <c r="CZ46" i="2"/>
  <c r="DF45" i="2"/>
  <c r="N46" i="2"/>
  <c r="AR47" i="2" s="1"/>
  <c r="M46" i="2"/>
  <c r="AQ47" i="2" s="1"/>
  <c r="O46" i="2"/>
  <c r="AS47" i="2" s="1"/>
  <c r="AA45" i="2"/>
  <c r="Y47" i="2" l="1"/>
  <c r="AB47" i="2"/>
  <c r="T47" i="2"/>
  <c r="X47" i="2"/>
  <c r="U47" i="2"/>
  <c r="P47" i="2"/>
  <c r="V47" i="2"/>
  <c r="Z47" i="2"/>
  <c r="Q47" i="2"/>
  <c r="S47" i="2"/>
  <c r="W47" i="2"/>
  <c r="R47" i="2"/>
  <c r="AA46" i="2"/>
  <c r="K48" i="2"/>
  <c r="L48" i="2"/>
  <c r="J49" i="2"/>
  <c r="AC52" i="2"/>
  <c r="I53" i="2"/>
  <c r="CZ47" i="2"/>
  <c r="DF46" i="2"/>
  <c r="M47" i="2"/>
  <c r="AQ48" i="2" s="1"/>
  <c r="N47" i="2"/>
  <c r="AR48" i="2" s="1"/>
  <c r="O47" i="2"/>
  <c r="AS48" i="2" s="1"/>
  <c r="AA47" i="2" l="1"/>
  <c r="O48" i="2"/>
  <c r="AS49" i="2" s="1"/>
  <c r="M48" i="2"/>
  <c r="AQ49" i="2" s="1"/>
  <c r="N48" i="2"/>
  <c r="AR49" i="2" s="1"/>
  <c r="Y48" i="2"/>
  <c r="AB48" i="2"/>
  <c r="V48" i="2"/>
  <c r="Q48" i="2"/>
  <c r="X48" i="2"/>
  <c r="W48" i="2"/>
  <c r="P48" i="2"/>
  <c r="Z48" i="2"/>
  <c r="R48" i="2"/>
  <c r="S48" i="2"/>
  <c r="T48" i="2"/>
  <c r="U48" i="2"/>
  <c r="CZ48" i="2"/>
  <c r="DF47" i="2"/>
  <c r="I54" i="2"/>
  <c r="AC53" i="2"/>
  <c r="K49" i="2"/>
  <c r="J50" i="2"/>
  <c r="L49" i="2"/>
  <c r="Y49" i="2" l="1"/>
  <c r="AB49" i="2"/>
  <c r="U49" i="2"/>
  <c r="S49" i="2"/>
  <c r="X49" i="2"/>
  <c r="V49" i="2"/>
  <c r="P49" i="2"/>
  <c r="R49" i="2"/>
  <c r="W49" i="2"/>
  <c r="T49" i="2"/>
  <c r="Z49" i="2"/>
  <c r="Q49" i="2"/>
  <c r="K50" i="2"/>
  <c r="J51" i="2"/>
  <c r="L50" i="2"/>
  <c r="DF48" i="2"/>
  <c r="CZ49" i="2"/>
  <c r="AC54" i="2"/>
  <c r="I55" i="2"/>
  <c r="M49" i="2"/>
  <c r="AQ50" i="2" s="1"/>
  <c r="N49" i="2"/>
  <c r="AR50" i="2" s="1"/>
  <c r="O49" i="2"/>
  <c r="AS50" i="2" s="1"/>
  <c r="AA48" i="2"/>
  <c r="I56" i="2" l="1"/>
  <c r="AC55" i="2"/>
  <c r="CZ50" i="2"/>
  <c r="DF49" i="2"/>
  <c r="K51" i="2"/>
  <c r="J52" i="2"/>
  <c r="L51" i="2"/>
  <c r="AA49" i="2"/>
  <c r="Y50" i="2"/>
  <c r="AB50" i="2"/>
  <c r="W50" i="2"/>
  <c r="S50" i="2"/>
  <c r="X50" i="2"/>
  <c r="V50" i="2"/>
  <c r="P50" i="2"/>
  <c r="T50" i="2"/>
  <c r="U50" i="2"/>
  <c r="Z50" i="2"/>
  <c r="R50" i="2"/>
  <c r="Q50" i="2"/>
  <c r="N50" i="2"/>
  <c r="AR51" i="2" s="1"/>
  <c r="O50" i="2"/>
  <c r="AS51" i="2" s="1"/>
  <c r="M50" i="2"/>
  <c r="AQ51" i="2" s="1"/>
  <c r="N51" i="2" l="1"/>
  <c r="AR52" i="2" s="1"/>
  <c r="M51" i="2"/>
  <c r="AQ52" i="2" s="1"/>
  <c r="O51" i="2"/>
  <c r="AS52" i="2" s="1"/>
  <c r="Y51" i="2"/>
  <c r="AB51" i="2"/>
  <c r="T51" i="2"/>
  <c r="Q51" i="2"/>
  <c r="X51" i="2"/>
  <c r="V51" i="2"/>
  <c r="P51" i="2"/>
  <c r="W51" i="2"/>
  <c r="Z51" i="2"/>
  <c r="R51" i="2"/>
  <c r="S51" i="2"/>
  <c r="U51" i="2"/>
  <c r="CZ51" i="2"/>
  <c r="DF50" i="2"/>
  <c r="AA50" i="2"/>
  <c r="K52" i="2"/>
  <c r="L52" i="2"/>
  <c r="J53" i="2"/>
  <c r="AC56" i="2"/>
  <c r="I57" i="2"/>
  <c r="CZ52" i="2" l="1"/>
  <c r="DF51" i="2"/>
  <c r="AA51" i="2"/>
  <c r="K53" i="2"/>
  <c r="J54" i="2"/>
  <c r="L53" i="2"/>
  <c r="O52" i="2"/>
  <c r="AS53" i="2" s="1"/>
  <c r="N52" i="2"/>
  <c r="AR53" i="2" s="1"/>
  <c r="M52" i="2"/>
  <c r="AQ53" i="2" s="1"/>
  <c r="I58" i="2"/>
  <c r="AC57" i="2"/>
  <c r="Y52" i="2"/>
  <c r="AB52" i="2"/>
  <c r="T52" i="2"/>
  <c r="Q52" i="2"/>
  <c r="X52" i="2"/>
  <c r="U52" i="2"/>
  <c r="P52" i="2"/>
  <c r="Z52" i="2"/>
  <c r="S52" i="2"/>
  <c r="R52" i="2"/>
  <c r="V52" i="2"/>
  <c r="W52" i="2"/>
  <c r="Y53" i="2" l="1"/>
  <c r="AB53" i="2"/>
  <c r="W53" i="2"/>
  <c r="X53" i="2"/>
  <c r="U53" i="2"/>
  <c r="P53" i="2"/>
  <c r="S53" i="2"/>
  <c r="V53" i="2"/>
  <c r="T53" i="2"/>
  <c r="Z53" i="2"/>
  <c r="Q53" i="2"/>
  <c r="R53" i="2"/>
  <c r="AC58" i="2"/>
  <c r="I59" i="2"/>
  <c r="J55" i="2"/>
  <c r="L54" i="2"/>
  <c r="K54" i="2"/>
  <c r="DF52" i="2"/>
  <c r="CZ53" i="2"/>
  <c r="AA52" i="2"/>
  <c r="O53" i="2"/>
  <c r="AS54" i="2" s="1"/>
  <c r="M53" i="2"/>
  <c r="AQ54" i="2" s="1"/>
  <c r="N53" i="2"/>
  <c r="AR54" i="2" s="1"/>
  <c r="DF53" i="2" l="1"/>
  <c r="CZ54" i="2"/>
  <c r="J56" i="2"/>
  <c r="L55" i="2"/>
  <c r="K55" i="2"/>
  <c r="O54" i="2"/>
  <c r="AS55" i="2" s="1"/>
  <c r="M54" i="2"/>
  <c r="AQ55" i="2" s="1"/>
  <c r="N54" i="2"/>
  <c r="AR55" i="2" s="1"/>
  <c r="AA53" i="2"/>
  <c r="Y54" i="2"/>
  <c r="AB54" i="2"/>
  <c r="T54" i="2"/>
  <c r="Q54" i="2"/>
  <c r="P54" i="2"/>
  <c r="W54" i="2"/>
  <c r="S54" i="2"/>
  <c r="X54" i="2"/>
  <c r="U54" i="2"/>
  <c r="R54" i="2"/>
  <c r="Z54" i="2"/>
  <c r="V54" i="2"/>
  <c r="I60" i="2"/>
  <c r="AC59" i="2"/>
  <c r="AC60" i="2" l="1"/>
  <c r="I61" i="2"/>
  <c r="J57" i="2"/>
  <c r="L56" i="2"/>
  <c r="K56" i="2"/>
  <c r="AA54" i="2"/>
  <c r="Y55" i="2"/>
  <c r="Z55" i="2"/>
  <c r="W55" i="2"/>
  <c r="S55" i="2"/>
  <c r="V55" i="2"/>
  <c r="Q55" i="2"/>
  <c r="AB55" i="2"/>
  <c r="T55" i="2"/>
  <c r="R55" i="2"/>
  <c r="P55" i="2"/>
  <c r="X55" i="2"/>
  <c r="U55" i="2"/>
  <c r="N55" i="2"/>
  <c r="AR56" i="2" s="1"/>
  <c r="O55" i="2"/>
  <c r="AS56" i="2" s="1"/>
  <c r="M55" i="2"/>
  <c r="AQ56" i="2" s="1"/>
  <c r="CZ55" i="2"/>
  <c r="DF54" i="2"/>
  <c r="AA55" i="2" l="1"/>
  <c r="J58" i="2"/>
  <c r="L57" i="2"/>
  <c r="K57" i="2"/>
  <c r="DF55" i="2"/>
  <c r="CZ56" i="2"/>
  <c r="M56" i="2"/>
  <c r="AQ57" i="2" s="1"/>
  <c r="N56" i="2"/>
  <c r="AR57" i="2" s="1"/>
  <c r="O56" i="2"/>
  <c r="AS57" i="2" s="1"/>
  <c r="I62" i="2"/>
  <c r="AC61" i="2"/>
  <c r="Z56" i="2"/>
  <c r="V56" i="2"/>
  <c r="Q56" i="2"/>
  <c r="T56" i="2"/>
  <c r="R56" i="2"/>
  <c r="Y56" i="2"/>
  <c r="AB56" i="2"/>
  <c r="U56" i="2"/>
  <c r="S56" i="2"/>
  <c r="X56" i="2"/>
  <c r="W56" i="2"/>
  <c r="P56" i="2"/>
  <c r="AC62" i="2" l="1"/>
  <c r="I63" i="2"/>
  <c r="J59" i="2"/>
  <c r="L58" i="2"/>
  <c r="K58" i="2"/>
  <c r="Z57" i="2"/>
  <c r="W57" i="2"/>
  <c r="Q57" i="2"/>
  <c r="U57" i="2"/>
  <c r="S57" i="2"/>
  <c r="Y57" i="2"/>
  <c r="AB57" i="2"/>
  <c r="T57" i="2"/>
  <c r="R57" i="2"/>
  <c r="P57" i="2"/>
  <c r="X57" i="2"/>
  <c r="V57" i="2"/>
  <c r="AA56" i="2"/>
  <c r="CZ57" i="2"/>
  <c r="DF56" i="2"/>
  <c r="N57" i="2"/>
  <c r="AR58" i="2" s="1"/>
  <c r="O57" i="2"/>
  <c r="AS58" i="2" s="1"/>
  <c r="M57" i="2"/>
  <c r="AQ58" i="2" s="1"/>
  <c r="Z58" i="2" l="1"/>
  <c r="U58" i="2"/>
  <c r="R58" i="2"/>
  <c r="T58" i="2"/>
  <c r="Q58" i="2"/>
  <c r="Y58" i="2"/>
  <c r="AB58" i="2"/>
  <c r="W58" i="2"/>
  <c r="S58" i="2"/>
  <c r="X58" i="2"/>
  <c r="V58" i="2"/>
  <c r="P58" i="2"/>
  <c r="DF57" i="2"/>
  <c r="CZ58" i="2"/>
  <c r="AA57" i="2"/>
  <c r="J60" i="2"/>
  <c r="L59" i="2"/>
  <c r="K59" i="2"/>
  <c r="M58" i="2"/>
  <c r="AQ59" i="2" s="1"/>
  <c r="O58" i="2"/>
  <c r="AS59" i="2" s="1"/>
  <c r="N58" i="2"/>
  <c r="AR59" i="2" s="1"/>
  <c r="I64" i="2"/>
  <c r="AC63" i="2"/>
  <c r="AA58" i="2" l="1"/>
  <c r="DF58" i="2"/>
  <c r="CZ59" i="2"/>
  <c r="J61" i="2"/>
  <c r="L60" i="2"/>
  <c r="K60" i="2"/>
  <c r="M59" i="2"/>
  <c r="AQ60" i="2" s="1"/>
  <c r="O59" i="2"/>
  <c r="AS60" i="2" s="1"/>
  <c r="N59" i="2"/>
  <c r="AR60" i="2" s="1"/>
  <c r="Z59" i="2"/>
  <c r="T59" i="2"/>
  <c r="P59" i="2"/>
  <c r="U59" i="2"/>
  <c r="Q59" i="2"/>
  <c r="Y59" i="2"/>
  <c r="AB59" i="2"/>
  <c r="W59" i="2"/>
  <c r="S59" i="2"/>
  <c r="R59" i="2"/>
  <c r="X59" i="2"/>
  <c r="V59" i="2"/>
  <c r="AC64" i="2"/>
  <c r="I65" i="2"/>
  <c r="Z60" i="2" l="1"/>
  <c r="V60" i="2"/>
  <c r="Q60" i="2"/>
  <c r="T60" i="2"/>
  <c r="S60" i="2"/>
  <c r="Y60" i="2"/>
  <c r="AB60" i="2"/>
  <c r="W60" i="2"/>
  <c r="R60" i="2"/>
  <c r="X60" i="2"/>
  <c r="U60" i="2"/>
  <c r="P60" i="2"/>
  <c r="DF59" i="2"/>
  <c r="CZ60" i="2"/>
  <c r="I66" i="2"/>
  <c r="AC65" i="2"/>
  <c r="AA59" i="2"/>
  <c r="N60" i="2"/>
  <c r="AR61" i="2" s="1"/>
  <c r="M60" i="2"/>
  <c r="AQ61" i="2" s="1"/>
  <c r="O60" i="2"/>
  <c r="AS61" i="2" s="1"/>
  <c r="J62" i="2"/>
  <c r="L61" i="2"/>
  <c r="K61" i="2"/>
  <c r="J63" i="2" l="1"/>
  <c r="L62" i="2"/>
  <c r="K62" i="2"/>
  <c r="O61" i="2"/>
  <c r="AS62" i="2" s="1"/>
  <c r="M61" i="2"/>
  <c r="AQ62" i="2" s="1"/>
  <c r="N61" i="2"/>
  <c r="AR62" i="2" s="1"/>
  <c r="AA60" i="2"/>
  <c r="DF60" i="2"/>
  <c r="CZ61" i="2"/>
  <c r="Z61" i="2"/>
  <c r="W61" i="2"/>
  <c r="R61" i="2"/>
  <c r="T61" i="2"/>
  <c r="S61" i="2"/>
  <c r="Y61" i="2"/>
  <c r="AB61" i="2"/>
  <c r="V61" i="2"/>
  <c r="Q61" i="2"/>
  <c r="P61" i="2"/>
  <c r="X61" i="2"/>
  <c r="U61" i="2"/>
  <c r="AC66" i="2"/>
  <c r="I67" i="2"/>
  <c r="O62" i="2" l="1"/>
  <c r="AS63" i="2" s="1"/>
  <c r="M62" i="2"/>
  <c r="AQ63" i="2" s="1"/>
  <c r="N62" i="2"/>
  <c r="AR63" i="2" s="1"/>
  <c r="I68" i="2"/>
  <c r="AC67" i="2"/>
  <c r="AA61" i="2"/>
  <c r="Z62" i="2"/>
  <c r="U62" i="2"/>
  <c r="S62" i="2"/>
  <c r="V62" i="2"/>
  <c r="R62" i="2"/>
  <c r="Y62" i="2"/>
  <c r="AB62" i="2"/>
  <c r="T62" i="2"/>
  <c r="Q62" i="2"/>
  <c r="X62" i="2"/>
  <c r="W62" i="2"/>
  <c r="P62" i="2"/>
  <c r="CZ62" i="2"/>
  <c r="DF61" i="2"/>
  <c r="J64" i="2"/>
  <c r="L63" i="2"/>
  <c r="K63" i="2"/>
  <c r="AC68" i="2" l="1"/>
  <c r="I69" i="2"/>
  <c r="J65" i="2"/>
  <c r="L64" i="2"/>
  <c r="K64" i="2"/>
  <c r="Z63" i="2"/>
  <c r="W63" i="2"/>
  <c r="R63" i="2"/>
  <c r="V63" i="2"/>
  <c r="S63" i="2"/>
  <c r="Y63" i="2"/>
  <c r="AB63" i="2"/>
  <c r="T63" i="2"/>
  <c r="Q63" i="2"/>
  <c r="P63" i="2"/>
  <c r="X63" i="2"/>
  <c r="U63" i="2"/>
  <c r="N63" i="2"/>
  <c r="AR64" i="2" s="1"/>
  <c r="O63" i="2"/>
  <c r="AS64" i="2" s="1"/>
  <c r="M63" i="2"/>
  <c r="AQ64" i="2" s="1"/>
  <c r="DF62" i="2"/>
  <c r="CZ63" i="2"/>
  <c r="AA62" i="2"/>
  <c r="M64" i="2" l="1"/>
  <c r="AQ65" i="2" s="1"/>
  <c r="N64" i="2"/>
  <c r="AR65" i="2" s="1"/>
  <c r="O64" i="2"/>
  <c r="AS65" i="2" s="1"/>
  <c r="Z64" i="2"/>
  <c r="T64" i="2"/>
  <c r="S64" i="2"/>
  <c r="U64" i="2"/>
  <c r="R64" i="2"/>
  <c r="Y64" i="2"/>
  <c r="AB64" i="2"/>
  <c r="V64" i="2"/>
  <c r="Q64" i="2"/>
  <c r="X64" i="2"/>
  <c r="W64" i="2"/>
  <c r="P64" i="2"/>
  <c r="DF63" i="2"/>
  <c r="CZ64" i="2"/>
  <c r="AA63" i="2"/>
  <c r="J66" i="2"/>
  <c r="L65" i="2"/>
  <c r="K65" i="2"/>
  <c r="I70" i="2"/>
  <c r="AC69" i="2"/>
  <c r="CZ65" i="2" l="1"/>
  <c r="DF64" i="2"/>
  <c r="Z65" i="2"/>
  <c r="W65" i="2"/>
  <c r="Q65" i="2"/>
  <c r="T65" i="2"/>
  <c r="S65" i="2"/>
  <c r="Y65" i="2"/>
  <c r="AB65" i="2"/>
  <c r="U65" i="2"/>
  <c r="R65" i="2"/>
  <c r="P65" i="2"/>
  <c r="X65" i="2"/>
  <c r="V65" i="2"/>
  <c r="J67" i="2"/>
  <c r="L66" i="2"/>
  <c r="K66" i="2"/>
  <c r="AA64" i="2"/>
  <c r="O65" i="2"/>
  <c r="AS66" i="2" s="1"/>
  <c r="N65" i="2"/>
  <c r="AR66" i="2" s="1"/>
  <c r="M65" i="2"/>
  <c r="AQ66" i="2" s="1"/>
  <c r="I71" i="2"/>
  <c r="AC70" i="2"/>
  <c r="AC71" i="2" l="1"/>
  <c r="I72" i="2"/>
  <c r="AA65" i="2"/>
  <c r="J68" i="2"/>
  <c r="L67" i="2"/>
  <c r="K67" i="2"/>
  <c r="M66" i="2"/>
  <c r="AQ67" i="2" s="1"/>
  <c r="O66" i="2"/>
  <c r="AS67" i="2" s="1"/>
  <c r="N66" i="2"/>
  <c r="AR67" i="2" s="1"/>
  <c r="DF65" i="2"/>
  <c r="CZ66" i="2"/>
  <c r="Z66" i="2"/>
  <c r="T66" i="2"/>
  <c r="Q66" i="2"/>
  <c r="U66" i="2"/>
  <c r="R66" i="2"/>
  <c r="Y66" i="2"/>
  <c r="AB66" i="2"/>
  <c r="W66" i="2"/>
  <c r="S66" i="2"/>
  <c r="X66" i="2"/>
  <c r="V66" i="2"/>
  <c r="P66" i="2"/>
  <c r="AA66" i="2" l="1"/>
  <c r="J69" i="2"/>
  <c r="L68" i="2"/>
  <c r="K68" i="2"/>
  <c r="I73" i="2"/>
  <c r="AC72" i="2"/>
  <c r="Z67" i="2"/>
  <c r="U67" i="2"/>
  <c r="R67" i="2"/>
  <c r="W67" i="2"/>
  <c r="Q67" i="2"/>
  <c r="Y67" i="2"/>
  <c r="AB67" i="2"/>
  <c r="T67" i="2"/>
  <c r="S67" i="2"/>
  <c r="P67" i="2"/>
  <c r="X67" i="2"/>
  <c r="V67" i="2"/>
  <c r="CZ67" i="2"/>
  <c r="DF66" i="2"/>
  <c r="M67" i="2"/>
  <c r="AQ68" i="2" s="1"/>
  <c r="O67" i="2"/>
  <c r="AS68" i="2" s="1"/>
  <c r="N67" i="2"/>
  <c r="AR68" i="2" s="1"/>
  <c r="J70" i="2" l="1"/>
  <c r="L69" i="2"/>
  <c r="K69" i="2"/>
  <c r="AA67" i="2"/>
  <c r="AC73" i="2"/>
  <c r="I74" i="2"/>
  <c r="N68" i="2"/>
  <c r="AR69" i="2" s="1"/>
  <c r="M68" i="2"/>
  <c r="AQ69" i="2" s="1"/>
  <c r="O68" i="2"/>
  <c r="AS69" i="2" s="1"/>
  <c r="CZ68" i="2"/>
  <c r="DF67" i="2"/>
  <c r="Z68" i="2"/>
  <c r="V68" i="2"/>
  <c r="Q68" i="2"/>
  <c r="W68" i="2"/>
  <c r="S68" i="2"/>
  <c r="Y68" i="2"/>
  <c r="AB68" i="2"/>
  <c r="T68" i="2"/>
  <c r="R68" i="2"/>
  <c r="X68" i="2"/>
  <c r="U68" i="2"/>
  <c r="P68" i="2"/>
  <c r="AC74" i="2" l="1"/>
  <c r="I75" i="2"/>
  <c r="O69" i="2"/>
  <c r="AS70" i="2" s="1"/>
  <c r="M69" i="2"/>
  <c r="AQ70" i="2" s="1"/>
  <c r="N69" i="2"/>
  <c r="AR70" i="2" s="1"/>
  <c r="AA68" i="2"/>
  <c r="Z69" i="2"/>
  <c r="V69" i="2"/>
  <c r="Q69" i="2"/>
  <c r="W69" i="2"/>
  <c r="R69" i="2"/>
  <c r="Y69" i="2"/>
  <c r="AB69" i="2"/>
  <c r="T69" i="2"/>
  <c r="S69" i="2"/>
  <c r="P69" i="2"/>
  <c r="X69" i="2"/>
  <c r="U69" i="2"/>
  <c r="DF68" i="2"/>
  <c r="CZ69" i="2"/>
  <c r="J71" i="2"/>
  <c r="L70" i="2"/>
  <c r="K70" i="2"/>
  <c r="AC75" i="2" l="1"/>
  <c r="I76" i="2"/>
  <c r="CZ70" i="2"/>
  <c r="DF69" i="2"/>
  <c r="AA69" i="2"/>
  <c r="O70" i="2"/>
  <c r="AS71" i="2" s="1"/>
  <c r="M70" i="2"/>
  <c r="AQ71" i="2" s="1"/>
  <c r="N70" i="2"/>
  <c r="AR71" i="2" s="1"/>
  <c r="J72" i="2"/>
  <c r="L71" i="2"/>
  <c r="K71" i="2"/>
  <c r="Z70" i="2"/>
  <c r="U70" i="2"/>
  <c r="S70" i="2"/>
  <c r="V70" i="2"/>
  <c r="R70" i="2"/>
  <c r="Y70" i="2"/>
  <c r="AB70" i="2"/>
  <c r="T70" i="2"/>
  <c r="Q70" i="2"/>
  <c r="X70" i="2"/>
  <c r="W70" i="2"/>
  <c r="P70" i="2"/>
  <c r="I77" i="2" l="1"/>
  <c r="AC76" i="2"/>
  <c r="AA70" i="2"/>
  <c r="J73" i="2"/>
  <c r="L72" i="2"/>
  <c r="K72" i="2"/>
  <c r="N71" i="2"/>
  <c r="AR72" i="2" s="1"/>
  <c r="O71" i="2"/>
  <c r="AS72" i="2" s="1"/>
  <c r="M71" i="2"/>
  <c r="AQ72" i="2" s="1"/>
  <c r="CZ71" i="2"/>
  <c r="DF70" i="2"/>
  <c r="Z71" i="2"/>
  <c r="W71" i="2"/>
  <c r="P71" i="2"/>
  <c r="T71" i="2"/>
  <c r="Q71" i="2"/>
  <c r="Y71" i="2"/>
  <c r="AB71" i="2"/>
  <c r="V71" i="2"/>
  <c r="S71" i="2"/>
  <c r="R71" i="2"/>
  <c r="X71" i="2"/>
  <c r="U71" i="2"/>
  <c r="CZ72" i="2" l="1"/>
  <c r="DF71" i="2"/>
  <c r="N72" i="2"/>
  <c r="AR73" i="2" s="1"/>
  <c r="M72" i="2"/>
  <c r="AQ73" i="2" s="1"/>
  <c r="O72" i="2"/>
  <c r="AS73" i="2" s="1"/>
  <c r="AA71" i="2"/>
  <c r="Z72" i="2"/>
  <c r="V72" i="2"/>
  <c r="R72" i="2"/>
  <c r="T72" i="2"/>
  <c r="Q72" i="2"/>
  <c r="Y72" i="2"/>
  <c r="AB72" i="2"/>
  <c r="U72" i="2"/>
  <c r="S72" i="2"/>
  <c r="X72" i="2"/>
  <c r="W72" i="2"/>
  <c r="P72" i="2"/>
  <c r="J74" i="2"/>
  <c r="L73" i="2"/>
  <c r="K73" i="2"/>
  <c r="AC77" i="2"/>
  <c r="I78" i="2"/>
  <c r="BS23" i="2" l="1"/>
  <c r="BS24" i="2"/>
  <c r="BS25" i="2"/>
  <c r="BS26" i="2"/>
  <c r="BS27" i="2"/>
  <c r="J75" i="2"/>
  <c r="L74" i="2"/>
  <c r="K74" i="2"/>
  <c r="Z73" i="2"/>
  <c r="W73" i="2"/>
  <c r="R73" i="2"/>
  <c r="U73" i="2"/>
  <c r="Q73" i="2"/>
  <c r="Y73" i="2"/>
  <c r="AB73" i="2"/>
  <c r="T73" i="2"/>
  <c r="S73" i="2"/>
  <c r="P73" i="2"/>
  <c r="X73" i="2"/>
  <c r="V73" i="2"/>
  <c r="DF72" i="2"/>
  <c r="CZ73" i="2"/>
  <c r="I79" i="2"/>
  <c r="AC78" i="2"/>
  <c r="BS28" i="2"/>
  <c r="BS29" i="2"/>
  <c r="BS30" i="2"/>
  <c r="BS31" i="2"/>
  <c r="BS32" i="2"/>
  <c r="BS33" i="2"/>
  <c r="BS34" i="2"/>
  <c r="BS36" i="2"/>
  <c r="BS35" i="2"/>
  <c r="BS37" i="2"/>
  <c r="BS38" i="2"/>
  <c r="BS39" i="2"/>
  <c r="BS40" i="2"/>
  <c r="BS41" i="2"/>
  <c r="BS42" i="2"/>
  <c r="BS43" i="2"/>
  <c r="BS44" i="2"/>
  <c r="BS46" i="2"/>
  <c r="BS45" i="2"/>
  <c r="BS47" i="2"/>
  <c r="BS48" i="2"/>
  <c r="BS49" i="2"/>
  <c r="BS50" i="2"/>
  <c r="BS51" i="2"/>
  <c r="BS52" i="2"/>
  <c r="BS53" i="2"/>
  <c r="BS54" i="2"/>
  <c r="BS55" i="2"/>
  <c r="BS56" i="2"/>
  <c r="BS57" i="2"/>
  <c r="BS58" i="2"/>
  <c r="BS59" i="2"/>
  <c r="BS60" i="2"/>
  <c r="BS62" i="2"/>
  <c r="BS61" i="2"/>
  <c r="BS63" i="2"/>
  <c r="BS64" i="2"/>
  <c r="BS65" i="2"/>
  <c r="BS66" i="2"/>
  <c r="BS67" i="2"/>
  <c r="BS68" i="2"/>
  <c r="BS69" i="2"/>
  <c r="BS70" i="2"/>
  <c r="BS71" i="2"/>
  <c r="O73" i="2"/>
  <c r="AS74" i="2" s="1"/>
  <c r="M73" i="2"/>
  <c r="AQ74" i="2" s="1"/>
  <c r="N73" i="2"/>
  <c r="AR74" i="2" s="1"/>
  <c r="AA72" i="2"/>
  <c r="BS72" i="2" s="1"/>
  <c r="AC79" i="2" l="1"/>
  <c r="I80" i="2"/>
  <c r="M74" i="2"/>
  <c r="AQ75" i="2" s="1"/>
  <c r="O74" i="2"/>
  <c r="AS75" i="2" s="1"/>
  <c r="N74" i="2"/>
  <c r="AR75" i="2" s="1"/>
  <c r="DF73" i="2"/>
  <c r="CZ74" i="2"/>
  <c r="Z74" i="2"/>
  <c r="U74" i="2"/>
  <c r="S74" i="2"/>
  <c r="T74" i="2"/>
  <c r="R74" i="2"/>
  <c r="Y74" i="2"/>
  <c r="AB74" i="2"/>
  <c r="W74" i="2"/>
  <c r="Q74" i="2"/>
  <c r="X74" i="2"/>
  <c r="V74" i="2"/>
  <c r="P74" i="2"/>
  <c r="AA73" i="2"/>
  <c r="BS73" i="2" s="1"/>
  <c r="J76" i="2"/>
  <c r="L75" i="2"/>
  <c r="K75" i="2"/>
  <c r="I81" i="2" l="1"/>
  <c r="AC80" i="2"/>
  <c r="J77" i="2"/>
  <c r="L76" i="2"/>
  <c r="K76" i="2"/>
  <c r="AA74" i="2"/>
  <c r="BS74" i="2" s="1"/>
  <c r="CZ75" i="2"/>
  <c r="DF74" i="2"/>
  <c r="Z75" i="2"/>
  <c r="T75" i="2"/>
  <c r="Q75" i="2"/>
  <c r="W75" i="2"/>
  <c r="S75" i="2"/>
  <c r="Y75" i="2"/>
  <c r="AB75" i="2"/>
  <c r="U75" i="2"/>
  <c r="R75" i="2"/>
  <c r="P75" i="2"/>
  <c r="X75" i="2"/>
  <c r="V75" i="2"/>
  <c r="O75" i="2"/>
  <c r="AS76" i="2" s="1"/>
  <c r="M75" i="2"/>
  <c r="AQ76" i="2" s="1"/>
  <c r="N75" i="2"/>
  <c r="AR76" i="2" s="1"/>
  <c r="N76" i="2" l="1"/>
  <c r="AR77" i="2" s="1"/>
  <c r="M76" i="2"/>
  <c r="AQ77" i="2" s="1"/>
  <c r="O76" i="2"/>
  <c r="AS77" i="2" s="1"/>
  <c r="Z76" i="2"/>
  <c r="V76" i="2"/>
  <c r="Q76" i="2"/>
  <c r="W76" i="2"/>
  <c r="R76" i="2"/>
  <c r="Y76" i="2"/>
  <c r="AB76" i="2"/>
  <c r="T76" i="2"/>
  <c r="S76" i="2"/>
  <c r="X76" i="2"/>
  <c r="U76" i="2"/>
  <c r="P76" i="2"/>
  <c r="AC81" i="2"/>
  <c r="I82" i="2"/>
  <c r="AA75" i="2"/>
  <c r="BS75" i="2" s="1"/>
  <c r="CZ76" i="2"/>
  <c r="DF75" i="2"/>
  <c r="J78" i="2"/>
  <c r="L77" i="2"/>
  <c r="K77" i="2"/>
  <c r="M77" i="2" l="1"/>
  <c r="AQ78" i="2" s="1"/>
  <c r="O77" i="2"/>
  <c r="AS78" i="2" s="1"/>
  <c r="N77" i="2"/>
  <c r="AR78" i="2" s="1"/>
  <c r="Z77" i="2"/>
  <c r="W77" i="2"/>
  <c r="S77" i="2"/>
  <c r="V77" i="2"/>
  <c r="R77" i="2"/>
  <c r="Y77" i="2"/>
  <c r="AB77" i="2"/>
  <c r="T77" i="2"/>
  <c r="Q77" i="2"/>
  <c r="P77" i="2"/>
  <c r="X77" i="2"/>
  <c r="U77" i="2"/>
  <c r="AA76" i="2"/>
  <c r="BS76" i="2" s="1"/>
  <c r="DF76" i="2"/>
  <c r="CZ77" i="2"/>
  <c r="J79" i="2"/>
  <c r="L78" i="2"/>
  <c r="K78" i="2"/>
  <c r="I83" i="2"/>
  <c r="AC82" i="2"/>
  <c r="J80" i="2" l="1"/>
  <c r="L79" i="2"/>
  <c r="K79" i="2"/>
  <c r="AC83" i="2"/>
  <c r="I84" i="2"/>
  <c r="Z78" i="2"/>
  <c r="U78" i="2"/>
  <c r="S78" i="2"/>
  <c r="V78" i="2"/>
  <c r="R78" i="2"/>
  <c r="Y78" i="2"/>
  <c r="AB78" i="2"/>
  <c r="T78" i="2"/>
  <c r="Q78" i="2"/>
  <c r="X78" i="2"/>
  <c r="W78" i="2"/>
  <c r="P78" i="2"/>
  <c r="O78" i="2"/>
  <c r="AS79" i="2" s="1"/>
  <c r="M78" i="2"/>
  <c r="AQ79" i="2" s="1"/>
  <c r="N78" i="2"/>
  <c r="AR79" i="2" s="1"/>
  <c r="CZ78" i="2"/>
  <c r="DF77" i="2"/>
  <c r="AA77" i="2"/>
  <c r="BS77" i="2" s="1"/>
  <c r="CZ79" i="2" l="1"/>
  <c r="DF78" i="2"/>
  <c r="AA78" i="2"/>
  <c r="BS78" i="2" s="1"/>
  <c r="N79" i="2"/>
  <c r="AR80" i="2" s="1"/>
  <c r="O79" i="2"/>
  <c r="AS80" i="2" s="1"/>
  <c r="M79" i="2"/>
  <c r="AQ80" i="2" s="1"/>
  <c r="I85" i="2"/>
  <c r="AC84" i="2"/>
  <c r="J81" i="2"/>
  <c r="L80" i="2"/>
  <c r="K80" i="2"/>
  <c r="Z79" i="2"/>
  <c r="W79" i="2"/>
  <c r="P79" i="2"/>
  <c r="V79" i="2"/>
  <c r="Q79" i="2"/>
  <c r="Y79" i="2"/>
  <c r="AB79" i="2"/>
  <c r="T79" i="2"/>
  <c r="S79" i="2"/>
  <c r="R79" i="2"/>
  <c r="X79" i="2"/>
  <c r="U79" i="2"/>
  <c r="CZ80" i="2" l="1"/>
  <c r="DF79" i="2"/>
  <c r="AA79" i="2"/>
  <c r="BS79" i="2" s="1"/>
  <c r="J82" i="2"/>
  <c r="L81" i="2"/>
  <c r="K81" i="2"/>
  <c r="AC85" i="2"/>
  <c r="I86" i="2"/>
  <c r="M80" i="2"/>
  <c r="AQ81" i="2" s="1"/>
  <c r="N80" i="2"/>
  <c r="AR81" i="2" s="1"/>
  <c r="O80" i="2"/>
  <c r="AS81" i="2" s="1"/>
  <c r="Z80" i="2"/>
  <c r="T80" i="2"/>
  <c r="Q80" i="2"/>
  <c r="U80" i="2"/>
  <c r="S80" i="2"/>
  <c r="Y80" i="2"/>
  <c r="AB80" i="2"/>
  <c r="V80" i="2"/>
  <c r="R80" i="2"/>
  <c r="X80" i="2"/>
  <c r="W80" i="2"/>
  <c r="P80" i="2"/>
  <c r="AA80" i="2" l="1"/>
  <c r="BS80" i="2" s="1"/>
  <c r="N81" i="2"/>
  <c r="AR82" i="2" s="1"/>
  <c r="O81" i="2"/>
  <c r="AS82" i="2" s="1"/>
  <c r="M81" i="2"/>
  <c r="AQ82" i="2" s="1"/>
  <c r="DF80" i="2"/>
  <c r="CZ81" i="2"/>
  <c r="J83" i="2"/>
  <c r="L82" i="2"/>
  <c r="K82" i="2"/>
  <c r="I87" i="2"/>
  <c r="AC86" i="2"/>
  <c r="Z81" i="2"/>
  <c r="W81" i="2"/>
  <c r="Q81" i="2"/>
  <c r="T81" i="2"/>
  <c r="S81" i="2"/>
  <c r="Y81" i="2"/>
  <c r="AB81" i="2"/>
  <c r="U81" i="2"/>
  <c r="R81" i="2"/>
  <c r="P81" i="2"/>
  <c r="X81" i="2"/>
  <c r="V81" i="2"/>
  <c r="AA81" i="2" l="1"/>
  <c r="BS81" i="2" s="1"/>
  <c r="AC87" i="2"/>
  <c r="I88" i="2"/>
  <c r="J84" i="2"/>
  <c r="L83" i="2"/>
  <c r="K83" i="2"/>
  <c r="M82" i="2"/>
  <c r="AQ83" i="2" s="1"/>
  <c r="O82" i="2"/>
  <c r="AS83" i="2" s="1"/>
  <c r="N82" i="2"/>
  <c r="AR83" i="2" s="1"/>
  <c r="DF81" i="2"/>
  <c r="CZ82" i="2"/>
  <c r="Z82" i="2"/>
  <c r="T82" i="2"/>
  <c r="Q82" i="2"/>
  <c r="W82" i="2"/>
  <c r="S82" i="2"/>
  <c r="Y82" i="2"/>
  <c r="AB82" i="2"/>
  <c r="U82" i="2"/>
  <c r="R82" i="2"/>
  <c r="X82" i="2"/>
  <c r="V82" i="2"/>
  <c r="P82" i="2"/>
  <c r="J85" i="2" l="1"/>
  <c r="L84" i="2"/>
  <c r="K84" i="2"/>
  <c r="CZ83" i="2"/>
  <c r="DF82" i="2"/>
  <c r="O83" i="2"/>
  <c r="AS84" i="2" s="1"/>
  <c r="M83" i="2"/>
  <c r="AQ84" i="2" s="1"/>
  <c r="N83" i="2"/>
  <c r="AR84" i="2" s="1"/>
  <c r="I89" i="2"/>
  <c r="AC88" i="2"/>
  <c r="AA82" i="2"/>
  <c r="BS82" i="2" s="1"/>
  <c r="Z83" i="2"/>
  <c r="U83" i="2"/>
  <c r="P83" i="2"/>
  <c r="W83" i="2"/>
  <c r="Q83" i="2"/>
  <c r="Y83" i="2"/>
  <c r="AB83" i="2"/>
  <c r="T83" i="2"/>
  <c r="S83" i="2"/>
  <c r="R83" i="2"/>
  <c r="X83" i="2"/>
  <c r="V83" i="2"/>
  <c r="Z84" i="2" l="1"/>
  <c r="V84" i="2"/>
  <c r="R84" i="2"/>
  <c r="W84" i="2"/>
  <c r="Q84" i="2"/>
  <c r="Y84" i="2"/>
  <c r="AB84" i="2"/>
  <c r="T84" i="2"/>
  <c r="S84" i="2"/>
  <c r="X84" i="2"/>
  <c r="U84" i="2"/>
  <c r="P84" i="2"/>
  <c r="N84" i="2"/>
  <c r="AR85" i="2" s="1"/>
  <c r="M84" i="2"/>
  <c r="AQ85" i="2" s="1"/>
  <c r="O84" i="2"/>
  <c r="AS85" i="2" s="1"/>
  <c r="DF83" i="2"/>
  <c r="CZ84" i="2"/>
  <c r="J86" i="2"/>
  <c r="L85" i="2"/>
  <c r="K85" i="2"/>
  <c r="AC89" i="2"/>
  <c r="I90" i="2"/>
  <c r="AA83" i="2"/>
  <c r="BS83" i="2" s="1"/>
  <c r="DF84" i="2" l="1"/>
  <c r="CZ85" i="2"/>
  <c r="O85" i="2"/>
  <c r="AS86" i="2" s="1"/>
  <c r="M85" i="2"/>
  <c r="AQ86" i="2" s="1"/>
  <c r="N85" i="2"/>
  <c r="AR86" i="2" s="1"/>
  <c r="Z85" i="2"/>
  <c r="V85" i="2"/>
  <c r="Q85" i="2"/>
  <c r="W85" i="2"/>
  <c r="S85" i="2"/>
  <c r="Y85" i="2"/>
  <c r="AB85" i="2"/>
  <c r="T85" i="2"/>
  <c r="R85" i="2"/>
  <c r="P85" i="2"/>
  <c r="X85" i="2"/>
  <c r="U85" i="2"/>
  <c r="I91" i="2"/>
  <c r="AC90" i="2"/>
  <c r="J87" i="2"/>
  <c r="L86" i="2"/>
  <c r="K86" i="2"/>
  <c r="AA84" i="2"/>
  <c r="BS84" i="2" s="1"/>
  <c r="O86" i="2" l="1"/>
  <c r="AS87" i="2" s="1"/>
  <c r="M86" i="2"/>
  <c r="AQ87" i="2" s="1"/>
  <c r="N86" i="2"/>
  <c r="AR87" i="2" s="1"/>
  <c r="AA85" i="2"/>
  <c r="BS85" i="2" s="1"/>
  <c r="Z86" i="2"/>
  <c r="U86" i="2"/>
  <c r="S86" i="2"/>
  <c r="V86" i="2"/>
  <c r="R86" i="2"/>
  <c r="Y86" i="2"/>
  <c r="AB86" i="2"/>
  <c r="T86" i="2"/>
  <c r="Q86" i="2"/>
  <c r="X86" i="2"/>
  <c r="W86" i="2"/>
  <c r="P86" i="2"/>
  <c r="AC91" i="2"/>
  <c r="I92" i="2"/>
  <c r="J88" i="2"/>
  <c r="L87" i="2"/>
  <c r="K87" i="2"/>
  <c r="CZ86" i="2"/>
  <c r="DF85" i="2"/>
  <c r="CZ87" i="2" l="1"/>
  <c r="DF86" i="2"/>
  <c r="N87" i="2"/>
  <c r="AR88" i="2" s="1"/>
  <c r="O87" i="2"/>
  <c r="AS88" i="2" s="1"/>
  <c r="M87" i="2"/>
  <c r="AQ88" i="2" s="1"/>
  <c r="I93" i="2"/>
  <c r="AC92" i="2"/>
  <c r="Z87" i="2"/>
  <c r="W87" i="2"/>
  <c r="Q87" i="2"/>
  <c r="V87" i="2"/>
  <c r="R87" i="2"/>
  <c r="Y87" i="2"/>
  <c r="AB87" i="2"/>
  <c r="T87" i="2"/>
  <c r="S87" i="2"/>
  <c r="P87" i="2"/>
  <c r="X87" i="2"/>
  <c r="U87" i="2"/>
  <c r="AA86" i="2"/>
  <c r="BS86" i="2" s="1"/>
  <c r="J89" i="2"/>
  <c r="L88" i="2"/>
  <c r="K88" i="2"/>
  <c r="J90" i="2" l="1"/>
  <c r="L89" i="2"/>
  <c r="K89" i="2"/>
  <c r="AA87" i="2"/>
  <c r="BS87" i="2" s="1"/>
  <c r="Z88" i="2"/>
  <c r="V88" i="2"/>
  <c r="Q88" i="2"/>
  <c r="T88" i="2"/>
  <c r="S88" i="2"/>
  <c r="Y88" i="2"/>
  <c r="AB88" i="2"/>
  <c r="U88" i="2"/>
  <c r="R88" i="2"/>
  <c r="X88" i="2"/>
  <c r="W88" i="2"/>
  <c r="P88" i="2"/>
  <c r="AC93" i="2"/>
  <c r="I94" i="2"/>
  <c r="M88" i="2"/>
  <c r="AQ89" i="2" s="1"/>
  <c r="N88" i="2"/>
  <c r="AR89" i="2" s="1"/>
  <c r="O88" i="2"/>
  <c r="AS89" i="2" s="1"/>
  <c r="CZ88" i="2"/>
  <c r="DF87" i="2"/>
  <c r="DF88" i="2" l="1"/>
  <c r="CZ89" i="2"/>
  <c r="J91" i="2"/>
  <c r="L90" i="2"/>
  <c r="K90" i="2"/>
  <c r="I95" i="2"/>
  <c r="AC94" i="2"/>
  <c r="AA88" i="2"/>
  <c r="BS88" i="2" s="1"/>
  <c r="N89" i="2"/>
  <c r="AR90" i="2" s="1"/>
  <c r="O89" i="2"/>
  <c r="AS90" i="2" s="1"/>
  <c r="M89" i="2"/>
  <c r="AQ90" i="2" s="1"/>
  <c r="Z89" i="2"/>
  <c r="W89" i="2"/>
  <c r="S89" i="2"/>
  <c r="U89" i="2"/>
  <c r="Q89" i="2"/>
  <c r="Y89" i="2"/>
  <c r="AB89" i="2"/>
  <c r="T89" i="2"/>
  <c r="R89" i="2"/>
  <c r="P89" i="2"/>
  <c r="X89" i="2"/>
  <c r="V89" i="2"/>
  <c r="J92" i="2" l="1"/>
  <c r="L91" i="2"/>
  <c r="K91" i="2"/>
  <c r="AC95" i="2"/>
  <c r="I96" i="2"/>
  <c r="M90" i="2"/>
  <c r="AQ91" i="2" s="1"/>
  <c r="O90" i="2"/>
  <c r="AS91" i="2" s="1"/>
  <c r="N90" i="2"/>
  <c r="AR91" i="2" s="1"/>
  <c r="DF89" i="2"/>
  <c r="CZ90" i="2"/>
  <c r="AA89" i="2"/>
  <c r="BS89" i="2" s="1"/>
  <c r="Z90" i="2"/>
  <c r="U90" i="2"/>
  <c r="R90" i="2"/>
  <c r="W90" i="2"/>
  <c r="S90" i="2"/>
  <c r="Y90" i="2"/>
  <c r="AB90" i="2"/>
  <c r="T90" i="2"/>
  <c r="Q90" i="2"/>
  <c r="X90" i="2"/>
  <c r="V90" i="2"/>
  <c r="P90" i="2"/>
  <c r="I97" i="2" l="1"/>
  <c r="AC96" i="2"/>
  <c r="M91" i="2"/>
  <c r="AQ92" i="2" s="1"/>
  <c r="O91" i="2"/>
  <c r="AS92" i="2" s="1"/>
  <c r="N91" i="2"/>
  <c r="AR92" i="2" s="1"/>
  <c r="Z91" i="2"/>
  <c r="T91" i="2"/>
  <c r="Q91" i="2"/>
  <c r="U91" i="2"/>
  <c r="P91" i="2"/>
  <c r="Y91" i="2"/>
  <c r="AB91" i="2"/>
  <c r="W91" i="2"/>
  <c r="S91" i="2"/>
  <c r="R91" i="2"/>
  <c r="X91" i="2"/>
  <c r="V91" i="2"/>
  <c r="AA90" i="2"/>
  <c r="BS90" i="2" s="1"/>
  <c r="CZ91" i="2"/>
  <c r="DF90" i="2"/>
  <c r="J93" i="2"/>
  <c r="L92" i="2"/>
  <c r="K92" i="2"/>
  <c r="CZ92" i="2" l="1"/>
  <c r="DF91" i="2"/>
  <c r="AC97" i="2"/>
  <c r="I98" i="2"/>
  <c r="AA91" i="2"/>
  <c r="BS91" i="2" s="1"/>
  <c r="J94" i="2"/>
  <c r="L93" i="2"/>
  <c r="K93" i="2"/>
  <c r="N92" i="2"/>
  <c r="AR93" i="2" s="1"/>
  <c r="M92" i="2"/>
  <c r="AQ93" i="2" s="1"/>
  <c r="O92" i="2"/>
  <c r="AS93" i="2" s="1"/>
  <c r="Z92" i="2"/>
  <c r="V92" i="2"/>
  <c r="P92" i="2"/>
  <c r="T92" i="2"/>
  <c r="S92" i="2"/>
  <c r="Y92" i="2"/>
  <c r="AB92" i="2"/>
  <c r="W92" i="2"/>
  <c r="R92" i="2"/>
  <c r="X92" i="2"/>
  <c r="U92" i="2"/>
  <c r="Q92" i="2"/>
  <c r="O93" i="2" l="1"/>
  <c r="AS94" i="2" s="1"/>
  <c r="M93" i="2"/>
  <c r="AQ94" i="2" s="1"/>
  <c r="N93" i="2"/>
  <c r="AR94" i="2" s="1"/>
  <c r="DF92" i="2"/>
  <c r="CZ93" i="2"/>
  <c r="AA92" i="2"/>
  <c r="BS92" i="2" s="1"/>
  <c r="Z93" i="2"/>
  <c r="W93" i="2"/>
  <c r="S93" i="2"/>
  <c r="T93" i="2"/>
  <c r="Q93" i="2"/>
  <c r="Y93" i="2"/>
  <c r="AB93" i="2"/>
  <c r="V93" i="2"/>
  <c r="R93" i="2"/>
  <c r="P93" i="2"/>
  <c r="X93" i="2"/>
  <c r="U93" i="2"/>
  <c r="I99" i="2"/>
  <c r="AC98" i="2"/>
  <c r="J95" i="2"/>
  <c r="L94" i="2"/>
  <c r="K94" i="2"/>
  <c r="AA93" i="2" l="1"/>
  <c r="BS93" i="2" s="1"/>
  <c r="O94" i="2"/>
  <c r="AS95" i="2" s="1"/>
  <c r="M94" i="2"/>
  <c r="AQ95" i="2" s="1"/>
  <c r="N94" i="2"/>
  <c r="AR95" i="2" s="1"/>
  <c r="Z94" i="2"/>
  <c r="U94" i="2"/>
  <c r="S94" i="2"/>
  <c r="V94" i="2"/>
  <c r="R94" i="2"/>
  <c r="Y94" i="2"/>
  <c r="AB94" i="2"/>
  <c r="T94" i="2"/>
  <c r="Q94" i="2"/>
  <c r="X94" i="2"/>
  <c r="W94" i="2"/>
  <c r="P94" i="2"/>
  <c r="J96" i="2"/>
  <c r="L95" i="2"/>
  <c r="K95" i="2"/>
  <c r="AC99" i="2"/>
  <c r="I100" i="2"/>
  <c r="CZ94" i="2"/>
  <c r="DF93" i="2"/>
  <c r="N95" i="2" l="1"/>
  <c r="AR96" i="2" s="1"/>
  <c r="O95" i="2"/>
  <c r="AS96" i="2" s="1"/>
  <c r="M95" i="2"/>
  <c r="AQ96" i="2" s="1"/>
  <c r="CZ95" i="2"/>
  <c r="DF94" i="2"/>
  <c r="I101" i="2"/>
  <c r="AC100" i="2"/>
  <c r="Z95" i="2"/>
  <c r="W95" i="2"/>
  <c r="R95" i="2"/>
  <c r="V95" i="2"/>
  <c r="S95" i="2"/>
  <c r="Y95" i="2"/>
  <c r="AB95" i="2"/>
  <c r="T95" i="2"/>
  <c r="Q95" i="2"/>
  <c r="P95" i="2"/>
  <c r="X95" i="2"/>
  <c r="U95" i="2"/>
  <c r="J97" i="2"/>
  <c r="L96" i="2"/>
  <c r="K96" i="2"/>
  <c r="AA94" i="2"/>
  <c r="BS94" i="2" s="1"/>
  <c r="N96" i="2" l="1"/>
  <c r="AR97" i="2" s="1"/>
  <c r="M96" i="2"/>
  <c r="AQ97" i="2" s="1"/>
  <c r="O96" i="2"/>
  <c r="AS97" i="2" s="1"/>
  <c r="Z96" i="2"/>
  <c r="T96" i="2"/>
  <c r="P96" i="2"/>
  <c r="U96" i="2"/>
  <c r="S96" i="2"/>
  <c r="Y96" i="2"/>
  <c r="AB96" i="2"/>
  <c r="V96" i="2"/>
  <c r="R96" i="2"/>
  <c r="X96" i="2"/>
  <c r="W96" i="2"/>
  <c r="Q96" i="2"/>
  <c r="AA95" i="2"/>
  <c r="BS95" i="2" s="1"/>
  <c r="AC101" i="2"/>
  <c r="I102" i="2"/>
  <c r="CZ96" i="2"/>
  <c r="DF95" i="2"/>
  <c r="J98" i="2"/>
  <c r="L97" i="2"/>
  <c r="K97" i="2"/>
  <c r="J99" i="2" l="1"/>
  <c r="L98" i="2"/>
  <c r="K98" i="2"/>
  <c r="O97" i="2"/>
  <c r="AS98" i="2" s="1"/>
  <c r="N97" i="2"/>
  <c r="AR98" i="2" s="1"/>
  <c r="M97" i="2"/>
  <c r="AQ98" i="2" s="1"/>
  <c r="I103" i="2"/>
  <c r="AC102" i="2"/>
  <c r="AA96" i="2"/>
  <c r="BS96" i="2" s="1"/>
  <c r="DF96" i="2"/>
  <c r="CZ97" i="2"/>
  <c r="Z97" i="2"/>
  <c r="W97" i="2"/>
  <c r="S97" i="2"/>
  <c r="T97" i="2"/>
  <c r="R97" i="2"/>
  <c r="Y97" i="2"/>
  <c r="AB97" i="2"/>
  <c r="U97" i="2"/>
  <c r="Q97" i="2"/>
  <c r="P97" i="2"/>
  <c r="X97" i="2"/>
  <c r="V97" i="2"/>
  <c r="Z98" i="2" l="1"/>
  <c r="U98" i="2"/>
  <c r="R98" i="2"/>
  <c r="W98" i="2"/>
  <c r="S98" i="2"/>
  <c r="Y98" i="2"/>
  <c r="AB98" i="2"/>
  <c r="T98" i="2"/>
  <c r="Q98" i="2"/>
  <c r="X98" i="2"/>
  <c r="V98" i="2"/>
  <c r="P98" i="2"/>
  <c r="AA97" i="2"/>
  <c r="BS97" i="2" s="1"/>
  <c r="AC103" i="2"/>
  <c r="I104" i="2"/>
  <c r="J100" i="2"/>
  <c r="L99" i="2"/>
  <c r="K99" i="2"/>
  <c r="O98" i="2"/>
  <c r="AS99" i="2" s="1"/>
  <c r="M98" i="2"/>
  <c r="AQ99" i="2" s="1"/>
  <c r="N98" i="2"/>
  <c r="AR99" i="2" s="1"/>
  <c r="DF97" i="2"/>
  <c r="CZ98" i="2"/>
  <c r="CZ99" i="2" l="1"/>
  <c r="DF98" i="2"/>
  <c r="Z99" i="2"/>
  <c r="U99" i="2"/>
  <c r="Q99" i="2"/>
  <c r="W99" i="2"/>
  <c r="S99" i="2"/>
  <c r="Y99" i="2"/>
  <c r="AB99" i="2"/>
  <c r="T99" i="2"/>
  <c r="R99" i="2"/>
  <c r="P99" i="2"/>
  <c r="X99" i="2"/>
  <c r="V99" i="2"/>
  <c r="AA98" i="2"/>
  <c r="BS98" i="2" s="1"/>
  <c r="M99" i="2"/>
  <c r="AQ100" i="2" s="1"/>
  <c r="O99" i="2"/>
  <c r="AS100" i="2" s="1"/>
  <c r="N99" i="2"/>
  <c r="AR100" i="2" s="1"/>
  <c r="I105" i="2"/>
  <c r="AC104" i="2"/>
  <c r="J101" i="2"/>
  <c r="L100" i="2"/>
  <c r="K100" i="2"/>
  <c r="J102" i="2" l="1"/>
  <c r="L101" i="2"/>
  <c r="K101" i="2"/>
  <c r="AC105" i="2"/>
  <c r="I106" i="2"/>
  <c r="N100" i="2"/>
  <c r="AR101" i="2" s="1"/>
  <c r="M100" i="2"/>
  <c r="AQ101" i="2" s="1"/>
  <c r="O100" i="2"/>
  <c r="AS101" i="2" s="1"/>
  <c r="CZ100" i="2"/>
  <c r="DF99" i="2"/>
  <c r="AA99" i="2"/>
  <c r="BS99" i="2" s="1"/>
  <c r="Z100" i="2"/>
  <c r="V100" i="2"/>
  <c r="Q100" i="2"/>
  <c r="W100" i="2"/>
  <c r="R100" i="2"/>
  <c r="Y100" i="2"/>
  <c r="AB100" i="2"/>
  <c r="T100" i="2"/>
  <c r="S100" i="2"/>
  <c r="X100" i="2"/>
  <c r="U100" i="2"/>
  <c r="P100" i="2"/>
  <c r="AA100" i="2" l="1"/>
  <c r="BS100" i="2" s="1"/>
  <c r="O101" i="2"/>
  <c r="AS102" i="2" s="1"/>
  <c r="M101" i="2"/>
  <c r="AQ102" i="2" s="1"/>
  <c r="N101" i="2"/>
  <c r="AR102" i="2" s="1"/>
  <c r="I107" i="2"/>
  <c r="AC106" i="2"/>
  <c r="Z101" i="2"/>
  <c r="V101" i="2"/>
  <c r="Q101" i="2"/>
  <c r="W101" i="2"/>
  <c r="S101" i="2"/>
  <c r="Y101" i="2"/>
  <c r="AB101" i="2"/>
  <c r="T101" i="2"/>
  <c r="R101" i="2"/>
  <c r="P101" i="2"/>
  <c r="X101" i="2"/>
  <c r="U101" i="2"/>
  <c r="DF100" i="2"/>
  <c r="CZ101" i="2"/>
  <c r="J103" i="2"/>
  <c r="L102" i="2"/>
  <c r="K102" i="2"/>
  <c r="AA101" i="2" l="1"/>
  <c r="BS101" i="2" s="1"/>
  <c r="AC107" i="2"/>
  <c r="I108" i="2"/>
  <c r="J104" i="2"/>
  <c r="L103" i="2"/>
  <c r="K103" i="2"/>
  <c r="Z102" i="2"/>
  <c r="U102" i="2"/>
  <c r="Q102" i="2"/>
  <c r="V102" i="2"/>
  <c r="S102" i="2"/>
  <c r="Y102" i="2"/>
  <c r="AB102" i="2"/>
  <c r="T102" i="2"/>
  <c r="R102" i="2"/>
  <c r="X102" i="2"/>
  <c r="W102" i="2"/>
  <c r="P102" i="2"/>
  <c r="O102" i="2"/>
  <c r="AS103" i="2" s="1"/>
  <c r="M102" i="2"/>
  <c r="AQ103" i="2" s="1"/>
  <c r="N102" i="2"/>
  <c r="AR103" i="2" s="1"/>
  <c r="CZ102" i="2"/>
  <c r="DF101" i="2"/>
  <c r="Z103" i="2" l="1"/>
  <c r="W103" i="2"/>
  <c r="P103" i="2"/>
  <c r="T103" i="2"/>
  <c r="S103" i="2"/>
  <c r="Y103" i="2"/>
  <c r="AB103" i="2"/>
  <c r="V103" i="2"/>
  <c r="Q103" i="2"/>
  <c r="R103" i="2"/>
  <c r="X103" i="2"/>
  <c r="U103" i="2"/>
  <c r="N103" i="2"/>
  <c r="AR104" i="2" s="1"/>
  <c r="O103" i="2"/>
  <c r="AS104" i="2" s="1"/>
  <c r="M103" i="2"/>
  <c r="AQ104" i="2" s="1"/>
  <c r="I109" i="2"/>
  <c r="AC108" i="2"/>
  <c r="AA102" i="2"/>
  <c r="BS102" i="2" s="1"/>
  <c r="J105" i="2"/>
  <c r="L104" i="2"/>
  <c r="K104" i="2"/>
  <c r="CZ103" i="2"/>
  <c r="DF102" i="2"/>
  <c r="AC109" i="2" l="1"/>
  <c r="I110" i="2"/>
  <c r="Z104" i="2"/>
  <c r="V104" i="2"/>
  <c r="Q104" i="2"/>
  <c r="T104" i="2"/>
  <c r="S104" i="2"/>
  <c r="Y104" i="2"/>
  <c r="AB104" i="2"/>
  <c r="U104" i="2"/>
  <c r="R104" i="2"/>
  <c r="X104" i="2"/>
  <c r="W104" i="2"/>
  <c r="P104" i="2"/>
  <c r="AA103" i="2"/>
  <c r="BS103" i="2" s="1"/>
  <c r="CZ104" i="2"/>
  <c r="DF103" i="2"/>
  <c r="O104" i="2"/>
  <c r="AS105" i="2" s="1"/>
  <c r="N104" i="2"/>
  <c r="AR105" i="2" s="1"/>
  <c r="M104" i="2"/>
  <c r="AQ105" i="2" s="1"/>
  <c r="J106" i="2"/>
  <c r="L105" i="2"/>
  <c r="K105" i="2"/>
  <c r="O105" i="2" l="1"/>
  <c r="AS106" i="2" s="1"/>
  <c r="M105" i="2"/>
  <c r="AQ106" i="2" s="1"/>
  <c r="N105" i="2"/>
  <c r="AR106" i="2" s="1"/>
  <c r="X105" i="2"/>
  <c r="V105" i="2"/>
  <c r="P105" i="2"/>
  <c r="Z105" i="2"/>
  <c r="W105" i="2"/>
  <c r="R105" i="2"/>
  <c r="Y105" i="2"/>
  <c r="U105" i="2"/>
  <c r="S105" i="2"/>
  <c r="AB105" i="2"/>
  <c r="T105" i="2"/>
  <c r="Q105" i="2"/>
  <c r="DF104" i="2"/>
  <c r="CZ105" i="2"/>
  <c r="I111" i="2"/>
  <c r="AC110" i="2"/>
  <c r="J107" i="2"/>
  <c r="L106" i="2"/>
  <c r="K106" i="2"/>
  <c r="AA104" i="2"/>
  <c r="BS104" i="2" s="1"/>
  <c r="N106" i="2" l="1"/>
  <c r="AR107" i="2" s="1"/>
  <c r="O106" i="2"/>
  <c r="AS107" i="2" s="1"/>
  <c r="M106" i="2"/>
  <c r="AQ107" i="2" s="1"/>
  <c r="Z106" i="2"/>
  <c r="U106" i="2"/>
  <c r="Q106" i="2"/>
  <c r="W106" i="2"/>
  <c r="S106" i="2"/>
  <c r="AB106" i="2"/>
  <c r="T106" i="2"/>
  <c r="R106" i="2"/>
  <c r="X106" i="2"/>
  <c r="V106" i="2"/>
  <c r="P106" i="2"/>
  <c r="Y106" i="2"/>
  <c r="AA105" i="2"/>
  <c r="BS105" i="2" s="1"/>
  <c r="J108" i="2"/>
  <c r="K107" i="2"/>
  <c r="L107" i="2"/>
  <c r="AC111" i="2"/>
  <c r="I112" i="2"/>
  <c r="DF105" i="2"/>
  <c r="CZ106" i="2"/>
  <c r="AA106" i="2" l="1"/>
  <c r="BS106" i="2" s="1"/>
  <c r="Z107" i="2"/>
  <c r="V107" i="2"/>
  <c r="P107" i="2"/>
  <c r="T107" i="2"/>
  <c r="R107" i="2"/>
  <c r="Y107" i="2"/>
  <c r="W107" i="2"/>
  <c r="S107" i="2"/>
  <c r="AB107" i="2"/>
  <c r="U107" i="2"/>
  <c r="X107" i="2"/>
  <c r="Q107" i="2"/>
  <c r="J109" i="2"/>
  <c r="L108" i="2"/>
  <c r="K108" i="2"/>
  <c r="I113" i="2"/>
  <c r="AC112" i="2"/>
  <c r="CZ107" i="2"/>
  <c r="DF106" i="2"/>
  <c r="M107" i="2"/>
  <c r="AQ108" i="2" s="1"/>
  <c r="O107" i="2"/>
  <c r="AS108" i="2" s="1"/>
  <c r="N107" i="2"/>
  <c r="AR108" i="2" s="1"/>
  <c r="CZ108" i="2" l="1"/>
  <c r="DF107" i="2"/>
  <c r="AC113" i="2"/>
  <c r="I114" i="2"/>
  <c r="J110" i="2"/>
  <c r="L109" i="2"/>
  <c r="K109" i="2"/>
  <c r="AA107" i="2"/>
  <c r="BS107" i="2" s="1"/>
  <c r="Z108" i="2"/>
  <c r="V108" i="2"/>
  <c r="Q108" i="2"/>
  <c r="T108" i="2"/>
  <c r="S108" i="2"/>
  <c r="Y108" i="2"/>
  <c r="AB108" i="2"/>
  <c r="W108" i="2"/>
  <c r="R108" i="2"/>
  <c r="X108" i="2"/>
  <c r="U108" i="2"/>
  <c r="P108" i="2"/>
  <c r="O108" i="2"/>
  <c r="AS109" i="2" s="1"/>
  <c r="N108" i="2"/>
  <c r="AR109" i="2" s="1"/>
  <c r="M108" i="2"/>
  <c r="AQ109" i="2" s="1"/>
  <c r="J111" i="2" l="1"/>
  <c r="K110" i="2"/>
  <c r="L110" i="2"/>
  <c r="AA108" i="2"/>
  <c r="BS108" i="2" s="1"/>
  <c r="V109" i="2"/>
  <c r="AB109" i="2"/>
  <c r="T109" i="2"/>
  <c r="R109" i="2"/>
  <c r="Y109" i="2"/>
  <c r="X109" i="2"/>
  <c r="U109" i="2"/>
  <c r="P109" i="2"/>
  <c r="Q109" i="2"/>
  <c r="S109" i="2"/>
  <c r="Z109" i="2"/>
  <c r="W109" i="2"/>
  <c r="N109" i="2"/>
  <c r="AR110" i="2" s="1"/>
  <c r="O109" i="2"/>
  <c r="AS110" i="2" s="1"/>
  <c r="M109" i="2"/>
  <c r="AQ110" i="2" s="1"/>
  <c r="I115" i="2"/>
  <c r="AC114" i="2"/>
  <c r="DF108" i="2"/>
  <c r="CZ109" i="2"/>
  <c r="L111" i="2" l="1"/>
  <c r="K111" i="2"/>
  <c r="J112" i="2"/>
  <c r="X110" i="2"/>
  <c r="W110" i="2"/>
  <c r="P110" i="2"/>
  <c r="Z110" i="2"/>
  <c r="U110" i="2"/>
  <c r="R110" i="2"/>
  <c r="Y110" i="2"/>
  <c r="V110" i="2"/>
  <c r="T110" i="2"/>
  <c r="AB110" i="2"/>
  <c r="S110" i="2"/>
  <c r="Q110" i="2"/>
  <c r="AA109" i="2"/>
  <c r="BS109" i="2" s="1"/>
  <c r="CZ110" i="2"/>
  <c r="DF109" i="2"/>
  <c r="AC115" i="2"/>
  <c r="I116" i="2"/>
  <c r="O110" i="2"/>
  <c r="AS111" i="2" s="1"/>
  <c r="M110" i="2"/>
  <c r="AQ111" i="2" s="1"/>
  <c r="N110" i="2"/>
  <c r="AR111" i="2" s="1"/>
  <c r="AA110" i="2" l="1"/>
  <c r="BS110" i="2" s="1"/>
  <c r="CZ111" i="2"/>
  <c r="DF110" i="2"/>
  <c r="Z111" i="2"/>
  <c r="W111" i="2"/>
  <c r="R111" i="2"/>
  <c r="Y111" i="2"/>
  <c r="V111" i="2"/>
  <c r="S111" i="2"/>
  <c r="X111" i="2"/>
  <c r="P111" i="2"/>
  <c r="AB111" i="2"/>
  <c r="Q111" i="2"/>
  <c r="U111" i="2"/>
  <c r="T111" i="2"/>
  <c r="K112" i="2"/>
  <c r="J113" i="2"/>
  <c r="L112" i="2"/>
  <c r="AC116" i="2"/>
  <c r="I117" i="2"/>
  <c r="O111" i="2"/>
  <c r="AS112" i="2" s="1"/>
  <c r="M111" i="2"/>
  <c r="AQ112" i="2" s="1"/>
  <c r="N111" i="2"/>
  <c r="AR112" i="2" s="1"/>
  <c r="J114" i="2" l="1"/>
  <c r="K113" i="2"/>
  <c r="L113" i="2"/>
  <c r="AA111" i="2"/>
  <c r="BS111" i="2" s="1"/>
  <c r="DF111" i="2"/>
  <c r="CZ112" i="2"/>
  <c r="Y112" i="2"/>
  <c r="U112" i="2"/>
  <c r="Q112" i="2"/>
  <c r="AB112" i="2"/>
  <c r="V112" i="2"/>
  <c r="S112" i="2"/>
  <c r="X112" i="2"/>
  <c r="P112" i="2"/>
  <c r="Z112" i="2"/>
  <c r="R112" i="2"/>
  <c r="W112" i="2"/>
  <c r="T112" i="2"/>
  <c r="I118" i="2"/>
  <c r="AC117" i="2"/>
  <c r="O112" i="2"/>
  <c r="AS113" i="2" s="1"/>
  <c r="M112" i="2"/>
  <c r="AQ113" i="2" s="1"/>
  <c r="N112" i="2"/>
  <c r="AR113" i="2" s="1"/>
  <c r="L114" i="2" l="1"/>
  <c r="J115" i="2"/>
  <c r="K114" i="2"/>
  <c r="CZ113" i="2"/>
  <c r="DF112" i="2"/>
  <c r="AC118" i="2"/>
  <c r="I119" i="2"/>
  <c r="AA112" i="2"/>
  <c r="BS112" i="2" s="1"/>
  <c r="X113" i="2"/>
  <c r="V113" i="2"/>
  <c r="P113" i="2"/>
  <c r="Z113" i="2"/>
  <c r="W113" i="2"/>
  <c r="S113" i="2"/>
  <c r="R113" i="2"/>
  <c r="Y113" i="2"/>
  <c r="AB113" i="2"/>
  <c r="Q113" i="2"/>
  <c r="T113" i="2"/>
  <c r="U113" i="2"/>
  <c r="O113" i="2"/>
  <c r="AS114" i="2" s="1"/>
  <c r="N113" i="2"/>
  <c r="AR114" i="2" s="1"/>
  <c r="M113" i="2"/>
  <c r="AQ114" i="2" s="1"/>
  <c r="M114" i="2" l="1"/>
  <c r="AQ115" i="2" s="1"/>
  <c r="N114" i="2"/>
  <c r="AR115" i="2" s="1"/>
  <c r="O114" i="2"/>
  <c r="AS115" i="2" s="1"/>
  <c r="I120" i="2"/>
  <c r="AC119" i="2"/>
  <c r="K115" i="2"/>
  <c r="L115" i="2"/>
  <c r="J116" i="2"/>
  <c r="AA113" i="2"/>
  <c r="BS113" i="2" s="1"/>
  <c r="CZ114" i="2"/>
  <c r="DF113" i="2"/>
  <c r="Z114" i="2"/>
  <c r="W114" i="2"/>
  <c r="R114" i="2"/>
  <c r="Y114" i="2"/>
  <c r="T114" i="2"/>
  <c r="S114" i="2"/>
  <c r="V114" i="2"/>
  <c r="U114" i="2"/>
  <c r="X114" i="2"/>
  <c r="P114" i="2"/>
  <c r="AB114" i="2"/>
  <c r="Q114" i="2"/>
  <c r="CZ115" i="2" l="1"/>
  <c r="DF114" i="2"/>
  <c r="N115" i="2"/>
  <c r="AR116" i="2" s="1"/>
  <c r="M115" i="2"/>
  <c r="AQ116" i="2" s="1"/>
  <c r="O115" i="2"/>
  <c r="AS116" i="2" s="1"/>
  <c r="J117" i="2"/>
  <c r="L116" i="2"/>
  <c r="K116" i="2"/>
  <c r="AA114" i="2"/>
  <c r="BS114" i="2" s="1"/>
  <c r="Y115" i="2"/>
  <c r="W115" i="2"/>
  <c r="R115" i="2"/>
  <c r="AB115" i="2"/>
  <c r="T115" i="2"/>
  <c r="S115" i="2"/>
  <c r="Z115" i="2"/>
  <c r="Q115" i="2"/>
  <c r="V115" i="2"/>
  <c r="U115" i="2"/>
  <c r="X115" i="2"/>
  <c r="P115" i="2"/>
  <c r="AC120" i="2"/>
  <c r="I121" i="2"/>
  <c r="AA115" i="2" l="1"/>
  <c r="BS115" i="2" s="1"/>
  <c r="I122" i="2"/>
  <c r="AC121" i="2"/>
  <c r="O116" i="2"/>
  <c r="AS117" i="2" s="1"/>
  <c r="N116" i="2"/>
  <c r="AR117" i="2" s="1"/>
  <c r="M116" i="2"/>
  <c r="AQ117" i="2" s="1"/>
  <c r="J118" i="2"/>
  <c r="L117" i="2"/>
  <c r="K117" i="2"/>
  <c r="AB116" i="2"/>
  <c r="T116" i="2"/>
  <c r="Q116" i="2"/>
  <c r="X116" i="2"/>
  <c r="U116" i="2"/>
  <c r="P116" i="2"/>
  <c r="S116" i="2"/>
  <c r="V116" i="2"/>
  <c r="Y116" i="2"/>
  <c r="W116" i="2"/>
  <c r="Z116" i="2"/>
  <c r="R116" i="2"/>
  <c r="DF115" i="2"/>
  <c r="CZ116" i="2"/>
  <c r="M117" i="2" l="1"/>
  <c r="AQ118" i="2" s="1"/>
  <c r="N117" i="2"/>
  <c r="AR118" i="2" s="1"/>
  <c r="O117" i="2"/>
  <c r="AS118" i="2" s="1"/>
  <c r="Z117" i="2"/>
  <c r="V117" i="2"/>
  <c r="P117" i="2"/>
  <c r="T117" i="2"/>
  <c r="S117" i="2"/>
  <c r="X117" i="2"/>
  <c r="Q117" i="2"/>
  <c r="Y117" i="2"/>
  <c r="AB117" i="2"/>
  <c r="R117" i="2"/>
  <c r="U117" i="2"/>
  <c r="W117" i="2"/>
  <c r="AC122" i="2"/>
  <c r="I123" i="2"/>
  <c r="AA116" i="2"/>
  <c r="BS116" i="2" s="1"/>
  <c r="CZ117" i="2"/>
  <c r="DF116" i="2"/>
  <c r="L118" i="2"/>
  <c r="K118" i="2"/>
  <c r="J119" i="2"/>
  <c r="N118" i="2" l="1"/>
  <c r="AR119" i="2" s="1"/>
  <c r="O118" i="2"/>
  <c r="AS119" i="2" s="1"/>
  <c r="M118" i="2"/>
  <c r="AQ119" i="2" s="1"/>
  <c r="AB118" i="2"/>
  <c r="V118" i="2"/>
  <c r="R118" i="2"/>
  <c r="Y118" i="2"/>
  <c r="X118" i="2"/>
  <c r="T118" i="2"/>
  <c r="Q118" i="2"/>
  <c r="W118" i="2"/>
  <c r="U118" i="2"/>
  <c r="Z118" i="2"/>
  <c r="P118" i="2"/>
  <c r="S118" i="2"/>
  <c r="DF117" i="2"/>
  <c r="CZ118" i="2"/>
  <c r="I124" i="2"/>
  <c r="AC123" i="2"/>
  <c r="J120" i="2"/>
  <c r="L119" i="2"/>
  <c r="K119" i="2"/>
  <c r="AA117" i="2"/>
  <c r="BS117" i="2" s="1"/>
  <c r="O119" i="2" l="1"/>
  <c r="AS120" i="2" s="1"/>
  <c r="M119" i="2"/>
  <c r="AQ120" i="2" s="1"/>
  <c r="N119" i="2"/>
  <c r="AR120" i="2" s="1"/>
  <c r="CZ119" i="2"/>
  <c r="DF118" i="2"/>
  <c r="AA118" i="2"/>
  <c r="BS118" i="2" s="1"/>
  <c r="Z119" i="2"/>
  <c r="U119" i="2"/>
  <c r="P119" i="2"/>
  <c r="W119" i="2"/>
  <c r="S119" i="2"/>
  <c r="T119" i="2"/>
  <c r="Y119" i="2"/>
  <c r="X119" i="2"/>
  <c r="V119" i="2"/>
  <c r="R119" i="2"/>
  <c r="Q119" i="2"/>
  <c r="AB119" i="2"/>
  <c r="L120" i="2"/>
  <c r="K120" i="2"/>
  <c r="J121" i="2"/>
  <c r="AC124" i="2"/>
  <c r="I125" i="2"/>
  <c r="I126" i="2" l="1"/>
  <c r="AC125" i="2"/>
  <c r="V120" i="2"/>
  <c r="R120" i="2"/>
  <c r="Y120" i="2"/>
  <c r="AB120" i="2"/>
  <c r="W120" i="2"/>
  <c r="S120" i="2"/>
  <c r="Z120" i="2"/>
  <c r="Q120" i="2"/>
  <c r="U120" i="2"/>
  <c r="T120" i="2"/>
  <c r="P120" i="2"/>
  <c r="X120" i="2"/>
  <c r="DF119" i="2"/>
  <c r="CZ120" i="2"/>
  <c r="O120" i="2"/>
  <c r="AS121" i="2" s="1"/>
  <c r="N120" i="2"/>
  <c r="AR121" i="2" s="1"/>
  <c r="M120" i="2"/>
  <c r="AQ121" i="2" s="1"/>
  <c r="J122" i="2"/>
  <c r="L121" i="2"/>
  <c r="K121" i="2"/>
  <c r="AA119" i="2"/>
  <c r="BS119" i="2" s="1"/>
  <c r="I127" i="2" l="1"/>
  <c r="AC126" i="2"/>
  <c r="X121" i="2"/>
  <c r="V121" i="2"/>
  <c r="P121" i="2"/>
  <c r="Z121" i="2"/>
  <c r="W121" i="2"/>
  <c r="S121" i="2"/>
  <c r="AB121" i="2"/>
  <c r="R121" i="2"/>
  <c r="T121" i="2"/>
  <c r="Y121" i="2"/>
  <c r="U121" i="2"/>
  <c r="Q121" i="2"/>
  <c r="L122" i="2"/>
  <c r="J123" i="2"/>
  <c r="K122" i="2"/>
  <c r="O121" i="2"/>
  <c r="AS122" i="2" s="1"/>
  <c r="M121" i="2"/>
  <c r="AQ122" i="2" s="1"/>
  <c r="N121" i="2"/>
  <c r="AR122" i="2" s="1"/>
  <c r="DF120" i="2"/>
  <c r="CZ121" i="2"/>
  <c r="AA120" i="2"/>
  <c r="BS120" i="2" s="1"/>
  <c r="K123" i="2" l="1"/>
  <c r="J124" i="2"/>
  <c r="L123" i="2"/>
  <c r="DF121" i="2"/>
  <c r="CZ122" i="2"/>
  <c r="N122" i="2"/>
  <c r="AR123" i="2" s="1"/>
  <c r="O122" i="2"/>
  <c r="AS123" i="2" s="1"/>
  <c r="M122" i="2"/>
  <c r="AQ123" i="2" s="1"/>
  <c r="Z122" i="2"/>
  <c r="U122" i="2"/>
  <c r="P122" i="2"/>
  <c r="Y122" i="2"/>
  <c r="W122" i="2"/>
  <c r="S122" i="2"/>
  <c r="T122" i="2"/>
  <c r="X122" i="2"/>
  <c r="R122" i="2"/>
  <c r="AB122" i="2"/>
  <c r="Q122" i="2"/>
  <c r="V122" i="2"/>
  <c r="AA121" i="2"/>
  <c r="BS121" i="2" s="1"/>
  <c r="AC127" i="2"/>
  <c r="I128" i="2"/>
  <c r="M123" i="2" l="1"/>
  <c r="AQ124" i="2" s="1"/>
  <c r="O123" i="2"/>
  <c r="AS124" i="2" s="1"/>
  <c r="N123" i="2"/>
  <c r="AR124" i="2" s="1"/>
  <c r="DF122" i="2"/>
  <c r="CZ123" i="2"/>
  <c r="Y123" i="2"/>
  <c r="AB123" i="2"/>
  <c r="U123" i="2"/>
  <c r="S123" i="2"/>
  <c r="X123" i="2"/>
  <c r="W123" i="2"/>
  <c r="P123" i="2"/>
  <c r="V123" i="2"/>
  <c r="T123" i="2"/>
  <c r="Z123" i="2"/>
  <c r="R123" i="2"/>
  <c r="Q123" i="2"/>
  <c r="AA122" i="2"/>
  <c r="BS122" i="2" s="1"/>
  <c r="AC128" i="2"/>
  <c r="I129" i="2"/>
  <c r="J125" i="2"/>
  <c r="L124" i="2"/>
  <c r="K124" i="2"/>
  <c r="O124" i="2" l="1"/>
  <c r="N124" i="2"/>
  <c r="AR125" i="2" s="1"/>
  <c r="M124" i="2"/>
  <c r="AQ125" i="2" s="1"/>
  <c r="L125" i="2"/>
  <c r="K125" i="2"/>
  <c r="J126" i="2"/>
  <c r="AA123" i="2"/>
  <c r="BS123" i="2" s="1"/>
  <c r="AS125" i="2"/>
  <c r="Z124" i="2"/>
  <c r="V124" i="2"/>
  <c r="P124" i="2"/>
  <c r="W124" i="2"/>
  <c r="R124" i="2"/>
  <c r="T124" i="2"/>
  <c r="Y124" i="2"/>
  <c r="X124" i="2"/>
  <c r="Q124" i="2"/>
  <c r="AB124" i="2"/>
  <c r="S124" i="2"/>
  <c r="U124" i="2"/>
  <c r="AC129" i="2"/>
  <c r="I130" i="2"/>
  <c r="CZ124" i="2"/>
  <c r="DF123" i="2"/>
  <c r="DF124" i="2" l="1"/>
  <c r="CZ125" i="2"/>
  <c r="AA124" i="2"/>
  <c r="BS124" i="2" s="1"/>
  <c r="AB125" i="2"/>
  <c r="T125" i="2"/>
  <c r="S125" i="2"/>
  <c r="Y125" i="2"/>
  <c r="X125" i="2"/>
  <c r="U125" i="2"/>
  <c r="P125" i="2"/>
  <c r="Q125" i="2"/>
  <c r="V125" i="2"/>
  <c r="W125" i="2"/>
  <c r="Z125" i="2"/>
  <c r="R125" i="2"/>
  <c r="M125" i="2"/>
  <c r="AQ126" i="2" s="1"/>
  <c r="O125" i="2"/>
  <c r="AS126" i="2" s="1"/>
  <c r="N125" i="2"/>
  <c r="AR126" i="2" s="1"/>
  <c r="I131" i="2"/>
  <c r="AC130" i="2"/>
  <c r="J127" i="2"/>
  <c r="L126" i="2"/>
  <c r="K126" i="2"/>
  <c r="L127" i="2" l="1"/>
  <c r="K127" i="2"/>
  <c r="J128" i="2"/>
  <c r="CZ126" i="2"/>
  <c r="DF125" i="2"/>
  <c r="Z126" i="2"/>
  <c r="U126" i="2"/>
  <c r="R126" i="2"/>
  <c r="T126" i="2"/>
  <c r="Q126" i="2"/>
  <c r="W126" i="2"/>
  <c r="V126" i="2"/>
  <c r="Y126" i="2"/>
  <c r="X126" i="2"/>
  <c r="P126" i="2"/>
  <c r="AB126" i="2"/>
  <c r="S126" i="2"/>
  <c r="I132" i="2"/>
  <c r="AC131" i="2"/>
  <c r="N126" i="2"/>
  <c r="AR127" i="2" s="1"/>
  <c r="O126" i="2"/>
  <c r="AS127" i="2" s="1"/>
  <c r="M126" i="2"/>
  <c r="AQ127" i="2" s="1"/>
  <c r="AA125" i="2"/>
  <c r="BS125" i="2" s="1"/>
  <c r="J129" i="2" l="1"/>
  <c r="L128" i="2"/>
  <c r="K128" i="2"/>
  <c r="I133" i="2"/>
  <c r="AC132" i="2"/>
  <c r="CZ127" i="2"/>
  <c r="DF126" i="2"/>
  <c r="N127" i="2"/>
  <c r="AR128" i="2" s="1"/>
  <c r="O127" i="2"/>
  <c r="AS128" i="2" s="1"/>
  <c r="M127" i="2"/>
  <c r="AQ128" i="2" s="1"/>
  <c r="AB127" i="2"/>
  <c r="T127" i="2"/>
  <c r="Q127" i="2"/>
  <c r="Y127" i="2"/>
  <c r="X127" i="2"/>
  <c r="U127" i="2"/>
  <c r="P127" i="2"/>
  <c r="Z127" i="2"/>
  <c r="R127" i="2"/>
  <c r="S127" i="2"/>
  <c r="W127" i="2"/>
  <c r="V127" i="2"/>
  <c r="AA126" i="2"/>
  <c r="BS126" i="2" s="1"/>
  <c r="Z128" i="2" l="1"/>
  <c r="U128" i="2"/>
  <c r="S128" i="2"/>
  <c r="V128" i="2"/>
  <c r="R128" i="2"/>
  <c r="AB128" i="2"/>
  <c r="Q128" i="2"/>
  <c r="T128" i="2"/>
  <c r="W128" i="2"/>
  <c r="X128" i="2"/>
  <c r="P128" i="2"/>
  <c r="Y128" i="2"/>
  <c r="L129" i="2"/>
  <c r="K129" i="2"/>
  <c r="J130" i="2"/>
  <c r="AA127" i="2"/>
  <c r="BS127" i="2" s="1"/>
  <c r="CZ128" i="2"/>
  <c r="DF127" i="2"/>
  <c r="AC133" i="2"/>
  <c r="I134" i="2"/>
  <c r="O128" i="2"/>
  <c r="AS129" i="2" s="1"/>
  <c r="N128" i="2"/>
  <c r="AR129" i="2" s="1"/>
  <c r="M128" i="2"/>
  <c r="AQ129" i="2" s="1"/>
  <c r="J131" i="2" l="1"/>
  <c r="K130" i="2"/>
  <c r="L130" i="2"/>
  <c r="AC134" i="2"/>
  <c r="I135" i="2"/>
  <c r="O129" i="2"/>
  <c r="AS130" i="2" s="1"/>
  <c r="N129" i="2"/>
  <c r="AR130" i="2" s="1"/>
  <c r="M129" i="2"/>
  <c r="AQ130" i="2" s="1"/>
  <c r="AB129" i="2"/>
  <c r="U129" i="2"/>
  <c r="R129" i="2"/>
  <c r="Y129" i="2"/>
  <c r="X129" i="2"/>
  <c r="V129" i="2"/>
  <c r="Q129" i="2"/>
  <c r="T129" i="2"/>
  <c r="Z129" i="2"/>
  <c r="P129" i="2"/>
  <c r="S129" i="2"/>
  <c r="W129" i="2"/>
  <c r="CZ129" i="2"/>
  <c r="DF128" i="2"/>
  <c r="AA128" i="2"/>
  <c r="BS128" i="2" s="1"/>
  <c r="AC135" i="2" l="1"/>
  <c r="I136" i="2"/>
  <c r="L131" i="2"/>
  <c r="K131" i="2"/>
  <c r="J132" i="2"/>
  <c r="Z130" i="2"/>
  <c r="U130" i="2"/>
  <c r="P130" i="2"/>
  <c r="V130" i="2"/>
  <c r="S130" i="2"/>
  <c r="Y130" i="2"/>
  <c r="X130" i="2"/>
  <c r="R130" i="2"/>
  <c r="AB130" i="2"/>
  <c r="Q130" i="2"/>
  <c r="T130" i="2"/>
  <c r="W130" i="2"/>
  <c r="CZ130" i="2"/>
  <c r="DF129" i="2"/>
  <c r="AA129" i="2"/>
  <c r="BS129" i="2" s="1"/>
  <c r="N130" i="2"/>
  <c r="AR131" i="2" s="1"/>
  <c r="O130" i="2"/>
  <c r="AS131" i="2" s="1"/>
  <c r="M130" i="2"/>
  <c r="AQ131" i="2" s="1"/>
  <c r="CZ131" i="2" l="1"/>
  <c r="DF130" i="2"/>
  <c r="M131" i="2"/>
  <c r="AQ132" i="2" s="1"/>
  <c r="O131" i="2"/>
  <c r="AS132" i="2" s="1"/>
  <c r="N131" i="2"/>
  <c r="AR132" i="2" s="1"/>
  <c r="AA130" i="2"/>
  <c r="BS130" i="2" s="1"/>
  <c r="AB131" i="2"/>
  <c r="T131" i="2"/>
  <c r="Q131" i="2"/>
  <c r="Y131" i="2"/>
  <c r="X131" i="2"/>
  <c r="U131" i="2"/>
  <c r="P131" i="2"/>
  <c r="V131" i="2"/>
  <c r="W131" i="2"/>
  <c r="Z131" i="2"/>
  <c r="S131" i="2"/>
  <c r="R131" i="2"/>
  <c r="J133" i="2"/>
  <c r="L132" i="2"/>
  <c r="K132" i="2"/>
  <c r="AC136" i="2"/>
  <c r="I137" i="2"/>
  <c r="Z132" i="2" l="1"/>
  <c r="V132" i="2"/>
  <c r="P132" i="2"/>
  <c r="W132" i="2"/>
  <c r="S132" i="2"/>
  <c r="T132" i="2"/>
  <c r="Y132" i="2"/>
  <c r="X132" i="2"/>
  <c r="Q132" i="2"/>
  <c r="AB132" i="2"/>
  <c r="R132" i="2"/>
  <c r="U132" i="2"/>
  <c r="O132" i="2"/>
  <c r="AS133" i="2" s="1"/>
  <c r="N132" i="2"/>
  <c r="AR133" i="2" s="1"/>
  <c r="M132" i="2"/>
  <c r="AQ133" i="2" s="1"/>
  <c r="DF131" i="2"/>
  <c r="CZ132" i="2"/>
  <c r="AC137" i="2"/>
  <c r="I138" i="2"/>
  <c r="L133" i="2"/>
  <c r="K133" i="2"/>
  <c r="J134" i="2"/>
  <c r="AA131" i="2"/>
  <c r="BS131" i="2" s="1"/>
  <c r="AA132" i="2" l="1"/>
  <c r="BS132" i="2" s="1"/>
  <c r="I139" i="2"/>
  <c r="AC138" i="2"/>
  <c r="N133" i="2"/>
  <c r="AR134" i="2" s="1"/>
  <c r="O133" i="2"/>
  <c r="AS134" i="2" s="1"/>
  <c r="M133" i="2"/>
  <c r="AQ134" i="2" s="1"/>
  <c r="AB133" i="2"/>
  <c r="T133" i="2"/>
  <c r="S133" i="2"/>
  <c r="Y133" i="2"/>
  <c r="X133" i="2"/>
  <c r="V133" i="2"/>
  <c r="P133" i="2"/>
  <c r="Q133" i="2"/>
  <c r="W133" i="2"/>
  <c r="U133" i="2"/>
  <c r="Z133" i="2"/>
  <c r="R133" i="2"/>
  <c r="J135" i="2"/>
  <c r="L134" i="2"/>
  <c r="K134" i="2"/>
  <c r="CZ133" i="2"/>
  <c r="DF132" i="2"/>
  <c r="L135" i="2" l="1"/>
  <c r="K135" i="2"/>
  <c r="J136" i="2"/>
  <c r="CZ134" i="2"/>
  <c r="DF133" i="2"/>
  <c r="I140" i="2"/>
  <c r="AC139" i="2"/>
  <c r="AA133" i="2"/>
  <c r="BS133" i="2" s="1"/>
  <c r="N134" i="2"/>
  <c r="AR135" i="2" s="1"/>
  <c r="O134" i="2"/>
  <c r="AS135" i="2" s="1"/>
  <c r="M134" i="2"/>
  <c r="AQ135" i="2" s="1"/>
  <c r="Z134" i="2"/>
  <c r="V134" i="2"/>
  <c r="Q134" i="2"/>
  <c r="U134" i="2"/>
  <c r="S134" i="2"/>
  <c r="W134" i="2"/>
  <c r="T134" i="2"/>
  <c r="Y134" i="2"/>
  <c r="X134" i="2"/>
  <c r="P134" i="2"/>
  <c r="AB134" i="2"/>
  <c r="R134" i="2"/>
  <c r="AB135" i="2" l="1"/>
  <c r="T135" i="2"/>
  <c r="S135" i="2"/>
  <c r="Y135" i="2"/>
  <c r="X135" i="2"/>
  <c r="U135" i="2"/>
  <c r="P135" i="2"/>
  <c r="Z135" i="2"/>
  <c r="R135" i="2"/>
  <c r="Q135" i="2"/>
  <c r="V135" i="2"/>
  <c r="W135" i="2"/>
  <c r="I141" i="2"/>
  <c r="AC140" i="2"/>
  <c r="CZ135" i="2"/>
  <c r="DF134" i="2"/>
  <c r="J137" i="2"/>
  <c r="L136" i="2"/>
  <c r="K136" i="2"/>
  <c r="AA134" i="2"/>
  <c r="BS134" i="2" s="1"/>
  <c r="N135" i="2"/>
  <c r="AR136" i="2" s="1"/>
  <c r="O135" i="2"/>
  <c r="AS136" i="2" s="1"/>
  <c r="M135" i="2"/>
  <c r="AQ136" i="2" s="1"/>
  <c r="Z136" i="2" l="1"/>
  <c r="U136" i="2"/>
  <c r="Q136" i="2"/>
  <c r="V136" i="2"/>
  <c r="R136" i="2"/>
  <c r="AB136" i="2"/>
  <c r="S136" i="2"/>
  <c r="T136" i="2"/>
  <c r="W136" i="2"/>
  <c r="P136" i="2"/>
  <c r="Y136" i="2"/>
  <c r="X136" i="2"/>
  <c r="DF135" i="2"/>
  <c r="CZ136" i="2"/>
  <c r="I142" i="2"/>
  <c r="AC141" i="2"/>
  <c r="L137" i="2"/>
  <c r="K137" i="2"/>
  <c r="J138" i="2"/>
  <c r="AA135" i="2"/>
  <c r="BS135" i="2" s="1"/>
  <c r="O136" i="2"/>
  <c r="AS137" i="2" s="1"/>
  <c r="N136" i="2"/>
  <c r="AR137" i="2" s="1"/>
  <c r="M136" i="2"/>
  <c r="AQ137" i="2" s="1"/>
  <c r="J139" i="2" l="1"/>
  <c r="K138" i="2"/>
  <c r="L138" i="2"/>
  <c r="AC142" i="2"/>
  <c r="I143" i="2"/>
  <c r="N137" i="2"/>
  <c r="AR138" i="2" s="1"/>
  <c r="O137" i="2"/>
  <c r="AS138" i="2" s="1"/>
  <c r="M137" i="2"/>
  <c r="AQ138" i="2" s="1"/>
  <c r="CZ137" i="2"/>
  <c r="DF136" i="2"/>
  <c r="AB137" i="2"/>
  <c r="U137" i="2"/>
  <c r="S137" i="2"/>
  <c r="Y137" i="2"/>
  <c r="X137" i="2"/>
  <c r="V137" i="2"/>
  <c r="P137" i="2"/>
  <c r="T137" i="2"/>
  <c r="Z137" i="2"/>
  <c r="Q137" i="2"/>
  <c r="R137" i="2"/>
  <c r="W137" i="2"/>
  <c r="AA136" i="2"/>
  <c r="BS136" i="2" s="1"/>
  <c r="Z138" i="2" l="1"/>
  <c r="W138" i="2"/>
  <c r="P138" i="2"/>
  <c r="T138" i="2"/>
  <c r="R138" i="2"/>
  <c r="Y138" i="2"/>
  <c r="X138" i="2"/>
  <c r="Q138" i="2"/>
  <c r="AB138" i="2"/>
  <c r="S138" i="2"/>
  <c r="V138" i="2"/>
  <c r="U138" i="2"/>
  <c r="N138" i="2"/>
  <c r="AR139" i="2" s="1"/>
  <c r="O138" i="2"/>
  <c r="AS139" i="2" s="1"/>
  <c r="M138" i="2"/>
  <c r="AQ139" i="2" s="1"/>
  <c r="AC143" i="2"/>
  <c r="I144" i="2"/>
  <c r="DF137" i="2"/>
  <c r="CZ138" i="2"/>
  <c r="L139" i="2"/>
  <c r="K139" i="2"/>
  <c r="J140" i="2"/>
  <c r="AA137" i="2"/>
  <c r="BS137" i="2" s="1"/>
  <c r="AC144" i="2" l="1"/>
  <c r="I145" i="2"/>
  <c r="J141" i="2"/>
  <c r="L140" i="2"/>
  <c r="K140" i="2"/>
  <c r="AA138" i="2"/>
  <c r="BS138" i="2" s="1"/>
  <c r="O139" i="2"/>
  <c r="AS140" i="2" s="1"/>
  <c r="M139" i="2"/>
  <c r="AQ140" i="2" s="1"/>
  <c r="N139" i="2"/>
  <c r="AR140" i="2" s="1"/>
  <c r="AB139" i="2"/>
  <c r="W139" i="2"/>
  <c r="Q139" i="2"/>
  <c r="Y139" i="2"/>
  <c r="X139" i="2"/>
  <c r="U139" i="2"/>
  <c r="P139" i="2"/>
  <c r="V139" i="2"/>
  <c r="T139" i="2"/>
  <c r="Z139" i="2"/>
  <c r="R139" i="2"/>
  <c r="S139" i="2"/>
  <c r="DF138" i="2"/>
  <c r="CZ139" i="2"/>
  <c r="Z140" i="2" l="1"/>
  <c r="V140" i="2"/>
  <c r="P140" i="2"/>
  <c r="W140" i="2"/>
  <c r="Q140" i="2"/>
  <c r="T140" i="2"/>
  <c r="Y140" i="2"/>
  <c r="X140" i="2"/>
  <c r="R140" i="2"/>
  <c r="AB140" i="2"/>
  <c r="S140" i="2"/>
  <c r="U140" i="2"/>
  <c r="L141" i="2"/>
  <c r="K141" i="2"/>
  <c r="J142" i="2"/>
  <c r="I146" i="2"/>
  <c r="AC145" i="2"/>
  <c r="DF139" i="2"/>
  <c r="CZ140" i="2"/>
  <c r="AA139" i="2"/>
  <c r="BS139" i="2" s="1"/>
  <c r="O140" i="2"/>
  <c r="AS141" i="2" s="1"/>
  <c r="N140" i="2"/>
  <c r="AR141" i="2" s="1"/>
  <c r="M140" i="2"/>
  <c r="AQ141" i="2" s="1"/>
  <c r="J143" i="2" l="1"/>
  <c r="L142" i="2"/>
  <c r="K142" i="2"/>
  <c r="O141" i="2"/>
  <c r="AS142" i="2" s="1"/>
  <c r="M141" i="2"/>
  <c r="AQ142" i="2" s="1"/>
  <c r="N141" i="2"/>
  <c r="AR142" i="2" s="1"/>
  <c r="CZ141" i="2"/>
  <c r="DF140" i="2"/>
  <c r="AC146" i="2"/>
  <c r="I147" i="2"/>
  <c r="AB141" i="2"/>
  <c r="T141" i="2"/>
  <c r="Q141" i="2"/>
  <c r="Y141" i="2"/>
  <c r="X141" i="2"/>
  <c r="W141" i="2"/>
  <c r="P141" i="2"/>
  <c r="R141" i="2"/>
  <c r="V141" i="2"/>
  <c r="U141" i="2"/>
  <c r="S141" i="2"/>
  <c r="Z141" i="2"/>
  <c r="AA140" i="2"/>
  <c r="BS140" i="2" s="1"/>
  <c r="Z142" i="2" l="1"/>
  <c r="U142" i="2"/>
  <c r="S142" i="2"/>
  <c r="V142" i="2"/>
  <c r="Q142" i="2"/>
  <c r="W142" i="2"/>
  <c r="T142" i="2"/>
  <c r="Y142" i="2"/>
  <c r="X142" i="2"/>
  <c r="P142" i="2"/>
  <c r="R142" i="2"/>
  <c r="AB142" i="2"/>
  <c r="L143" i="2"/>
  <c r="K143" i="2"/>
  <c r="J144" i="2"/>
  <c r="AA141" i="2"/>
  <c r="BS141" i="2" s="1"/>
  <c r="I148" i="2"/>
  <c r="AC147" i="2"/>
  <c r="CZ142" i="2"/>
  <c r="DF141" i="2"/>
  <c r="N142" i="2"/>
  <c r="AR143" i="2" s="1"/>
  <c r="O142" i="2"/>
  <c r="AS143" i="2" s="1"/>
  <c r="M142" i="2"/>
  <c r="AQ143" i="2" s="1"/>
  <c r="J145" i="2" l="1"/>
  <c r="L144" i="2"/>
  <c r="K144" i="2"/>
  <c r="M143" i="2"/>
  <c r="AQ144" i="2" s="1"/>
  <c r="O143" i="2"/>
  <c r="AS144" i="2" s="1"/>
  <c r="N143" i="2"/>
  <c r="AR144" i="2" s="1"/>
  <c r="AC148" i="2"/>
  <c r="I149" i="2"/>
  <c r="CZ143" i="2"/>
  <c r="DF142" i="2"/>
  <c r="AB143" i="2"/>
  <c r="T143" i="2"/>
  <c r="S143" i="2"/>
  <c r="Y143" i="2"/>
  <c r="X143" i="2"/>
  <c r="U143" i="2"/>
  <c r="P143" i="2"/>
  <c r="Z143" i="2"/>
  <c r="R143" i="2"/>
  <c r="Q143" i="2"/>
  <c r="V143" i="2"/>
  <c r="W143" i="2"/>
  <c r="AA142" i="2"/>
  <c r="BS142" i="2" s="1"/>
  <c r="Z144" i="2" l="1"/>
  <c r="U144" i="2"/>
  <c r="Q144" i="2"/>
  <c r="W144" i="2"/>
  <c r="S144" i="2"/>
  <c r="AB144" i="2"/>
  <c r="R144" i="2"/>
  <c r="T144" i="2"/>
  <c r="V144" i="2"/>
  <c r="Y144" i="2"/>
  <c r="X144" i="2"/>
  <c r="P144" i="2"/>
  <c r="L145" i="2"/>
  <c r="K145" i="2"/>
  <c r="J146" i="2"/>
  <c r="CZ144" i="2"/>
  <c r="DF143" i="2"/>
  <c r="AA143" i="2"/>
  <c r="BS143" i="2" s="1"/>
  <c r="I150" i="2"/>
  <c r="AC149" i="2"/>
  <c r="O144" i="2"/>
  <c r="AS145" i="2" s="1"/>
  <c r="N144" i="2"/>
  <c r="AR145" i="2" s="1"/>
  <c r="M144" i="2"/>
  <c r="AQ145" i="2" s="1"/>
  <c r="AB145" i="2" l="1"/>
  <c r="T145" i="2"/>
  <c r="R145" i="2"/>
  <c r="Y145" i="2"/>
  <c r="X145" i="2"/>
  <c r="V145" i="2"/>
  <c r="Q145" i="2"/>
  <c r="U145" i="2"/>
  <c r="Z145" i="2"/>
  <c r="P145" i="2"/>
  <c r="S145" i="2"/>
  <c r="W145" i="2"/>
  <c r="AC150" i="2"/>
  <c r="I151" i="2"/>
  <c r="AA144" i="2"/>
  <c r="BS144" i="2" s="1"/>
  <c r="DF144" i="2"/>
  <c r="CZ145" i="2"/>
  <c r="J147" i="2"/>
  <c r="K146" i="2"/>
  <c r="L146" i="2"/>
  <c r="N145" i="2"/>
  <c r="AR146" i="2" s="1"/>
  <c r="O145" i="2"/>
  <c r="AS146" i="2" s="1"/>
  <c r="M145" i="2"/>
  <c r="AQ146" i="2" s="1"/>
  <c r="AA145" i="2" l="1"/>
  <c r="BS145" i="2" s="1"/>
  <c r="Z146" i="2"/>
  <c r="V146" i="2"/>
  <c r="Q146" i="2"/>
  <c r="W146" i="2"/>
  <c r="R146" i="2"/>
  <c r="Y146" i="2"/>
  <c r="X146" i="2"/>
  <c r="P146" i="2"/>
  <c r="AB146" i="2"/>
  <c r="S146" i="2"/>
  <c r="U146" i="2"/>
  <c r="T146" i="2"/>
  <c r="N146" i="2"/>
  <c r="AR147" i="2" s="1"/>
  <c r="O146" i="2"/>
  <c r="AS147" i="2" s="1"/>
  <c r="M146" i="2"/>
  <c r="AQ147" i="2" s="1"/>
  <c r="I152" i="2"/>
  <c r="AC151" i="2"/>
  <c r="L147" i="2"/>
  <c r="K147" i="2"/>
  <c r="J148" i="2"/>
  <c r="CZ146" i="2"/>
  <c r="DF145" i="2"/>
  <c r="J149" i="2" l="1"/>
  <c r="L148" i="2"/>
  <c r="K148" i="2"/>
  <c r="CZ147" i="2"/>
  <c r="DF146" i="2"/>
  <c r="N147" i="2"/>
  <c r="AR148" i="2" s="1"/>
  <c r="M147" i="2"/>
  <c r="AQ148" i="2" s="1"/>
  <c r="O147" i="2"/>
  <c r="AS148" i="2" s="1"/>
  <c r="AB147" i="2"/>
  <c r="U147" i="2"/>
  <c r="Q147" i="2"/>
  <c r="Y147" i="2"/>
  <c r="X147" i="2"/>
  <c r="V147" i="2"/>
  <c r="P147" i="2"/>
  <c r="T147" i="2"/>
  <c r="W147" i="2"/>
  <c r="Z147" i="2"/>
  <c r="S147" i="2"/>
  <c r="R147" i="2"/>
  <c r="AC152" i="2"/>
  <c r="I153" i="2"/>
  <c r="AA146" i="2"/>
  <c r="BS146" i="2" s="1"/>
  <c r="O148" i="2" l="1"/>
  <c r="AS149" i="2" s="1"/>
  <c r="N148" i="2"/>
  <c r="AR149" i="2" s="1"/>
  <c r="M148" i="2"/>
  <c r="AQ149" i="2" s="1"/>
  <c r="DF147" i="2"/>
  <c r="CZ148" i="2"/>
  <c r="I154" i="2"/>
  <c r="AC153" i="2"/>
  <c r="AA147" i="2"/>
  <c r="BS147" i="2" s="1"/>
  <c r="X148" i="2"/>
  <c r="U148" i="2"/>
  <c r="P148" i="2"/>
  <c r="Z148" i="2"/>
  <c r="V148" i="2"/>
  <c r="R148" i="2"/>
  <c r="W148" i="2"/>
  <c r="Y148" i="2"/>
  <c r="Q148" i="2"/>
  <c r="AB148" i="2"/>
  <c r="S148" i="2"/>
  <c r="T148" i="2"/>
  <c r="J150" i="2"/>
  <c r="K149" i="2"/>
  <c r="L149" i="2"/>
  <c r="AB149" i="2" l="1"/>
  <c r="T149" i="2"/>
  <c r="S149" i="2"/>
  <c r="X149" i="2"/>
  <c r="U149" i="2"/>
  <c r="Q149" i="2"/>
  <c r="V149" i="2"/>
  <c r="W149" i="2"/>
  <c r="Z149" i="2"/>
  <c r="P149" i="2"/>
  <c r="Y149" i="2"/>
  <c r="R149" i="2"/>
  <c r="AA148" i="2"/>
  <c r="BS148" i="2" s="1"/>
  <c r="M149" i="2"/>
  <c r="AQ150" i="2" s="1"/>
  <c r="N149" i="2"/>
  <c r="AR150" i="2" s="1"/>
  <c r="O149" i="2"/>
  <c r="AS150" i="2" s="1"/>
  <c r="CZ149" i="2"/>
  <c r="DF148" i="2"/>
  <c r="AC154" i="2"/>
  <c r="I155" i="2"/>
  <c r="J151" i="2"/>
  <c r="L150" i="2"/>
  <c r="K150" i="2"/>
  <c r="N150" i="2" l="1"/>
  <c r="AR151" i="2" s="1"/>
  <c r="O150" i="2"/>
  <c r="AS151" i="2" s="1"/>
  <c r="M150" i="2"/>
  <c r="AQ151" i="2" s="1"/>
  <c r="AC155" i="2"/>
  <c r="I156" i="2"/>
  <c r="AA149" i="2"/>
  <c r="BS149" i="2" s="1"/>
  <c r="V150" i="2"/>
  <c r="S150" i="2"/>
  <c r="AB150" i="2"/>
  <c r="T150" i="2"/>
  <c r="R150" i="2"/>
  <c r="X150" i="2"/>
  <c r="P150" i="2"/>
  <c r="Y150" i="2"/>
  <c r="Z150" i="2"/>
  <c r="Q150" i="2"/>
  <c r="W150" i="2"/>
  <c r="U150" i="2"/>
  <c r="L151" i="2"/>
  <c r="K151" i="2"/>
  <c r="J152" i="2"/>
  <c r="CZ150" i="2"/>
  <c r="DF149" i="2"/>
  <c r="DF150" i="2" l="1"/>
  <c r="CZ151" i="2"/>
  <c r="AB151" i="2"/>
  <c r="W151" i="2"/>
  <c r="Q151" i="2"/>
  <c r="Y151" i="2"/>
  <c r="X151" i="2"/>
  <c r="U151" i="2"/>
  <c r="P151" i="2"/>
  <c r="R151" i="2"/>
  <c r="V151" i="2"/>
  <c r="T151" i="2"/>
  <c r="Z151" i="2"/>
  <c r="S151" i="2"/>
  <c r="AA150" i="2"/>
  <c r="BS150" i="2" s="1"/>
  <c r="J153" i="2"/>
  <c r="L152" i="2"/>
  <c r="K152" i="2"/>
  <c r="I157" i="2"/>
  <c r="AC156" i="2"/>
  <c r="M151" i="2"/>
  <c r="AQ152" i="2" s="1"/>
  <c r="O151" i="2"/>
  <c r="AS152" i="2" s="1"/>
  <c r="N151" i="2"/>
  <c r="AR152" i="2" s="1"/>
  <c r="Z152" i="2" l="1"/>
  <c r="W152" i="2"/>
  <c r="R152" i="2"/>
  <c r="U152" i="2"/>
  <c r="Q152" i="2"/>
  <c r="V152" i="2"/>
  <c r="T152" i="2"/>
  <c r="Y152" i="2"/>
  <c r="X152" i="2"/>
  <c r="P152" i="2"/>
  <c r="AB152" i="2"/>
  <c r="S152" i="2"/>
  <c r="O152" i="2"/>
  <c r="AS153" i="2" s="1"/>
  <c r="M152" i="2"/>
  <c r="AQ153" i="2" s="1"/>
  <c r="N152" i="2"/>
  <c r="AR153" i="2" s="1"/>
  <c r="L153" i="2"/>
  <c r="K153" i="2"/>
  <c r="J154" i="2"/>
  <c r="AC157" i="2"/>
  <c r="I158" i="2"/>
  <c r="AA151" i="2"/>
  <c r="BS151" i="2" s="1"/>
  <c r="CZ152" i="2"/>
  <c r="DF151" i="2"/>
  <c r="AA152" i="2" l="1"/>
  <c r="BS152" i="2" s="1"/>
  <c r="J155" i="2"/>
  <c r="L154" i="2"/>
  <c r="K154" i="2"/>
  <c r="CZ153" i="2"/>
  <c r="DF152" i="2"/>
  <c r="AC158" i="2"/>
  <c r="I159" i="2"/>
  <c r="N153" i="2"/>
  <c r="AR154" i="2" s="1"/>
  <c r="O153" i="2"/>
  <c r="AS154" i="2" s="1"/>
  <c r="M153" i="2"/>
  <c r="AQ154" i="2" s="1"/>
  <c r="AB153" i="2"/>
  <c r="T153" i="2"/>
  <c r="R153" i="2"/>
  <c r="Y153" i="2"/>
  <c r="X153" i="2"/>
  <c r="V153" i="2"/>
  <c r="P153" i="2"/>
  <c r="Z153" i="2"/>
  <c r="S153" i="2"/>
  <c r="Q153" i="2"/>
  <c r="W153" i="2"/>
  <c r="U153" i="2"/>
  <c r="AA153" i="2" l="1"/>
  <c r="BS153" i="2" s="1"/>
  <c r="Z154" i="2"/>
  <c r="W154" i="2"/>
  <c r="R154" i="2"/>
  <c r="V154" i="2"/>
  <c r="S154" i="2"/>
  <c r="AB154" i="2"/>
  <c r="Q154" i="2"/>
  <c r="U154" i="2"/>
  <c r="T154" i="2"/>
  <c r="Y154" i="2"/>
  <c r="X154" i="2"/>
  <c r="P154" i="2"/>
  <c r="CZ154" i="2"/>
  <c r="DF153" i="2"/>
  <c r="L155" i="2"/>
  <c r="K155" i="2"/>
  <c r="J156" i="2"/>
  <c r="I160" i="2"/>
  <c r="AC159" i="2"/>
  <c r="N154" i="2"/>
  <c r="AR155" i="2" s="1"/>
  <c r="M154" i="2"/>
  <c r="AQ155" i="2" s="1"/>
  <c r="O154" i="2"/>
  <c r="AS155" i="2" s="1"/>
  <c r="AA154" i="2" l="1"/>
  <c r="BS154" i="2" s="1"/>
  <c r="AB155" i="2"/>
  <c r="U155" i="2"/>
  <c r="S155" i="2"/>
  <c r="Y155" i="2"/>
  <c r="X155" i="2"/>
  <c r="W155" i="2"/>
  <c r="P155" i="2"/>
  <c r="V155" i="2"/>
  <c r="Z155" i="2"/>
  <c r="Q155" i="2"/>
  <c r="R155" i="2"/>
  <c r="T155" i="2"/>
  <c r="J157" i="2"/>
  <c r="L156" i="2"/>
  <c r="K156" i="2"/>
  <c r="CZ155" i="2"/>
  <c r="DF154" i="2"/>
  <c r="I161" i="2"/>
  <c r="AC160" i="2"/>
  <c r="M155" i="2"/>
  <c r="AQ156" i="2" s="1"/>
  <c r="O155" i="2"/>
  <c r="AS156" i="2" s="1"/>
  <c r="N155" i="2"/>
  <c r="AR156" i="2" s="1"/>
  <c r="AC161" i="2" l="1"/>
  <c r="I162" i="2"/>
  <c r="O156" i="2"/>
  <c r="AS157" i="2" s="1"/>
  <c r="N156" i="2"/>
  <c r="AR157" i="2" s="1"/>
  <c r="M156" i="2"/>
  <c r="AQ157" i="2" s="1"/>
  <c r="DF155" i="2"/>
  <c r="CZ156" i="2"/>
  <c r="AA155" i="2"/>
  <c r="BS155" i="2" s="1"/>
  <c r="Z156" i="2"/>
  <c r="V156" i="2"/>
  <c r="S156" i="2"/>
  <c r="W156" i="2"/>
  <c r="R156" i="2"/>
  <c r="Y156" i="2"/>
  <c r="X156" i="2"/>
  <c r="P156" i="2"/>
  <c r="AB156" i="2"/>
  <c r="Q156" i="2"/>
  <c r="U156" i="2"/>
  <c r="T156" i="2"/>
  <c r="L157" i="2"/>
  <c r="K157" i="2"/>
  <c r="J158" i="2"/>
  <c r="J159" i="2" l="1"/>
  <c r="L158" i="2"/>
  <c r="K158" i="2"/>
  <c r="I163" i="2"/>
  <c r="AC162" i="2"/>
  <c r="O157" i="2"/>
  <c r="AS158" i="2" s="1"/>
  <c r="M157" i="2"/>
  <c r="AQ158" i="2" s="1"/>
  <c r="N157" i="2"/>
  <c r="AR158" i="2" s="1"/>
  <c r="AA156" i="2"/>
  <c r="BS156" i="2" s="1"/>
  <c r="DF156" i="2"/>
  <c r="CZ157" i="2"/>
  <c r="AB157" i="2"/>
  <c r="T157" i="2"/>
  <c r="R157" i="2"/>
  <c r="Y157" i="2"/>
  <c r="X157" i="2"/>
  <c r="U157" i="2"/>
  <c r="Q157" i="2"/>
  <c r="V157" i="2"/>
  <c r="W157" i="2"/>
  <c r="Z157" i="2"/>
  <c r="P157" i="2"/>
  <c r="S157" i="2"/>
  <c r="L159" i="2" l="1"/>
  <c r="K159" i="2"/>
  <c r="J160" i="2"/>
  <c r="AA157" i="2"/>
  <c r="BS157" i="2" s="1"/>
  <c r="CZ158" i="2"/>
  <c r="DF157" i="2"/>
  <c r="N158" i="2"/>
  <c r="AR159" i="2" s="1"/>
  <c r="O158" i="2"/>
  <c r="AS159" i="2" s="1"/>
  <c r="M158" i="2"/>
  <c r="AQ159" i="2" s="1"/>
  <c r="I164" i="2"/>
  <c r="AC163" i="2"/>
  <c r="Z158" i="2"/>
  <c r="T158" i="2"/>
  <c r="Q158" i="2"/>
  <c r="U158" i="2"/>
  <c r="S158" i="2"/>
  <c r="V158" i="2"/>
  <c r="Y158" i="2"/>
  <c r="X158" i="2"/>
  <c r="P158" i="2"/>
  <c r="AB158" i="2"/>
  <c r="R158" i="2"/>
  <c r="W158" i="2"/>
  <c r="AB159" i="2" l="1"/>
  <c r="T159" i="2"/>
  <c r="S159" i="2"/>
  <c r="Y159" i="2"/>
  <c r="X159" i="2"/>
  <c r="U159" i="2"/>
  <c r="P159" i="2"/>
  <c r="R159" i="2"/>
  <c r="W159" i="2"/>
  <c r="V159" i="2"/>
  <c r="Z159" i="2"/>
  <c r="Q159" i="2"/>
  <c r="AA158" i="2"/>
  <c r="BS158" i="2" s="1"/>
  <c r="I165" i="2"/>
  <c r="AC164" i="2"/>
  <c r="CZ159" i="2"/>
  <c r="DF158" i="2"/>
  <c r="J161" i="2"/>
  <c r="L160" i="2"/>
  <c r="K160" i="2"/>
  <c r="M159" i="2"/>
  <c r="AQ160" i="2" s="1"/>
  <c r="O159" i="2"/>
  <c r="AS160" i="2" s="1"/>
  <c r="N159" i="2"/>
  <c r="AR160" i="2" s="1"/>
  <c r="L161" i="2" l="1"/>
  <c r="K161" i="2"/>
  <c r="J162" i="2"/>
  <c r="AC165" i="2"/>
  <c r="I166" i="2"/>
  <c r="AA159" i="2"/>
  <c r="BS159" i="2" s="1"/>
  <c r="Z160" i="2"/>
  <c r="V160" i="2"/>
  <c r="R160" i="2"/>
  <c r="W160" i="2"/>
  <c r="Q160" i="2"/>
  <c r="U160" i="2"/>
  <c r="T160" i="2"/>
  <c r="Y160" i="2"/>
  <c r="X160" i="2"/>
  <c r="P160" i="2"/>
  <c r="AB160" i="2"/>
  <c r="S160" i="2"/>
  <c r="O160" i="2"/>
  <c r="AS161" i="2" s="1"/>
  <c r="M160" i="2"/>
  <c r="AQ161" i="2" s="1"/>
  <c r="N160" i="2"/>
  <c r="AR161" i="2" s="1"/>
  <c r="CZ160" i="2"/>
  <c r="DF159" i="2"/>
  <c r="AA160" i="2" l="1"/>
  <c r="BS160" i="2" s="1"/>
  <c r="I167" i="2"/>
  <c r="AC166" i="2"/>
  <c r="J163" i="2"/>
  <c r="L162" i="2"/>
  <c r="K162" i="2"/>
  <c r="DF160" i="2"/>
  <c r="CZ161" i="2"/>
  <c r="O161" i="2"/>
  <c r="AS162" i="2" s="1"/>
  <c r="N161" i="2"/>
  <c r="AR162" i="2" s="1"/>
  <c r="M161" i="2"/>
  <c r="AQ162" i="2" s="1"/>
  <c r="AB161" i="2"/>
  <c r="T161" i="2"/>
  <c r="S161" i="2"/>
  <c r="Y161" i="2"/>
  <c r="X161" i="2"/>
  <c r="V161" i="2"/>
  <c r="Q161" i="2"/>
  <c r="Z161" i="2"/>
  <c r="P161" i="2"/>
  <c r="R161" i="2"/>
  <c r="W161" i="2"/>
  <c r="U161" i="2"/>
  <c r="N162" i="2" l="1"/>
  <c r="AR163" i="2" s="1"/>
  <c r="M162" i="2"/>
  <c r="AQ163" i="2" s="1"/>
  <c r="O162" i="2"/>
  <c r="AS163" i="2" s="1"/>
  <c r="AA161" i="2"/>
  <c r="BS161" i="2" s="1"/>
  <c r="Z162" i="2"/>
  <c r="V162" i="2"/>
  <c r="P162" i="2"/>
  <c r="T162" i="2"/>
  <c r="Q162" i="2"/>
  <c r="AB162" i="2"/>
  <c r="S162" i="2"/>
  <c r="U162" i="2"/>
  <c r="W162" i="2"/>
  <c r="R162" i="2"/>
  <c r="Y162" i="2"/>
  <c r="X162" i="2"/>
  <c r="DF161" i="2"/>
  <c r="CZ162" i="2"/>
  <c r="L163" i="2"/>
  <c r="K163" i="2"/>
  <c r="J164" i="2"/>
  <c r="I168" i="2"/>
  <c r="AC167" i="2"/>
  <c r="I169" i="2" l="1"/>
  <c r="AC168" i="2"/>
  <c r="CZ163" i="2"/>
  <c r="DF162" i="2"/>
  <c r="AB163" i="2"/>
  <c r="T163" i="2"/>
  <c r="R163" i="2"/>
  <c r="Y163" i="2"/>
  <c r="X163" i="2"/>
  <c r="U163" i="2"/>
  <c r="P163" i="2"/>
  <c r="W163" i="2"/>
  <c r="Z163" i="2"/>
  <c r="Q163" i="2"/>
  <c r="S163" i="2"/>
  <c r="V163" i="2"/>
  <c r="J165" i="2"/>
  <c r="K164" i="2"/>
  <c r="L164" i="2"/>
  <c r="M163" i="2"/>
  <c r="AQ164" i="2" s="1"/>
  <c r="O163" i="2"/>
  <c r="AS164" i="2" s="1"/>
  <c r="N163" i="2"/>
  <c r="AR164" i="2" s="1"/>
  <c r="AA162" i="2"/>
  <c r="BS162" i="2" s="1"/>
  <c r="AA163" i="2" l="1"/>
  <c r="BS163" i="2" s="1"/>
  <c r="Z164" i="2"/>
  <c r="V164" i="2"/>
  <c r="R164" i="2"/>
  <c r="W164" i="2"/>
  <c r="S164" i="2"/>
  <c r="Y164" i="2"/>
  <c r="X164" i="2"/>
  <c r="P164" i="2"/>
  <c r="AB164" i="2"/>
  <c r="Q164" i="2"/>
  <c r="U164" i="2"/>
  <c r="T164" i="2"/>
  <c r="O164" i="2"/>
  <c r="AS165" i="2" s="1"/>
  <c r="N164" i="2"/>
  <c r="AR165" i="2" s="1"/>
  <c r="M164" i="2"/>
  <c r="AQ165" i="2" s="1"/>
  <c r="L165" i="2"/>
  <c r="K165" i="2"/>
  <c r="J166" i="2"/>
  <c r="DF163" i="2"/>
  <c r="CZ164" i="2"/>
  <c r="AC169" i="2"/>
  <c r="I170" i="2"/>
  <c r="CZ165" i="2" l="1"/>
  <c r="DF164" i="2"/>
  <c r="J167" i="2"/>
  <c r="L166" i="2"/>
  <c r="K166" i="2"/>
  <c r="O165" i="2"/>
  <c r="AS166" i="2" s="1"/>
  <c r="M165" i="2"/>
  <c r="AQ166" i="2" s="1"/>
  <c r="N165" i="2"/>
  <c r="AR166" i="2" s="1"/>
  <c r="AA164" i="2"/>
  <c r="BS164" i="2" s="1"/>
  <c r="I171" i="2"/>
  <c r="AC170" i="2"/>
  <c r="AB165" i="2"/>
  <c r="W165" i="2"/>
  <c r="R165" i="2"/>
  <c r="Y165" i="2"/>
  <c r="X165" i="2"/>
  <c r="T165" i="2"/>
  <c r="Q165" i="2"/>
  <c r="U165" i="2"/>
  <c r="V165" i="2"/>
  <c r="Z165" i="2"/>
  <c r="P165" i="2"/>
  <c r="S165" i="2"/>
  <c r="Z166" i="2" l="1"/>
  <c r="V166" i="2"/>
  <c r="S166" i="2"/>
  <c r="T166" i="2"/>
  <c r="R166" i="2"/>
  <c r="U166" i="2"/>
  <c r="Y166" i="2"/>
  <c r="X166" i="2"/>
  <c r="P166" i="2"/>
  <c r="AB166" i="2"/>
  <c r="Q166" i="2"/>
  <c r="W166" i="2"/>
  <c r="L167" i="2"/>
  <c r="K167" i="2"/>
  <c r="J168" i="2"/>
  <c r="AA165" i="2"/>
  <c r="BS165" i="2" s="1"/>
  <c r="I172" i="2"/>
  <c r="AC171" i="2"/>
  <c r="N166" i="2"/>
  <c r="AR167" i="2" s="1"/>
  <c r="O166" i="2"/>
  <c r="AS167" i="2" s="1"/>
  <c r="M166" i="2"/>
  <c r="AQ167" i="2" s="1"/>
  <c r="DF165" i="2"/>
  <c r="CZ166" i="2"/>
  <c r="AC172" i="2" l="1"/>
  <c r="I173" i="2"/>
  <c r="CZ167" i="2"/>
  <c r="DF166" i="2"/>
  <c r="M167" i="2"/>
  <c r="AQ168" i="2" s="1"/>
  <c r="O167" i="2"/>
  <c r="AS168" i="2" s="1"/>
  <c r="N167" i="2"/>
  <c r="AR168" i="2" s="1"/>
  <c r="AB167" i="2"/>
  <c r="T167" i="2"/>
  <c r="R167" i="2"/>
  <c r="Y167" i="2"/>
  <c r="X167" i="2"/>
  <c r="U167" i="2"/>
  <c r="P167" i="2"/>
  <c r="S167" i="2"/>
  <c r="V167" i="2"/>
  <c r="W167" i="2"/>
  <c r="Q167" i="2"/>
  <c r="Z167" i="2"/>
  <c r="J169" i="2"/>
  <c r="L168" i="2"/>
  <c r="K168" i="2"/>
  <c r="AA166" i="2"/>
  <c r="BS166" i="2" s="1"/>
  <c r="I174" i="2" l="1"/>
  <c r="AC173" i="2"/>
  <c r="O168" i="2"/>
  <c r="AS169" i="2" s="1"/>
  <c r="M168" i="2"/>
  <c r="AQ169" i="2" s="1"/>
  <c r="N168" i="2"/>
  <c r="AA167" i="2"/>
  <c r="BS167" i="2" s="1"/>
  <c r="Z168" i="2"/>
  <c r="W168" i="2"/>
  <c r="R168" i="2"/>
  <c r="V168" i="2"/>
  <c r="Q168" i="2"/>
  <c r="U168" i="2"/>
  <c r="T168" i="2"/>
  <c r="Y168" i="2"/>
  <c r="X168" i="2"/>
  <c r="P168" i="2"/>
  <c r="S168" i="2"/>
  <c r="AB168" i="2"/>
  <c r="AR169" i="2"/>
  <c r="L169" i="2"/>
  <c r="K169" i="2"/>
  <c r="J170" i="2"/>
  <c r="DF167" i="2"/>
  <c r="CZ168" i="2"/>
  <c r="DF168" i="2" l="1"/>
  <c r="CZ169" i="2"/>
  <c r="J171" i="2"/>
  <c r="L170" i="2"/>
  <c r="K170" i="2"/>
  <c r="AA168" i="2"/>
  <c r="BS168" i="2" s="1"/>
  <c r="AB169" i="2"/>
  <c r="T169" i="2"/>
  <c r="R169" i="2"/>
  <c r="Y169" i="2"/>
  <c r="X169" i="2"/>
  <c r="V169" i="2"/>
  <c r="Q169" i="2"/>
  <c r="Z169" i="2"/>
  <c r="P169" i="2"/>
  <c r="S169" i="2"/>
  <c r="W169" i="2"/>
  <c r="U169" i="2"/>
  <c r="N169" i="2"/>
  <c r="AR170" i="2" s="1"/>
  <c r="O169" i="2"/>
  <c r="AS170" i="2" s="1"/>
  <c r="M169" i="2"/>
  <c r="AQ170" i="2" s="1"/>
  <c r="AC174" i="2"/>
  <c r="I175" i="2"/>
  <c r="AA169" i="2" l="1"/>
  <c r="BS169" i="2" s="1"/>
  <c r="N170" i="2"/>
  <c r="AR171" i="2" s="1"/>
  <c r="M170" i="2"/>
  <c r="AQ171" i="2" s="1"/>
  <c r="O170" i="2"/>
  <c r="AS171" i="2" s="1"/>
  <c r="Z170" i="2"/>
  <c r="W170" i="2"/>
  <c r="Q170" i="2"/>
  <c r="U170" i="2"/>
  <c r="R170" i="2"/>
  <c r="AB170" i="2"/>
  <c r="S170" i="2"/>
  <c r="V170" i="2"/>
  <c r="T170" i="2"/>
  <c r="Y170" i="2"/>
  <c r="X170" i="2"/>
  <c r="P170" i="2"/>
  <c r="L171" i="2"/>
  <c r="K171" i="2"/>
  <c r="J172" i="2"/>
  <c r="AC175" i="2"/>
  <c r="I176" i="2"/>
  <c r="DF169" i="2"/>
  <c r="CZ170" i="2"/>
  <c r="AA170" i="2" l="1"/>
  <c r="BS170" i="2" s="1"/>
  <c r="O171" i="2"/>
  <c r="AS172" i="2" s="1"/>
  <c r="M171" i="2"/>
  <c r="AQ172" i="2" s="1"/>
  <c r="N171" i="2"/>
  <c r="AR172" i="2" s="1"/>
  <c r="CZ171" i="2"/>
  <c r="DF170" i="2"/>
  <c r="AC176" i="2"/>
  <c r="I177" i="2"/>
  <c r="AB171" i="2"/>
  <c r="W171" i="2"/>
  <c r="R171" i="2"/>
  <c r="Y171" i="2"/>
  <c r="X171" i="2"/>
  <c r="U171" i="2"/>
  <c r="P171" i="2"/>
  <c r="T171" i="2"/>
  <c r="Z171" i="2"/>
  <c r="S171" i="2"/>
  <c r="Q171" i="2"/>
  <c r="V171" i="2"/>
  <c r="J173" i="2"/>
  <c r="K172" i="2"/>
  <c r="L172" i="2"/>
  <c r="DF171" i="2" l="1"/>
  <c r="CZ172" i="2"/>
  <c r="Z172" i="2"/>
  <c r="V172" i="2"/>
  <c r="P172" i="2"/>
  <c r="T172" i="2"/>
  <c r="Q172" i="2"/>
  <c r="Y172" i="2"/>
  <c r="X172" i="2"/>
  <c r="R172" i="2"/>
  <c r="AB172" i="2"/>
  <c r="S172" i="2"/>
  <c r="U172" i="2"/>
  <c r="W172" i="2"/>
  <c r="AA171" i="2"/>
  <c r="BS171" i="2" s="1"/>
  <c r="L173" i="2"/>
  <c r="K173" i="2"/>
  <c r="J174" i="2"/>
  <c r="O172" i="2"/>
  <c r="AS173" i="2" s="1"/>
  <c r="N172" i="2"/>
  <c r="AR173" i="2" s="1"/>
  <c r="M172" i="2"/>
  <c r="AQ173" i="2" s="1"/>
  <c r="AC177" i="2"/>
  <c r="I178" i="2"/>
  <c r="X173" i="2" l="1"/>
  <c r="W173" i="2"/>
  <c r="P173" i="2"/>
  <c r="Y173" i="2"/>
  <c r="Z173" i="2"/>
  <c r="V173" i="2"/>
  <c r="Q173" i="2"/>
  <c r="U173" i="2"/>
  <c r="S173" i="2"/>
  <c r="AB173" i="2"/>
  <c r="R173" i="2"/>
  <c r="T173" i="2"/>
  <c r="AA172" i="2"/>
  <c r="BS172" i="2" s="1"/>
  <c r="CZ173" i="2"/>
  <c r="DF172" i="2"/>
  <c r="O173" i="2"/>
  <c r="AS174" i="2" s="1"/>
  <c r="M173" i="2"/>
  <c r="AQ174" i="2" s="1"/>
  <c r="N173" i="2"/>
  <c r="AR174" i="2" s="1"/>
  <c r="AC178" i="2"/>
  <c r="I179" i="2"/>
  <c r="J175" i="2"/>
  <c r="L174" i="2"/>
  <c r="K174" i="2"/>
  <c r="CZ174" i="2" l="1"/>
  <c r="DF173" i="2"/>
  <c r="J176" i="2"/>
  <c r="L175" i="2"/>
  <c r="K175" i="2"/>
  <c r="N174" i="2"/>
  <c r="AR175" i="2" s="1"/>
  <c r="M174" i="2"/>
  <c r="AQ175" i="2" s="1"/>
  <c r="O174" i="2"/>
  <c r="AS175" i="2" s="1"/>
  <c r="AB174" i="2"/>
  <c r="X174" i="2"/>
  <c r="U174" i="2"/>
  <c r="Q174" i="2"/>
  <c r="Z174" i="2"/>
  <c r="V174" i="2"/>
  <c r="R174" i="2"/>
  <c r="T174" i="2"/>
  <c r="S174" i="2"/>
  <c r="W174" i="2"/>
  <c r="Y174" i="2"/>
  <c r="P174" i="2"/>
  <c r="I180" i="2"/>
  <c r="AC179" i="2"/>
  <c r="AA173" i="2"/>
  <c r="BS173" i="2" s="1"/>
  <c r="O175" i="2" l="1"/>
  <c r="AS176" i="2" s="1"/>
  <c r="N175" i="2"/>
  <c r="AR176" i="2" s="1"/>
  <c r="M175" i="2"/>
  <c r="AQ176" i="2" s="1"/>
  <c r="CZ175" i="2"/>
  <c r="DF174" i="2"/>
  <c r="X175" i="2"/>
  <c r="U175" i="2"/>
  <c r="P175" i="2"/>
  <c r="Z175" i="2"/>
  <c r="V175" i="2"/>
  <c r="R175" i="2"/>
  <c r="W175" i="2"/>
  <c r="S175" i="2"/>
  <c r="T175" i="2"/>
  <c r="Q175" i="2"/>
  <c r="AB175" i="2"/>
  <c r="Y175" i="2"/>
  <c r="AC180" i="2"/>
  <c r="I181" i="2"/>
  <c r="AA174" i="2"/>
  <c r="BS174" i="2" s="1"/>
  <c r="J177" i="2"/>
  <c r="L176" i="2"/>
  <c r="K176" i="2"/>
  <c r="N176" i="2" l="1"/>
  <c r="AR177" i="2" s="1"/>
  <c r="O176" i="2"/>
  <c r="AS177" i="2" s="1"/>
  <c r="M176" i="2"/>
  <c r="AQ177" i="2" s="1"/>
  <c r="W176" i="2"/>
  <c r="R176" i="2"/>
  <c r="AB176" i="2"/>
  <c r="T176" i="2"/>
  <c r="S176" i="2"/>
  <c r="Y176" i="2"/>
  <c r="X176" i="2"/>
  <c r="U176" i="2"/>
  <c r="P176" i="2"/>
  <c r="Q176" i="2"/>
  <c r="Z176" i="2"/>
  <c r="V176" i="2"/>
  <c r="AA175" i="2"/>
  <c r="BS175" i="2" s="1"/>
  <c r="K177" i="2"/>
  <c r="J178" i="2"/>
  <c r="L177" i="2"/>
  <c r="AC181" i="2"/>
  <c r="I182" i="2"/>
  <c r="DF175" i="2"/>
  <c r="CZ176" i="2"/>
  <c r="Y177" i="2" l="1"/>
  <c r="U177" i="2"/>
  <c r="S177" i="2"/>
  <c r="AB177" i="2"/>
  <c r="T177" i="2"/>
  <c r="R177" i="2"/>
  <c r="X177" i="2"/>
  <c r="V177" i="2"/>
  <c r="P177" i="2"/>
  <c r="Q177" i="2"/>
  <c r="Z177" i="2"/>
  <c r="W177" i="2"/>
  <c r="AC182" i="2"/>
  <c r="I183" i="2"/>
  <c r="J179" i="2"/>
  <c r="K178" i="2"/>
  <c r="L178" i="2"/>
  <c r="O177" i="2"/>
  <c r="AS178" i="2" s="1"/>
  <c r="N177" i="2"/>
  <c r="AR178" i="2" s="1"/>
  <c r="M177" i="2"/>
  <c r="AQ178" i="2" s="1"/>
  <c r="AA176" i="2"/>
  <c r="BS176" i="2" s="1"/>
  <c r="CZ177" i="2"/>
  <c r="DF176" i="2"/>
  <c r="L179" i="2" l="1"/>
  <c r="J180" i="2"/>
  <c r="K179" i="2"/>
  <c r="N178" i="2"/>
  <c r="AR179" i="2" s="1"/>
  <c r="O178" i="2"/>
  <c r="AS179" i="2" s="1"/>
  <c r="M178" i="2"/>
  <c r="AQ179" i="2" s="1"/>
  <c r="I184" i="2"/>
  <c r="AC183" i="2"/>
  <c r="CZ178" i="2"/>
  <c r="DF177" i="2"/>
  <c r="Y178" i="2"/>
  <c r="Z178" i="2"/>
  <c r="V178" i="2"/>
  <c r="Q178" i="2"/>
  <c r="W178" i="2"/>
  <c r="R178" i="2"/>
  <c r="AB178" i="2"/>
  <c r="T178" i="2"/>
  <c r="S178" i="2"/>
  <c r="P178" i="2"/>
  <c r="X178" i="2"/>
  <c r="U178" i="2"/>
  <c r="AA177" i="2"/>
  <c r="BS177" i="2" s="1"/>
  <c r="AC184" i="2" l="1"/>
  <c r="I185" i="2"/>
  <c r="N179" i="2"/>
  <c r="AR180" i="2" s="1"/>
  <c r="O179" i="2"/>
  <c r="AS180" i="2" s="1"/>
  <c r="M179" i="2"/>
  <c r="AQ180" i="2" s="1"/>
  <c r="CZ179" i="2"/>
  <c r="DF178" i="2"/>
  <c r="J181" i="2"/>
  <c r="K180" i="2"/>
  <c r="L180" i="2"/>
  <c r="AA178" i="2"/>
  <c r="BS178" i="2" s="1"/>
  <c r="X179" i="2"/>
  <c r="T179" i="2"/>
  <c r="P179" i="2"/>
  <c r="Y179" i="2"/>
  <c r="Z179" i="2"/>
  <c r="U179" i="2"/>
  <c r="R179" i="2"/>
  <c r="V179" i="2"/>
  <c r="S179" i="2"/>
  <c r="AB179" i="2"/>
  <c r="W179" i="2"/>
  <c r="Q179" i="2"/>
  <c r="J182" i="2" l="1"/>
  <c r="L181" i="2"/>
  <c r="K181" i="2"/>
  <c r="DF179" i="2"/>
  <c r="CZ180" i="2"/>
  <c r="AB180" i="2"/>
  <c r="W180" i="2"/>
  <c r="Q180" i="2"/>
  <c r="X180" i="2"/>
  <c r="U180" i="2"/>
  <c r="R180" i="2"/>
  <c r="Y180" i="2"/>
  <c r="Z180" i="2"/>
  <c r="V180" i="2"/>
  <c r="P180" i="2"/>
  <c r="T180" i="2"/>
  <c r="S180" i="2"/>
  <c r="AA179" i="2"/>
  <c r="BS179" i="2" s="1"/>
  <c r="O180" i="2"/>
  <c r="AS181" i="2" s="1"/>
  <c r="N180" i="2"/>
  <c r="AR181" i="2" s="1"/>
  <c r="M180" i="2"/>
  <c r="AQ181" i="2" s="1"/>
  <c r="AC185" i="2"/>
  <c r="I186" i="2"/>
  <c r="AA180" i="2" l="1"/>
  <c r="BS180" i="2" s="1"/>
  <c r="M181" i="2"/>
  <c r="AQ182" i="2" s="1"/>
  <c r="N181" i="2"/>
  <c r="AR182" i="2" s="1"/>
  <c r="O181" i="2"/>
  <c r="AS182" i="2" s="1"/>
  <c r="DF180" i="2"/>
  <c r="CZ181" i="2"/>
  <c r="X181" i="2"/>
  <c r="U181" i="2"/>
  <c r="P181" i="2"/>
  <c r="Z181" i="2"/>
  <c r="V181" i="2"/>
  <c r="Q181" i="2"/>
  <c r="W181" i="2"/>
  <c r="S181" i="2"/>
  <c r="AB181" i="2"/>
  <c r="T181" i="2"/>
  <c r="Y181" i="2"/>
  <c r="R181" i="2"/>
  <c r="AC186" i="2"/>
  <c r="I187" i="2"/>
  <c r="L182" i="2"/>
  <c r="K182" i="2"/>
  <c r="J183" i="2"/>
  <c r="J184" i="2" l="1"/>
  <c r="L183" i="2"/>
  <c r="K183" i="2"/>
  <c r="I188" i="2"/>
  <c r="AC187" i="2"/>
  <c r="AA181" i="2"/>
  <c r="BS181" i="2" s="1"/>
  <c r="CZ182" i="2"/>
  <c r="DF181" i="2"/>
  <c r="N182" i="2"/>
  <c r="AR183" i="2" s="1"/>
  <c r="M182" i="2"/>
  <c r="AQ183" i="2" s="1"/>
  <c r="O182" i="2"/>
  <c r="AS183" i="2" s="1"/>
  <c r="T182" i="2"/>
  <c r="S182" i="2"/>
  <c r="Y182" i="2"/>
  <c r="AB182" i="2"/>
  <c r="V182" i="2"/>
  <c r="R182" i="2"/>
  <c r="X182" i="2"/>
  <c r="W182" i="2"/>
  <c r="Q182" i="2"/>
  <c r="P182" i="2"/>
  <c r="Z182" i="2"/>
  <c r="U182" i="2"/>
  <c r="AC188" i="2" l="1"/>
  <c r="I189" i="2"/>
  <c r="O183" i="2"/>
  <c r="AS184" i="2" s="1"/>
  <c r="N183" i="2"/>
  <c r="AR184" i="2" s="1"/>
  <c r="M183" i="2"/>
  <c r="AQ184" i="2" s="1"/>
  <c r="AA182" i="2"/>
  <c r="BS182" i="2" s="1"/>
  <c r="X183" i="2"/>
  <c r="U183" i="2"/>
  <c r="P183" i="2"/>
  <c r="Z183" i="2"/>
  <c r="V183" i="2"/>
  <c r="S183" i="2"/>
  <c r="W183" i="2"/>
  <c r="R183" i="2"/>
  <c r="T183" i="2"/>
  <c r="Y183" i="2"/>
  <c r="Q183" i="2"/>
  <c r="AB183" i="2"/>
  <c r="DF182" i="2"/>
  <c r="CZ183" i="2"/>
  <c r="L184" i="2"/>
  <c r="K184" i="2"/>
  <c r="J185" i="2"/>
  <c r="U184" i="2" l="1"/>
  <c r="R184" i="2"/>
  <c r="Y184" i="2"/>
  <c r="AB184" i="2"/>
  <c r="T184" i="2"/>
  <c r="S184" i="2"/>
  <c r="X184" i="2"/>
  <c r="V184" i="2"/>
  <c r="P184" i="2"/>
  <c r="Z184" i="2"/>
  <c r="W184" i="2"/>
  <c r="Q184" i="2"/>
  <c r="AC189" i="2"/>
  <c r="I190" i="2"/>
  <c r="AA183" i="2"/>
  <c r="BS183" i="2" s="1"/>
  <c r="J186" i="2"/>
  <c r="L185" i="2"/>
  <c r="K185" i="2"/>
  <c r="CZ184" i="2"/>
  <c r="DF183" i="2"/>
  <c r="O184" i="2"/>
  <c r="AS185" i="2" s="1"/>
  <c r="M184" i="2"/>
  <c r="AQ185" i="2" s="1"/>
  <c r="N184" i="2"/>
  <c r="AR185" i="2" s="1"/>
  <c r="M185" i="2" l="1"/>
  <c r="AQ186" i="2" s="1"/>
  <c r="N185" i="2"/>
  <c r="AR186" i="2" s="1"/>
  <c r="O185" i="2"/>
  <c r="AS186" i="2" s="1"/>
  <c r="AC190" i="2"/>
  <c r="I191" i="2"/>
  <c r="X185" i="2"/>
  <c r="V185" i="2"/>
  <c r="P185" i="2"/>
  <c r="Z185" i="2"/>
  <c r="W185" i="2"/>
  <c r="Q185" i="2"/>
  <c r="U185" i="2"/>
  <c r="S185" i="2"/>
  <c r="Y185" i="2"/>
  <c r="R185" i="2"/>
  <c r="AB185" i="2"/>
  <c r="T185" i="2"/>
  <c r="L186" i="2"/>
  <c r="K186" i="2"/>
  <c r="J187" i="2"/>
  <c r="DF184" i="2"/>
  <c r="CZ185" i="2"/>
  <c r="AA184" i="2"/>
  <c r="BS184" i="2" s="1"/>
  <c r="W186" i="2" l="1"/>
  <c r="R186" i="2"/>
  <c r="Y186" i="2"/>
  <c r="AB186" i="2"/>
  <c r="T186" i="2"/>
  <c r="S186" i="2"/>
  <c r="X186" i="2"/>
  <c r="U186" i="2"/>
  <c r="Q186" i="2"/>
  <c r="Z186" i="2"/>
  <c r="V186" i="2"/>
  <c r="P186" i="2"/>
  <c r="AA185" i="2"/>
  <c r="BS185" i="2" s="1"/>
  <c r="J188" i="2"/>
  <c r="L187" i="2"/>
  <c r="K187" i="2"/>
  <c r="AC191" i="2"/>
  <c r="I192" i="2"/>
  <c r="CZ186" i="2"/>
  <c r="DF185" i="2"/>
  <c r="N186" i="2"/>
  <c r="AR187" i="2" s="1"/>
  <c r="O186" i="2"/>
  <c r="AS187" i="2" s="1"/>
  <c r="M186" i="2"/>
  <c r="AQ187" i="2" s="1"/>
  <c r="L188" i="2" l="1"/>
  <c r="K188" i="2"/>
  <c r="J189" i="2"/>
  <c r="CZ187" i="2"/>
  <c r="DF186" i="2"/>
  <c r="M187" i="2"/>
  <c r="AQ188" i="2" s="1"/>
  <c r="N187" i="2"/>
  <c r="AR188" i="2" s="1"/>
  <c r="O187" i="2"/>
  <c r="AS188" i="2" s="1"/>
  <c r="AC192" i="2"/>
  <c r="I193" i="2"/>
  <c r="X187" i="2"/>
  <c r="W187" i="2"/>
  <c r="P187" i="2"/>
  <c r="Z187" i="2"/>
  <c r="T187" i="2"/>
  <c r="R187" i="2"/>
  <c r="U187" i="2"/>
  <c r="S187" i="2"/>
  <c r="AB187" i="2"/>
  <c r="V187" i="2"/>
  <c r="Y187" i="2"/>
  <c r="Q187" i="2"/>
  <c r="AA186" i="2"/>
  <c r="BS186" i="2" s="1"/>
  <c r="O188" i="2" l="1"/>
  <c r="AS189" i="2" s="1"/>
  <c r="M188" i="2"/>
  <c r="AQ189" i="2" s="1"/>
  <c r="N188" i="2"/>
  <c r="AR189" i="2" s="1"/>
  <c r="W188" i="2"/>
  <c r="S188" i="2"/>
  <c r="Y188" i="2"/>
  <c r="AB188" i="2"/>
  <c r="T188" i="2"/>
  <c r="R188" i="2"/>
  <c r="X188" i="2"/>
  <c r="U188" i="2"/>
  <c r="P188" i="2"/>
  <c r="V188" i="2"/>
  <c r="Q188" i="2"/>
  <c r="Z188" i="2"/>
  <c r="AA187" i="2"/>
  <c r="BS187" i="2" s="1"/>
  <c r="AC193" i="2"/>
  <c r="I194" i="2"/>
  <c r="CZ188" i="2"/>
  <c r="DF187" i="2"/>
  <c r="J190" i="2"/>
  <c r="L189" i="2"/>
  <c r="K189" i="2"/>
  <c r="X189" i="2" l="1"/>
  <c r="U189" i="2"/>
  <c r="Q189" i="2"/>
  <c r="Z189" i="2"/>
  <c r="V189" i="2"/>
  <c r="P189" i="2"/>
  <c r="W189" i="2"/>
  <c r="R189" i="2"/>
  <c r="AB189" i="2"/>
  <c r="T189" i="2"/>
  <c r="Y189" i="2"/>
  <c r="S189" i="2"/>
  <c r="N189" i="2"/>
  <c r="AR190" i="2" s="1"/>
  <c r="M189" i="2"/>
  <c r="AQ190" i="2" s="1"/>
  <c r="O189" i="2"/>
  <c r="AS190" i="2" s="1"/>
  <c r="L190" i="2"/>
  <c r="K190" i="2"/>
  <c r="J191" i="2"/>
  <c r="AA188" i="2"/>
  <c r="BS188" i="2" s="1"/>
  <c r="DF188" i="2"/>
  <c r="CZ189" i="2"/>
  <c r="AC194" i="2"/>
  <c r="I195" i="2"/>
  <c r="N190" i="2" l="1"/>
  <c r="AR191" i="2" s="1"/>
  <c r="M190" i="2"/>
  <c r="AQ191" i="2" s="1"/>
  <c r="O190" i="2"/>
  <c r="AS191" i="2" s="1"/>
  <c r="J192" i="2"/>
  <c r="L191" i="2"/>
  <c r="K191" i="2"/>
  <c r="AC195" i="2"/>
  <c r="I196" i="2"/>
  <c r="V190" i="2"/>
  <c r="S190" i="2"/>
  <c r="Y190" i="2"/>
  <c r="AB190" i="2"/>
  <c r="T190" i="2"/>
  <c r="R190" i="2"/>
  <c r="X190" i="2"/>
  <c r="W190" i="2"/>
  <c r="Q190" i="2"/>
  <c r="P190" i="2"/>
  <c r="Z190" i="2"/>
  <c r="U190" i="2"/>
  <c r="AA189" i="2"/>
  <c r="BS189" i="2" s="1"/>
  <c r="CZ190" i="2"/>
  <c r="DF189" i="2"/>
  <c r="X191" i="2" l="1"/>
  <c r="U191" i="2"/>
  <c r="P191" i="2"/>
  <c r="Z191" i="2"/>
  <c r="W191" i="2"/>
  <c r="R191" i="2"/>
  <c r="V191" i="2"/>
  <c r="Q191" i="2"/>
  <c r="AB191" i="2"/>
  <c r="Y191" i="2"/>
  <c r="T191" i="2"/>
  <c r="S191" i="2"/>
  <c r="L192" i="2"/>
  <c r="K192" i="2"/>
  <c r="J193" i="2"/>
  <c r="AA190" i="2"/>
  <c r="BS190" i="2" s="1"/>
  <c r="AC196" i="2"/>
  <c r="I197" i="2"/>
  <c r="CZ191" i="2"/>
  <c r="DF190" i="2"/>
  <c r="M191" i="2"/>
  <c r="AQ192" i="2" s="1"/>
  <c r="N191" i="2"/>
  <c r="AR192" i="2" s="1"/>
  <c r="O191" i="2"/>
  <c r="AS192" i="2" s="1"/>
  <c r="CZ192" i="2" l="1"/>
  <c r="DF191" i="2"/>
  <c r="I198" i="2"/>
  <c r="AC197" i="2"/>
  <c r="AA191" i="2"/>
  <c r="BS191" i="2" s="1"/>
  <c r="J194" i="2"/>
  <c r="L193" i="2"/>
  <c r="K193" i="2"/>
  <c r="O192" i="2"/>
  <c r="AS193" i="2" s="1"/>
  <c r="N192" i="2"/>
  <c r="AR193" i="2" s="1"/>
  <c r="M192" i="2"/>
  <c r="AQ193" i="2" s="1"/>
  <c r="W192" i="2"/>
  <c r="S192" i="2"/>
  <c r="Y192" i="2"/>
  <c r="AB192" i="2"/>
  <c r="T192" i="2"/>
  <c r="Q192" i="2"/>
  <c r="X192" i="2"/>
  <c r="U192" i="2"/>
  <c r="R192" i="2"/>
  <c r="P192" i="2"/>
  <c r="Z192" i="2"/>
  <c r="V192" i="2"/>
  <c r="L194" i="2" l="1"/>
  <c r="K194" i="2"/>
  <c r="J195" i="2"/>
  <c r="DF192" i="2"/>
  <c r="CZ193" i="2"/>
  <c r="AA192" i="2"/>
  <c r="BS192" i="2" s="1"/>
  <c r="M193" i="2"/>
  <c r="AQ194" i="2" s="1"/>
  <c r="N193" i="2"/>
  <c r="AR194" i="2" s="1"/>
  <c r="O193" i="2"/>
  <c r="AS194" i="2" s="1"/>
  <c r="AC198" i="2"/>
  <c r="I199" i="2"/>
  <c r="X193" i="2"/>
  <c r="V193" i="2"/>
  <c r="P193" i="2"/>
  <c r="Z193" i="2"/>
  <c r="W193" i="2"/>
  <c r="Q193" i="2"/>
  <c r="U193" i="2"/>
  <c r="S193" i="2"/>
  <c r="AB193" i="2"/>
  <c r="Y193" i="2"/>
  <c r="T193" i="2"/>
  <c r="R193" i="2"/>
  <c r="I200" i="2" l="1"/>
  <c r="AC199" i="2"/>
  <c r="J196" i="2"/>
  <c r="L195" i="2"/>
  <c r="K195" i="2"/>
  <c r="AA193" i="2"/>
  <c r="BS193" i="2" s="1"/>
  <c r="N194" i="2"/>
  <c r="AR195" i="2" s="1"/>
  <c r="O194" i="2"/>
  <c r="AS195" i="2" s="1"/>
  <c r="M194" i="2"/>
  <c r="AQ195" i="2" s="1"/>
  <c r="DF193" i="2"/>
  <c r="CZ194" i="2"/>
  <c r="V194" i="2"/>
  <c r="P194" i="2"/>
  <c r="Y194" i="2"/>
  <c r="AB194" i="2"/>
  <c r="W194" i="2"/>
  <c r="S194" i="2"/>
  <c r="X194" i="2"/>
  <c r="U194" i="2"/>
  <c r="Q194" i="2"/>
  <c r="R194" i="2"/>
  <c r="Z194" i="2"/>
  <c r="T194" i="2"/>
  <c r="X195" i="2" l="1"/>
  <c r="U195" i="2"/>
  <c r="P195" i="2"/>
  <c r="Z195" i="2"/>
  <c r="V195" i="2"/>
  <c r="R195" i="2"/>
  <c r="W195" i="2"/>
  <c r="S195" i="2"/>
  <c r="AB195" i="2"/>
  <c r="Y195" i="2"/>
  <c r="T195" i="2"/>
  <c r="Q195" i="2"/>
  <c r="L196" i="2"/>
  <c r="K196" i="2"/>
  <c r="J197" i="2"/>
  <c r="AC200" i="2"/>
  <c r="I201" i="2"/>
  <c r="CZ195" i="2"/>
  <c r="DF194" i="2"/>
  <c r="AA194" i="2"/>
  <c r="BS194" i="2" s="1"/>
  <c r="M195" i="2"/>
  <c r="AQ196" i="2" s="1"/>
  <c r="N195" i="2"/>
  <c r="AR196" i="2" s="1"/>
  <c r="O195" i="2"/>
  <c r="AS196" i="2" s="1"/>
  <c r="O196" i="2" l="1"/>
  <c r="AS197" i="2" s="1"/>
  <c r="N196" i="2"/>
  <c r="AR197" i="2" s="1"/>
  <c r="M196" i="2"/>
  <c r="AQ197" i="2" s="1"/>
  <c r="AA195" i="2"/>
  <c r="BS195" i="2" s="1"/>
  <c r="W196" i="2"/>
  <c r="S196" i="2"/>
  <c r="Y196" i="2"/>
  <c r="AB196" i="2"/>
  <c r="T196" i="2"/>
  <c r="Q196" i="2"/>
  <c r="X196" i="2"/>
  <c r="U196" i="2"/>
  <c r="P196" i="2"/>
  <c r="R196" i="2"/>
  <c r="Z196" i="2"/>
  <c r="V196" i="2"/>
  <c r="AC201" i="2"/>
  <c r="I202" i="2"/>
  <c r="J198" i="2"/>
  <c r="L197" i="2"/>
  <c r="K197" i="2"/>
  <c r="CZ196" i="2"/>
  <c r="DF195" i="2"/>
  <c r="M197" i="2" l="1"/>
  <c r="AQ198" i="2" s="1"/>
  <c r="O197" i="2"/>
  <c r="AS198" i="2" s="1"/>
  <c r="N197" i="2"/>
  <c r="AR198" i="2" s="1"/>
  <c r="DF196" i="2"/>
  <c r="CZ197" i="2"/>
  <c r="X197" i="2"/>
  <c r="V197" i="2"/>
  <c r="P197" i="2"/>
  <c r="Z197" i="2"/>
  <c r="W197" i="2"/>
  <c r="Q197" i="2"/>
  <c r="U197" i="2"/>
  <c r="R197" i="2"/>
  <c r="AB197" i="2"/>
  <c r="Y197" i="2"/>
  <c r="T197" i="2"/>
  <c r="S197" i="2"/>
  <c r="AC202" i="2"/>
  <c r="I203" i="2"/>
  <c r="L198" i="2"/>
  <c r="K198" i="2"/>
  <c r="J199" i="2"/>
  <c r="AA196" i="2"/>
  <c r="BS196" i="2" s="1"/>
  <c r="J200" i="2" l="1"/>
  <c r="L199" i="2"/>
  <c r="K199" i="2"/>
  <c r="N198" i="2"/>
  <c r="AR199" i="2" s="1"/>
  <c r="M198" i="2"/>
  <c r="AQ199" i="2" s="1"/>
  <c r="O198" i="2"/>
  <c r="AS199" i="2" s="1"/>
  <c r="AC203" i="2"/>
  <c r="I204" i="2"/>
  <c r="AA197" i="2"/>
  <c r="BS197" i="2" s="1"/>
  <c r="CZ198" i="2"/>
  <c r="DF197" i="2"/>
  <c r="T198" i="2"/>
  <c r="R198" i="2"/>
  <c r="Y198" i="2"/>
  <c r="AB198" i="2"/>
  <c r="U198" i="2"/>
  <c r="Q198" i="2"/>
  <c r="X198" i="2"/>
  <c r="W198" i="2"/>
  <c r="P198" i="2"/>
  <c r="Z198" i="2"/>
  <c r="V198" i="2"/>
  <c r="S198" i="2"/>
  <c r="CZ199" i="2" l="1"/>
  <c r="DF198" i="2"/>
  <c r="O199" i="2"/>
  <c r="AS200" i="2" s="1"/>
  <c r="N199" i="2"/>
  <c r="AR200" i="2" s="1"/>
  <c r="M199" i="2"/>
  <c r="AQ200" i="2" s="1"/>
  <c r="AA198" i="2"/>
  <c r="BS198" i="2" s="1"/>
  <c r="AC204" i="2"/>
  <c r="I205" i="2"/>
  <c r="X199" i="2"/>
  <c r="U199" i="2"/>
  <c r="P199" i="2"/>
  <c r="Z199" i="2"/>
  <c r="V199" i="2"/>
  <c r="S199" i="2"/>
  <c r="W199" i="2"/>
  <c r="R199" i="2"/>
  <c r="Y199" i="2"/>
  <c r="AB199" i="2"/>
  <c r="T199" i="2"/>
  <c r="Q199" i="2"/>
  <c r="L200" i="2"/>
  <c r="K200" i="2"/>
  <c r="J201" i="2"/>
  <c r="J202" i="2" l="1"/>
  <c r="L201" i="2"/>
  <c r="K201" i="2"/>
  <c r="CZ200" i="2"/>
  <c r="DF199" i="2"/>
  <c r="O200" i="2"/>
  <c r="AS201" i="2" s="1"/>
  <c r="M200" i="2"/>
  <c r="AQ201" i="2" s="1"/>
  <c r="N200" i="2"/>
  <c r="AR201" i="2" s="1"/>
  <c r="W200" i="2"/>
  <c r="Q200" i="2"/>
  <c r="Y200" i="2"/>
  <c r="AB200" i="2"/>
  <c r="T200" i="2"/>
  <c r="S200" i="2"/>
  <c r="X200" i="2"/>
  <c r="U200" i="2"/>
  <c r="P200" i="2"/>
  <c r="Z200" i="2"/>
  <c r="V200" i="2"/>
  <c r="R200" i="2"/>
  <c r="AA199" i="2"/>
  <c r="BS199" i="2" s="1"/>
  <c r="I206" i="2"/>
  <c r="AC205" i="2"/>
  <c r="AC206" i="2" l="1"/>
  <c r="I207" i="2"/>
  <c r="AA200" i="2"/>
  <c r="BS200" i="2" s="1"/>
  <c r="O201" i="2"/>
  <c r="AS202" i="2" s="1"/>
  <c r="M201" i="2"/>
  <c r="AQ202" i="2" s="1"/>
  <c r="N201" i="2"/>
  <c r="AR202" i="2" s="1"/>
  <c r="X201" i="2"/>
  <c r="V201" i="2"/>
  <c r="Q201" i="2"/>
  <c r="Z201" i="2"/>
  <c r="W201" i="2"/>
  <c r="P201" i="2"/>
  <c r="T201" i="2"/>
  <c r="S201" i="2"/>
  <c r="Y201" i="2"/>
  <c r="AB201" i="2"/>
  <c r="U201" i="2"/>
  <c r="R201" i="2"/>
  <c r="DF200" i="2"/>
  <c r="CZ201" i="2"/>
  <c r="L202" i="2"/>
  <c r="K202" i="2"/>
  <c r="J203" i="2"/>
  <c r="CZ202" i="2" l="1"/>
  <c r="DF201" i="2"/>
  <c r="I208" i="2"/>
  <c r="AC207" i="2"/>
  <c r="J204" i="2"/>
  <c r="L203" i="2"/>
  <c r="K203" i="2"/>
  <c r="AA201" i="2"/>
  <c r="BS201" i="2" s="1"/>
  <c r="N202" i="2"/>
  <c r="AR203" i="2" s="1"/>
  <c r="O202" i="2"/>
  <c r="AS203" i="2" s="1"/>
  <c r="M202" i="2"/>
  <c r="AQ203" i="2" s="1"/>
  <c r="T202" i="2"/>
  <c r="S202" i="2"/>
  <c r="Y202" i="2"/>
  <c r="AB202" i="2"/>
  <c r="U202" i="2"/>
  <c r="R202" i="2"/>
  <c r="X202" i="2"/>
  <c r="V202" i="2"/>
  <c r="P202" i="2"/>
  <c r="Z202" i="2"/>
  <c r="W202" i="2"/>
  <c r="Q202" i="2"/>
  <c r="X203" i="2" l="1"/>
  <c r="U203" i="2"/>
  <c r="P203" i="2"/>
  <c r="Z203" i="2"/>
  <c r="V203" i="2"/>
  <c r="R203" i="2"/>
  <c r="T203" i="2"/>
  <c r="S203" i="2"/>
  <c r="Y203" i="2"/>
  <c r="AB203" i="2"/>
  <c r="W203" i="2"/>
  <c r="Q203" i="2"/>
  <c r="AA202" i="2"/>
  <c r="BS202" i="2" s="1"/>
  <c r="L204" i="2"/>
  <c r="K204" i="2"/>
  <c r="J205" i="2"/>
  <c r="AC208" i="2"/>
  <c r="I209" i="2"/>
  <c r="M203" i="2"/>
  <c r="AQ204" i="2" s="1"/>
  <c r="N203" i="2"/>
  <c r="AR204" i="2" s="1"/>
  <c r="O203" i="2"/>
  <c r="AS204" i="2" s="1"/>
  <c r="CZ203" i="2"/>
  <c r="DF202" i="2"/>
  <c r="W204" i="2" l="1"/>
  <c r="Q204" i="2"/>
  <c r="Y204" i="2"/>
  <c r="AB204" i="2"/>
  <c r="T204" i="2"/>
  <c r="S204" i="2"/>
  <c r="X204" i="2"/>
  <c r="U204" i="2"/>
  <c r="R204" i="2"/>
  <c r="Z204" i="2"/>
  <c r="V204" i="2"/>
  <c r="P204" i="2"/>
  <c r="CZ204" i="2"/>
  <c r="DF203" i="2"/>
  <c r="I210" i="2"/>
  <c r="AC209" i="2"/>
  <c r="J206" i="2"/>
  <c r="L205" i="2"/>
  <c r="K205" i="2"/>
  <c r="O204" i="2"/>
  <c r="AS205" i="2" s="1"/>
  <c r="N204" i="2"/>
  <c r="AR205" i="2" s="1"/>
  <c r="M204" i="2"/>
  <c r="AQ205" i="2" s="1"/>
  <c r="AA203" i="2"/>
  <c r="BS203" i="2" s="1"/>
  <c r="X205" i="2" l="1"/>
  <c r="W205" i="2"/>
  <c r="P205" i="2"/>
  <c r="Z205" i="2"/>
  <c r="V205" i="2"/>
  <c r="S205" i="2"/>
  <c r="U205" i="2"/>
  <c r="Q205" i="2"/>
  <c r="Y205" i="2"/>
  <c r="AB205" i="2"/>
  <c r="T205" i="2"/>
  <c r="R205" i="2"/>
  <c r="L206" i="2"/>
  <c r="K206" i="2"/>
  <c r="J207" i="2"/>
  <c r="AC210" i="2"/>
  <c r="I211" i="2"/>
  <c r="AA204" i="2"/>
  <c r="BS204" i="2" s="1"/>
  <c r="M205" i="2"/>
  <c r="AQ206" i="2" s="1"/>
  <c r="N205" i="2"/>
  <c r="AR206" i="2" s="1"/>
  <c r="O205" i="2"/>
  <c r="AS206" i="2" s="1"/>
  <c r="DF204" i="2"/>
  <c r="CZ205" i="2"/>
  <c r="AC211" i="2" l="1"/>
  <c r="I212" i="2"/>
  <c r="J208" i="2"/>
  <c r="L207" i="2"/>
  <c r="K207" i="2"/>
  <c r="AA205" i="2"/>
  <c r="BS205" i="2" s="1"/>
  <c r="CZ206" i="2"/>
  <c r="DF205" i="2"/>
  <c r="N206" i="2"/>
  <c r="AR207" i="2" s="1"/>
  <c r="M206" i="2"/>
  <c r="AQ207" i="2" s="1"/>
  <c r="O206" i="2"/>
  <c r="AS207" i="2" s="1"/>
  <c r="V206" i="2"/>
  <c r="R206" i="2"/>
  <c r="Y206" i="2"/>
  <c r="AB206" i="2"/>
  <c r="T206" i="2"/>
  <c r="Q206" i="2"/>
  <c r="X206" i="2"/>
  <c r="W206" i="2"/>
  <c r="P206" i="2"/>
  <c r="Z206" i="2"/>
  <c r="U206" i="2"/>
  <c r="S206" i="2"/>
  <c r="DF206" i="2" l="1"/>
  <c r="CZ207" i="2"/>
  <c r="O207" i="2"/>
  <c r="AS208" i="2" s="1"/>
  <c r="N207" i="2"/>
  <c r="AR208" i="2" s="1"/>
  <c r="M207" i="2"/>
  <c r="AQ208" i="2" s="1"/>
  <c r="X207" i="2"/>
  <c r="U207" i="2"/>
  <c r="P207" i="2"/>
  <c r="Z207" i="2"/>
  <c r="V207" i="2"/>
  <c r="S207" i="2"/>
  <c r="W207" i="2"/>
  <c r="Q207" i="2"/>
  <c r="Y207" i="2"/>
  <c r="AB207" i="2"/>
  <c r="T207" i="2"/>
  <c r="R207" i="2"/>
  <c r="AC212" i="2"/>
  <c r="I213" i="2"/>
  <c r="AA206" i="2"/>
  <c r="BS206" i="2" s="1"/>
  <c r="L208" i="2"/>
  <c r="K208" i="2"/>
  <c r="J209" i="2"/>
  <c r="W208" i="2" l="1"/>
  <c r="S208" i="2"/>
  <c r="Y208" i="2"/>
  <c r="AB208" i="2"/>
  <c r="T208" i="2"/>
  <c r="R208" i="2"/>
  <c r="X208" i="2"/>
  <c r="V208" i="2"/>
  <c r="P208" i="2"/>
  <c r="Z208" i="2"/>
  <c r="U208" i="2"/>
  <c r="Q208" i="2"/>
  <c r="J210" i="2"/>
  <c r="L209" i="2"/>
  <c r="K209" i="2"/>
  <c r="O208" i="2"/>
  <c r="AS209" i="2" s="1"/>
  <c r="M208" i="2"/>
  <c r="AQ209" i="2" s="1"/>
  <c r="N208" i="2"/>
  <c r="AR209" i="2" s="1"/>
  <c r="I214" i="2"/>
  <c r="AC213" i="2"/>
  <c r="AA207" i="2"/>
  <c r="BS207" i="2" s="1"/>
  <c r="CZ208" i="2"/>
  <c r="DF207" i="2"/>
  <c r="AA208" i="2" l="1"/>
  <c r="BS208" i="2" s="1"/>
  <c r="L210" i="2"/>
  <c r="K210" i="2"/>
  <c r="J211" i="2"/>
  <c r="X209" i="2"/>
  <c r="V209" i="2"/>
  <c r="Q209" i="2"/>
  <c r="Z209" i="2"/>
  <c r="W209" i="2"/>
  <c r="P209" i="2"/>
  <c r="U209" i="2"/>
  <c r="S209" i="2"/>
  <c r="Y209" i="2"/>
  <c r="AB209" i="2"/>
  <c r="T209" i="2"/>
  <c r="R209" i="2"/>
  <c r="AC214" i="2"/>
  <c r="I215" i="2"/>
  <c r="DF208" i="2"/>
  <c r="CZ209" i="2"/>
  <c r="O209" i="2"/>
  <c r="AS210" i="2" s="1"/>
  <c r="M209" i="2"/>
  <c r="AQ210" i="2" s="1"/>
  <c r="N209" i="2"/>
  <c r="AR210" i="2" s="1"/>
  <c r="AA209" i="2" l="1"/>
  <c r="BS209" i="2" s="1"/>
  <c r="J212" i="2"/>
  <c r="L211" i="2"/>
  <c r="K211" i="2"/>
  <c r="CZ210" i="2"/>
  <c r="DF209" i="2"/>
  <c r="N210" i="2"/>
  <c r="AR211" i="2" s="1"/>
  <c r="O210" i="2"/>
  <c r="AS211" i="2" s="1"/>
  <c r="M210" i="2"/>
  <c r="AQ211" i="2" s="1"/>
  <c r="I216" i="2"/>
  <c r="AC215" i="2"/>
  <c r="W210" i="2"/>
  <c r="R210" i="2"/>
  <c r="Y210" i="2"/>
  <c r="AB210" i="2"/>
  <c r="T210" i="2"/>
  <c r="Q210" i="2"/>
  <c r="X210" i="2"/>
  <c r="U210" i="2"/>
  <c r="P210" i="2"/>
  <c r="Z210" i="2"/>
  <c r="V210" i="2"/>
  <c r="S210" i="2"/>
  <c r="AC216" i="2" l="1"/>
  <c r="I217" i="2"/>
  <c r="M211" i="2"/>
  <c r="AQ212" i="2" s="1"/>
  <c r="N211" i="2"/>
  <c r="AR212" i="2" s="1"/>
  <c r="O211" i="2"/>
  <c r="AS212" i="2" s="1"/>
  <c r="X211" i="2"/>
  <c r="V211" i="2"/>
  <c r="P211" i="2"/>
  <c r="Z211" i="2"/>
  <c r="T211" i="2"/>
  <c r="S211" i="2"/>
  <c r="W211" i="2"/>
  <c r="Q211" i="2"/>
  <c r="Y211" i="2"/>
  <c r="AB211" i="2"/>
  <c r="U211" i="2"/>
  <c r="R211" i="2"/>
  <c r="L212" i="2"/>
  <c r="K212" i="2"/>
  <c r="J213" i="2"/>
  <c r="AA210" i="2"/>
  <c r="BS210" i="2" s="1"/>
  <c r="CZ211" i="2"/>
  <c r="DF210" i="2"/>
  <c r="O212" i="2" l="1"/>
  <c r="AS213" i="2" s="1"/>
  <c r="N212" i="2"/>
  <c r="AR213" i="2" s="1"/>
  <c r="M212" i="2"/>
  <c r="AQ213" i="2" s="1"/>
  <c r="AA211" i="2"/>
  <c r="BS211" i="2" s="1"/>
  <c r="AC217" i="2"/>
  <c r="I218" i="2"/>
  <c r="J214" i="2"/>
  <c r="L213" i="2"/>
  <c r="K213" i="2"/>
  <c r="CZ212" i="2"/>
  <c r="DF211" i="2"/>
  <c r="T212" i="2"/>
  <c r="Q212" i="2"/>
  <c r="Y212" i="2"/>
  <c r="AB212" i="2"/>
  <c r="W212" i="2"/>
  <c r="S212" i="2"/>
  <c r="X212" i="2"/>
  <c r="U212" i="2"/>
  <c r="R212" i="2"/>
  <c r="Z212" i="2"/>
  <c r="V212" i="2"/>
  <c r="P212" i="2"/>
  <c r="O213" i="2" l="1"/>
  <c r="AS214" i="2" s="1"/>
  <c r="N213" i="2"/>
  <c r="AR214" i="2" s="1"/>
  <c r="M213" i="2"/>
  <c r="AQ214" i="2" s="1"/>
  <c r="X213" i="2"/>
  <c r="U213" i="2"/>
  <c r="P213" i="2"/>
  <c r="Z213" i="2"/>
  <c r="V213" i="2"/>
  <c r="Q213" i="2"/>
  <c r="W213" i="2"/>
  <c r="S213" i="2"/>
  <c r="Y213" i="2"/>
  <c r="AB213" i="2"/>
  <c r="T213" i="2"/>
  <c r="R213" i="2"/>
  <c r="AC218" i="2"/>
  <c r="I219" i="2"/>
  <c r="AA212" i="2"/>
  <c r="BS212" i="2" s="1"/>
  <c r="DF212" i="2"/>
  <c r="CZ213" i="2"/>
  <c r="L214" i="2"/>
  <c r="K214" i="2"/>
  <c r="J215" i="2"/>
  <c r="J216" i="2" l="1"/>
  <c r="L215" i="2"/>
  <c r="K215" i="2"/>
  <c r="N214" i="2"/>
  <c r="AR215" i="2" s="1"/>
  <c r="M214" i="2"/>
  <c r="AQ215" i="2" s="1"/>
  <c r="O214" i="2"/>
  <c r="AS215" i="2" s="1"/>
  <c r="V214" i="2"/>
  <c r="S214" i="2"/>
  <c r="Y214" i="2"/>
  <c r="AB214" i="2"/>
  <c r="T214" i="2"/>
  <c r="R214" i="2"/>
  <c r="X214" i="2"/>
  <c r="W214" i="2"/>
  <c r="P214" i="2"/>
  <c r="Z214" i="2"/>
  <c r="U214" i="2"/>
  <c r="Q214" i="2"/>
  <c r="AC219" i="2"/>
  <c r="I220" i="2"/>
  <c r="AA213" i="2"/>
  <c r="BS213" i="2" s="1"/>
  <c r="CZ214" i="2"/>
  <c r="DF213" i="2"/>
  <c r="X215" i="2" l="1"/>
  <c r="U215" i="2"/>
  <c r="P215" i="2"/>
  <c r="Z215" i="2"/>
  <c r="T215" i="2"/>
  <c r="S215" i="2"/>
  <c r="V215" i="2"/>
  <c r="Q215" i="2"/>
  <c r="Y215" i="2"/>
  <c r="AB215" i="2"/>
  <c r="W215" i="2"/>
  <c r="R215" i="2"/>
  <c r="CZ215" i="2"/>
  <c r="DF214" i="2"/>
  <c r="AC220" i="2"/>
  <c r="I221" i="2"/>
  <c r="AA214" i="2"/>
  <c r="BS214" i="2" s="1"/>
  <c r="L216" i="2"/>
  <c r="K216" i="2"/>
  <c r="J217" i="2"/>
  <c r="O215" i="2"/>
  <c r="AS216" i="2" s="1"/>
  <c r="N215" i="2"/>
  <c r="AR216" i="2" s="1"/>
  <c r="M215" i="2"/>
  <c r="AQ216" i="2" s="1"/>
  <c r="O216" i="2" l="1"/>
  <c r="AS217" i="2" s="1"/>
  <c r="M216" i="2"/>
  <c r="AQ217" i="2" s="1"/>
  <c r="N216" i="2"/>
  <c r="AR217" i="2" s="1"/>
  <c r="CZ216" i="2"/>
  <c r="DF215" i="2"/>
  <c r="J218" i="2"/>
  <c r="L217" i="2"/>
  <c r="K217" i="2"/>
  <c r="T216" i="2"/>
  <c r="Q216" i="2"/>
  <c r="Y216" i="2"/>
  <c r="AB216" i="2"/>
  <c r="U216" i="2"/>
  <c r="S216" i="2"/>
  <c r="X216" i="2"/>
  <c r="V216" i="2"/>
  <c r="P216" i="2"/>
  <c r="Z216" i="2"/>
  <c r="W216" i="2"/>
  <c r="R216" i="2"/>
  <c r="AC221" i="2"/>
  <c r="I222" i="2"/>
  <c r="AA215" i="2"/>
  <c r="BS215" i="2" s="1"/>
  <c r="DF216" i="2" l="1"/>
  <c r="CZ217" i="2"/>
  <c r="M217" i="2"/>
  <c r="AQ218" i="2" s="1"/>
  <c r="N217" i="2"/>
  <c r="AR218" i="2" s="1"/>
  <c r="O217" i="2"/>
  <c r="AS218" i="2" s="1"/>
  <c r="X217" i="2"/>
  <c r="V217" i="2"/>
  <c r="P217" i="2"/>
  <c r="Z217" i="2"/>
  <c r="W217" i="2"/>
  <c r="R217" i="2"/>
  <c r="U217" i="2"/>
  <c r="Q217" i="2"/>
  <c r="Y217" i="2"/>
  <c r="AB217" i="2"/>
  <c r="T217" i="2"/>
  <c r="S217" i="2"/>
  <c r="AC222" i="2"/>
  <c r="I223" i="2"/>
  <c r="AA216" i="2"/>
  <c r="BS216" i="2" s="1"/>
  <c r="L218" i="2"/>
  <c r="K218" i="2"/>
  <c r="J219" i="2"/>
  <c r="AA217" i="2" l="1"/>
  <c r="BS217" i="2" s="1"/>
  <c r="V218" i="2"/>
  <c r="R218" i="2"/>
  <c r="Y218" i="2"/>
  <c r="AB218" i="2"/>
  <c r="T218" i="2"/>
  <c r="Q218" i="2"/>
  <c r="X218" i="2"/>
  <c r="U218" i="2"/>
  <c r="P218" i="2"/>
  <c r="Z218" i="2"/>
  <c r="W218" i="2"/>
  <c r="S218" i="2"/>
  <c r="J220" i="2"/>
  <c r="L219" i="2"/>
  <c r="K219" i="2"/>
  <c r="N218" i="2"/>
  <c r="AR219" i="2" s="1"/>
  <c r="O218" i="2"/>
  <c r="AS219" i="2" s="1"/>
  <c r="M218" i="2"/>
  <c r="AQ219" i="2" s="1"/>
  <c r="AC223" i="2"/>
  <c r="I224" i="2"/>
  <c r="CZ218" i="2"/>
  <c r="DF217" i="2"/>
  <c r="X219" i="2" l="1"/>
  <c r="W219" i="2"/>
  <c r="P219" i="2"/>
  <c r="Z219" i="2"/>
  <c r="T219" i="2"/>
  <c r="R219" i="2"/>
  <c r="V219" i="2"/>
  <c r="Q219" i="2"/>
  <c r="Y219" i="2"/>
  <c r="AB219" i="2"/>
  <c r="U219" i="2"/>
  <c r="S219" i="2"/>
  <c r="AC224" i="2"/>
  <c r="I225" i="2"/>
  <c r="L220" i="2"/>
  <c r="K220" i="2"/>
  <c r="J221" i="2"/>
  <c r="CZ219" i="2"/>
  <c r="DF218" i="2"/>
  <c r="AA218" i="2"/>
  <c r="BS218" i="2" s="1"/>
  <c r="N219" i="2"/>
  <c r="AR220" i="2" s="1"/>
  <c r="O219" i="2"/>
  <c r="AS220" i="2" s="1"/>
  <c r="M219" i="2"/>
  <c r="AQ220" i="2" s="1"/>
  <c r="J222" i="2" l="1"/>
  <c r="L221" i="2"/>
  <c r="K221" i="2"/>
  <c r="Y220" i="2"/>
  <c r="AB220" i="2"/>
  <c r="T220" i="2"/>
  <c r="Q220" i="2"/>
  <c r="X220" i="2"/>
  <c r="U220" i="2"/>
  <c r="P220" i="2"/>
  <c r="Z220" i="2"/>
  <c r="S220" i="2"/>
  <c r="R220" i="2"/>
  <c r="V220" i="2"/>
  <c r="W220" i="2"/>
  <c r="AA219" i="2"/>
  <c r="BS219" i="2" s="1"/>
  <c r="DF219" i="2"/>
  <c r="CZ220" i="2"/>
  <c r="N220" i="2"/>
  <c r="AR221" i="2" s="1"/>
  <c r="M220" i="2"/>
  <c r="AQ221" i="2" s="1"/>
  <c r="O220" i="2"/>
  <c r="AS221" i="2" s="1"/>
  <c r="AC225" i="2"/>
  <c r="I226" i="2"/>
  <c r="AC226" i="2" l="1"/>
  <c r="I227" i="2"/>
  <c r="AA220" i="2"/>
  <c r="BS220" i="2" s="1"/>
  <c r="N221" i="2"/>
  <c r="AR222" i="2" s="1"/>
  <c r="O221" i="2"/>
  <c r="AS222" i="2" s="1"/>
  <c r="M221" i="2"/>
  <c r="AQ222" i="2" s="1"/>
  <c r="Z221" i="2"/>
  <c r="V221" i="2"/>
  <c r="P221" i="2"/>
  <c r="W221" i="2"/>
  <c r="S221" i="2"/>
  <c r="U221" i="2"/>
  <c r="T221" i="2"/>
  <c r="Y221" i="2"/>
  <c r="X221" i="2"/>
  <c r="Q221" i="2"/>
  <c r="R221" i="2"/>
  <c r="AB221" i="2"/>
  <c r="DF220" i="2"/>
  <c r="CZ221" i="2"/>
  <c r="K222" i="2"/>
  <c r="L222" i="2"/>
  <c r="J223" i="2"/>
  <c r="M222" i="2" l="1"/>
  <c r="AQ223" i="2" s="1"/>
  <c r="O222" i="2"/>
  <c r="AS223" i="2" s="1"/>
  <c r="N222" i="2"/>
  <c r="AR223" i="2" s="1"/>
  <c r="I228" i="2"/>
  <c r="AC227" i="2"/>
  <c r="J224" i="2"/>
  <c r="L223" i="2"/>
  <c r="K223" i="2"/>
  <c r="Y222" i="2"/>
  <c r="AB222" i="2"/>
  <c r="U222" i="2"/>
  <c r="R222" i="2"/>
  <c r="X222" i="2"/>
  <c r="W222" i="2"/>
  <c r="Q222" i="2"/>
  <c r="T222" i="2"/>
  <c r="V222" i="2"/>
  <c r="Z222" i="2"/>
  <c r="P222" i="2"/>
  <c r="S222" i="2"/>
  <c r="DF221" i="2"/>
  <c r="CZ222" i="2"/>
  <c r="AA221" i="2"/>
  <c r="BS221" i="2" s="1"/>
  <c r="AC228" i="2" l="1"/>
  <c r="I229" i="2"/>
  <c r="CZ223" i="2"/>
  <c r="DF222" i="2"/>
  <c r="AA222" i="2"/>
  <c r="BS222" i="2" s="1"/>
  <c r="N223" i="2"/>
  <c r="AR224" i="2" s="1"/>
  <c r="O223" i="2"/>
  <c r="AS224" i="2" s="1"/>
  <c r="M223" i="2"/>
  <c r="AQ224" i="2" s="1"/>
  <c r="Z223" i="2"/>
  <c r="W223" i="2"/>
  <c r="R223" i="2"/>
  <c r="V223" i="2"/>
  <c r="S223" i="2"/>
  <c r="Y223" i="2"/>
  <c r="X223" i="2"/>
  <c r="P223" i="2"/>
  <c r="AB223" i="2"/>
  <c r="Q223" i="2"/>
  <c r="U223" i="2"/>
  <c r="T223" i="2"/>
  <c r="K224" i="2"/>
  <c r="J225" i="2"/>
  <c r="L224" i="2"/>
  <c r="Y224" i="2" l="1"/>
  <c r="AB224" i="2"/>
  <c r="T224" i="2"/>
  <c r="Q224" i="2"/>
  <c r="X224" i="2"/>
  <c r="U224" i="2"/>
  <c r="P224" i="2"/>
  <c r="Z224" i="2"/>
  <c r="R224" i="2"/>
  <c r="S224" i="2"/>
  <c r="V224" i="2"/>
  <c r="W224" i="2"/>
  <c r="J226" i="2"/>
  <c r="L225" i="2"/>
  <c r="K225" i="2"/>
  <c r="AA223" i="2"/>
  <c r="BS223" i="2" s="1"/>
  <c r="I230" i="2"/>
  <c r="AC229" i="2"/>
  <c r="N224" i="2"/>
  <c r="AR225" i="2" s="1"/>
  <c r="M224" i="2"/>
  <c r="AQ225" i="2" s="1"/>
  <c r="O224" i="2"/>
  <c r="AS225" i="2" s="1"/>
  <c r="CZ224" i="2"/>
  <c r="DF223" i="2"/>
  <c r="N225" i="2" l="1"/>
  <c r="AR226" i="2" s="1"/>
  <c r="O225" i="2"/>
  <c r="AS226" i="2" s="1"/>
  <c r="M225" i="2"/>
  <c r="AQ226" i="2" s="1"/>
  <c r="K226" i="2"/>
  <c r="L226" i="2"/>
  <c r="J227" i="2"/>
  <c r="AA224" i="2"/>
  <c r="BS224" i="2" s="1"/>
  <c r="DF224" i="2"/>
  <c r="CZ225" i="2"/>
  <c r="AC230" i="2"/>
  <c r="I231" i="2"/>
  <c r="Z225" i="2"/>
  <c r="W225" i="2"/>
  <c r="P225" i="2"/>
  <c r="U225" i="2"/>
  <c r="R225" i="2"/>
  <c r="V225" i="2"/>
  <c r="T225" i="2"/>
  <c r="Y225" i="2"/>
  <c r="X225" i="2"/>
  <c r="Q225" i="2"/>
  <c r="AB225" i="2"/>
  <c r="S225" i="2"/>
  <c r="AA225" i="2" l="1"/>
  <c r="BS225" i="2" s="1"/>
  <c r="Y226" i="2"/>
  <c r="AB226" i="2"/>
  <c r="W226" i="2"/>
  <c r="S226" i="2"/>
  <c r="X226" i="2"/>
  <c r="U226" i="2"/>
  <c r="Q226" i="2"/>
  <c r="V226" i="2"/>
  <c r="T226" i="2"/>
  <c r="Z226" i="2"/>
  <c r="P226" i="2"/>
  <c r="R226" i="2"/>
  <c r="I232" i="2"/>
  <c r="AC231" i="2"/>
  <c r="M226" i="2"/>
  <c r="AQ227" i="2" s="1"/>
  <c r="O226" i="2"/>
  <c r="AS227" i="2" s="1"/>
  <c r="N226" i="2"/>
  <c r="AR227" i="2" s="1"/>
  <c r="DF225" i="2"/>
  <c r="CZ226" i="2"/>
  <c r="J228" i="2"/>
  <c r="L227" i="2"/>
  <c r="K227" i="2"/>
  <c r="N227" i="2" l="1"/>
  <c r="AR228" i="2" s="1"/>
  <c r="M227" i="2"/>
  <c r="AQ228" i="2" s="1"/>
  <c r="O227" i="2"/>
  <c r="AS228" i="2" s="1"/>
  <c r="Z227" i="2"/>
  <c r="V227" i="2"/>
  <c r="R227" i="2"/>
  <c r="W227" i="2"/>
  <c r="Q227" i="2"/>
  <c r="Y227" i="2"/>
  <c r="X227" i="2"/>
  <c r="P227" i="2"/>
  <c r="AB227" i="2"/>
  <c r="S227" i="2"/>
  <c r="U227" i="2"/>
  <c r="T227" i="2"/>
  <c r="AC232" i="2"/>
  <c r="I233" i="2"/>
  <c r="K228" i="2"/>
  <c r="J229" i="2"/>
  <c r="L228" i="2"/>
  <c r="AA226" i="2"/>
  <c r="BS226" i="2" s="1"/>
  <c r="CZ227" i="2"/>
  <c r="DF226" i="2"/>
  <c r="Y228" i="2" l="1"/>
  <c r="AB228" i="2"/>
  <c r="T228" i="2"/>
  <c r="Q228" i="2"/>
  <c r="X228" i="2"/>
  <c r="U228" i="2"/>
  <c r="P228" i="2"/>
  <c r="Z228" i="2"/>
  <c r="R228" i="2"/>
  <c r="S228" i="2"/>
  <c r="V228" i="2"/>
  <c r="W228" i="2"/>
  <c r="CZ228" i="2"/>
  <c r="DF227" i="2"/>
  <c r="J230" i="2"/>
  <c r="L229" i="2"/>
  <c r="K229" i="2"/>
  <c r="AA227" i="2"/>
  <c r="BS227" i="2" s="1"/>
  <c r="M228" i="2"/>
  <c r="AQ229" i="2" s="1"/>
  <c r="O228" i="2"/>
  <c r="AS229" i="2" s="1"/>
  <c r="N228" i="2"/>
  <c r="AR229" i="2" s="1"/>
  <c r="I234" i="2"/>
  <c r="AC233" i="2"/>
  <c r="Z229" i="2" l="1"/>
  <c r="V229" i="2"/>
  <c r="P229" i="2"/>
  <c r="X229" i="2"/>
  <c r="W229" i="2"/>
  <c r="R229" i="2"/>
  <c r="T229" i="2"/>
  <c r="Y229" i="2"/>
  <c r="AB229" i="2"/>
  <c r="Q229" i="2"/>
  <c r="U229" i="2"/>
  <c r="S229" i="2"/>
  <c r="AA228" i="2"/>
  <c r="BS228" i="2" s="1"/>
  <c r="I235" i="2"/>
  <c r="AC234" i="2"/>
  <c r="J231" i="2"/>
  <c r="K230" i="2"/>
  <c r="L230" i="2"/>
  <c r="M229" i="2"/>
  <c r="AQ230" i="2" s="1"/>
  <c r="O229" i="2"/>
  <c r="AS230" i="2" s="1"/>
  <c r="N229" i="2"/>
  <c r="AR230" i="2" s="1"/>
  <c r="DF228" i="2"/>
  <c r="CZ229" i="2"/>
  <c r="J232" i="2" l="1"/>
  <c r="L231" i="2"/>
  <c r="K231" i="2"/>
  <c r="AA229" i="2"/>
  <c r="BS229" i="2" s="1"/>
  <c r="AC235" i="2"/>
  <c r="I236" i="2"/>
  <c r="Y230" i="2"/>
  <c r="T230" i="2"/>
  <c r="R230" i="2"/>
  <c r="W230" i="2"/>
  <c r="Q230" i="2"/>
  <c r="X230" i="2"/>
  <c r="V230" i="2"/>
  <c r="S230" i="2"/>
  <c r="Z230" i="2"/>
  <c r="U230" i="2"/>
  <c r="P230" i="2"/>
  <c r="AB230" i="2"/>
  <c r="CZ230" i="2"/>
  <c r="DF229" i="2"/>
  <c r="M230" i="2"/>
  <c r="AQ231" i="2" s="1"/>
  <c r="N230" i="2"/>
  <c r="AR231" i="2" s="1"/>
  <c r="O230" i="2"/>
  <c r="AS231" i="2" s="1"/>
  <c r="AA230" i="2" l="1"/>
  <c r="BS230" i="2" s="1"/>
  <c r="I237" i="2"/>
  <c r="AC236" i="2"/>
  <c r="K232" i="2"/>
  <c r="L232" i="2"/>
  <c r="J233" i="2"/>
  <c r="M231" i="2"/>
  <c r="AQ232" i="2" s="1"/>
  <c r="O231" i="2"/>
  <c r="AS232" i="2" s="1"/>
  <c r="N231" i="2"/>
  <c r="AR232" i="2" s="1"/>
  <c r="CZ231" i="2"/>
  <c r="DF230" i="2"/>
  <c r="Z231" i="2"/>
  <c r="V231" i="2"/>
  <c r="S231" i="2"/>
  <c r="T231" i="2"/>
  <c r="AB231" i="2"/>
  <c r="P231" i="2"/>
  <c r="U231" i="2"/>
  <c r="Q231" i="2"/>
  <c r="X231" i="2"/>
  <c r="Y231" i="2"/>
  <c r="W231" i="2"/>
  <c r="R231" i="2"/>
  <c r="O232" i="2" l="1"/>
  <c r="AS233" i="2" s="1"/>
  <c r="M232" i="2"/>
  <c r="AQ233" i="2" s="1"/>
  <c r="N232" i="2"/>
  <c r="AR233" i="2" s="1"/>
  <c r="I238" i="2"/>
  <c r="AC237" i="2"/>
  <c r="CZ232" i="2"/>
  <c r="DF231" i="2"/>
  <c r="J234" i="2"/>
  <c r="K233" i="2"/>
  <c r="L233" i="2"/>
  <c r="AA231" i="2"/>
  <c r="BS231" i="2" s="1"/>
  <c r="Y232" i="2"/>
  <c r="AB232" i="2"/>
  <c r="T232" i="2"/>
  <c r="Q232" i="2"/>
  <c r="R232" i="2"/>
  <c r="U232" i="2"/>
  <c r="P232" i="2"/>
  <c r="X232" i="2"/>
  <c r="W232" i="2"/>
  <c r="S232" i="2"/>
  <c r="Z232" i="2"/>
  <c r="V232" i="2"/>
  <c r="I239" i="2" l="1"/>
  <c r="AC238" i="2"/>
  <c r="X233" i="2"/>
  <c r="W233" i="2"/>
  <c r="Q233" i="2"/>
  <c r="Y233" i="2"/>
  <c r="T233" i="2"/>
  <c r="AB233" i="2"/>
  <c r="P233" i="2"/>
  <c r="V233" i="2"/>
  <c r="R233" i="2"/>
  <c r="U233" i="2"/>
  <c r="S233" i="2"/>
  <c r="Z233" i="2"/>
  <c r="M233" i="2"/>
  <c r="AQ234" i="2" s="1"/>
  <c r="N233" i="2"/>
  <c r="AR234" i="2" s="1"/>
  <c r="O233" i="2"/>
  <c r="AS234" i="2" s="1"/>
  <c r="DF232" i="2"/>
  <c r="CZ233" i="2"/>
  <c r="AA232" i="2"/>
  <c r="BS232" i="2" s="1"/>
  <c r="L234" i="2"/>
  <c r="K234" i="2"/>
  <c r="J235" i="2"/>
  <c r="L235" i="2" l="1"/>
  <c r="J236" i="2"/>
  <c r="K235" i="2"/>
  <c r="AA233" i="2"/>
  <c r="BS233" i="2" s="1"/>
  <c r="DF233" i="2"/>
  <c r="CZ234" i="2"/>
  <c r="O234" i="2"/>
  <c r="AS235" i="2" s="1"/>
  <c r="N234" i="2"/>
  <c r="AR235" i="2" s="1"/>
  <c r="M234" i="2"/>
  <c r="AQ235" i="2" s="1"/>
  <c r="X234" i="2"/>
  <c r="U234" i="2"/>
  <c r="Q234" i="2"/>
  <c r="Y234" i="2"/>
  <c r="Z234" i="2"/>
  <c r="W234" i="2"/>
  <c r="S234" i="2"/>
  <c r="T234" i="2"/>
  <c r="AB234" i="2"/>
  <c r="P234" i="2"/>
  <c r="V234" i="2"/>
  <c r="R234" i="2"/>
  <c r="I240" i="2"/>
  <c r="AC239" i="2"/>
  <c r="CZ235" i="2" l="1"/>
  <c r="DF234" i="2"/>
  <c r="Z235" i="2"/>
  <c r="U235" i="2"/>
  <c r="Q235" i="2"/>
  <c r="X235" i="2"/>
  <c r="V235" i="2"/>
  <c r="R235" i="2"/>
  <c r="Y235" i="2"/>
  <c r="W235" i="2"/>
  <c r="AB235" i="2"/>
  <c r="P235" i="2"/>
  <c r="T235" i="2"/>
  <c r="S235" i="2"/>
  <c r="N235" i="2"/>
  <c r="AR236" i="2" s="1"/>
  <c r="O235" i="2"/>
  <c r="AS236" i="2" s="1"/>
  <c r="M235" i="2"/>
  <c r="AQ236" i="2" s="1"/>
  <c r="I241" i="2"/>
  <c r="AC240" i="2"/>
  <c r="AA234" i="2"/>
  <c r="BS234" i="2" s="1"/>
  <c r="K236" i="2"/>
  <c r="J237" i="2"/>
  <c r="L236" i="2"/>
  <c r="Y236" i="2" l="1"/>
  <c r="AB236" i="2"/>
  <c r="U236" i="2"/>
  <c r="S236" i="2"/>
  <c r="Z236" i="2"/>
  <c r="T236" i="2"/>
  <c r="P236" i="2"/>
  <c r="V236" i="2"/>
  <c r="R236" i="2"/>
  <c r="X236" i="2"/>
  <c r="W236" i="2"/>
  <c r="Q236" i="2"/>
  <c r="AA235" i="2"/>
  <c r="BS235" i="2" s="1"/>
  <c r="I242" i="2"/>
  <c r="AC241" i="2"/>
  <c r="J238" i="2"/>
  <c r="L237" i="2"/>
  <c r="K237" i="2"/>
  <c r="N236" i="2"/>
  <c r="AR237" i="2" s="1"/>
  <c r="O236" i="2"/>
  <c r="AS237" i="2" s="1"/>
  <c r="M236" i="2"/>
  <c r="AQ237" i="2" s="1"/>
  <c r="DF235" i="2"/>
  <c r="CZ236" i="2"/>
  <c r="AA236" i="2" l="1"/>
  <c r="BS236" i="2" s="1"/>
  <c r="DF236" i="2"/>
  <c r="CZ237" i="2"/>
  <c r="O237" i="2"/>
  <c r="AS238" i="2" s="1"/>
  <c r="M237" i="2"/>
  <c r="AQ238" i="2" s="1"/>
  <c r="N237" i="2"/>
  <c r="AR238" i="2" s="1"/>
  <c r="AC242" i="2"/>
  <c r="I243" i="2"/>
  <c r="Z237" i="2"/>
  <c r="V237" i="2"/>
  <c r="S237" i="2"/>
  <c r="T237" i="2"/>
  <c r="Y237" i="2"/>
  <c r="AB237" i="2"/>
  <c r="P237" i="2"/>
  <c r="U237" i="2"/>
  <c r="Q237" i="2"/>
  <c r="X237" i="2"/>
  <c r="W237" i="2"/>
  <c r="R237" i="2"/>
  <c r="K238" i="2"/>
  <c r="L238" i="2"/>
  <c r="J239" i="2"/>
  <c r="Y238" i="2" l="1"/>
  <c r="AB238" i="2"/>
  <c r="W238" i="2"/>
  <c r="S238" i="2"/>
  <c r="P238" i="2"/>
  <c r="U238" i="2"/>
  <c r="Q238" i="2"/>
  <c r="X238" i="2"/>
  <c r="V238" i="2"/>
  <c r="R238" i="2"/>
  <c r="Z238" i="2"/>
  <c r="T238" i="2"/>
  <c r="DF237" i="2"/>
  <c r="CZ238" i="2"/>
  <c r="M238" i="2"/>
  <c r="AQ239" i="2" s="1"/>
  <c r="O238" i="2"/>
  <c r="AS239" i="2" s="1"/>
  <c r="N238" i="2"/>
  <c r="AR239" i="2" s="1"/>
  <c r="AA237" i="2"/>
  <c r="BS237" i="2" s="1"/>
  <c r="I244" i="2"/>
  <c r="AC243" i="2"/>
  <c r="J240" i="2"/>
  <c r="K239" i="2"/>
  <c r="L239" i="2"/>
  <c r="AC244" i="2" l="1"/>
  <c r="I245" i="2"/>
  <c r="K240" i="2"/>
  <c r="J241" i="2"/>
  <c r="L240" i="2"/>
  <c r="CZ239" i="2"/>
  <c r="DF238" i="2"/>
  <c r="AA238" i="2"/>
  <c r="BS238" i="2" s="1"/>
  <c r="Z239" i="2"/>
  <c r="V239" i="2"/>
  <c r="S239" i="2"/>
  <c r="Y239" i="2"/>
  <c r="AB239" i="2"/>
  <c r="P239" i="2"/>
  <c r="U239" i="2"/>
  <c r="R239" i="2"/>
  <c r="X239" i="2"/>
  <c r="W239" i="2"/>
  <c r="Q239" i="2"/>
  <c r="T239" i="2"/>
  <c r="O239" i="2"/>
  <c r="AS240" i="2" s="1"/>
  <c r="M239" i="2"/>
  <c r="AQ240" i="2" s="1"/>
  <c r="N239" i="2"/>
  <c r="AR240" i="2" s="1"/>
  <c r="AA239" i="2" l="1"/>
  <c r="BS239" i="2" s="1"/>
  <c r="Y240" i="2"/>
  <c r="AB240" i="2"/>
  <c r="T240" i="2"/>
  <c r="S240" i="2"/>
  <c r="U240" i="2"/>
  <c r="Q240" i="2"/>
  <c r="X240" i="2"/>
  <c r="V240" i="2"/>
  <c r="R240" i="2"/>
  <c r="Z240" i="2"/>
  <c r="W240" i="2"/>
  <c r="P240" i="2"/>
  <c r="DF239" i="2"/>
  <c r="CZ240" i="2"/>
  <c r="J242" i="2"/>
  <c r="K241" i="2"/>
  <c r="L241" i="2"/>
  <c r="M240" i="2"/>
  <c r="AQ241" i="2" s="1"/>
  <c r="O240" i="2"/>
  <c r="AS241" i="2" s="1"/>
  <c r="N240" i="2"/>
  <c r="AR241" i="2" s="1"/>
  <c r="I246" i="2"/>
  <c r="AC245" i="2"/>
  <c r="Z241" i="2" l="1"/>
  <c r="V241" i="2"/>
  <c r="P241" i="2"/>
  <c r="W241" i="2"/>
  <c r="R241" i="2"/>
  <c r="X241" i="2"/>
  <c r="U241" i="2"/>
  <c r="S241" i="2"/>
  <c r="T241" i="2"/>
  <c r="Y241" i="2"/>
  <c r="AB241" i="2"/>
  <c r="Q241" i="2"/>
  <c r="O241" i="2"/>
  <c r="AS242" i="2" s="1"/>
  <c r="M241" i="2"/>
  <c r="AQ242" i="2" s="1"/>
  <c r="N241" i="2"/>
  <c r="AR242" i="2" s="1"/>
  <c r="AA240" i="2"/>
  <c r="BS240" i="2" s="1"/>
  <c r="K242" i="2"/>
  <c r="J243" i="2"/>
  <c r="L242" i="2"/>
  <c r="AC246" i="2"/>
  <c r="I247" i="2"/>
  <c r="DF240" i="2"/>
  <c r="CZ241" i="2"/>
  <c r="AA241" i="2" l="1"/>
  <c r="BS241" i="2" s="1"/>
  <c r="Y242" i="2"/>
  <c r="AB242" i="2"/>
  <c r="T242" i="2"/>
  <c r="Q242" i="2"/>
  <c r="X242" i="2"/>
  <c r="V242" i="2"/>
  <c r="S242" i="2"/>
  <c r="Z242" i="2"/>
  <c r="W242" i="2"/>
  <c r="P242" i="2"/>
  <c r="U242" i="2"/>
  <c r="R242" i="2"/>
  <c r="DF241" i="2"/>
  <c r="CZ242" i="2"/>
  <c r="I248" i="2"/>
  <c r="AC247" i="2"/>
  <c r="J244" i="2"/>
  <c r="L243" i="2"/>
  <c r="K243" i="2"/>
  <c r="O242" i="2"/>
  <c r="AS243" i="2" s="1"/>
  <c r="N242" i="2"/>
  <c r="AR243" i="2" s="1"/>
  <c r="M242" i="2"/>
  <c r="AQ243" i="2" s="1"/>
  <c r="Z243" i="2" l="1"/>
  <c r="T243" i="2"/>
  <c r="R243" i="2"/>
  <c r="X243" i="2"/>
  <c r="W243" i="2"/>
  <c r="S243" i="2"/>
  <c r="U243" i="2"/>
  <c r="Y243" i="2"/>
  <c r="AB243" i="2"/>
  <c r="P243" i="2"/>
  <c r="V243" i="2"/>
  <c r="Q243" i="2"/>
  <c r="J245" i="2"/>
  <c r="K244" i="2"/>
  <c r="L244" i="2"/>
  <c r="N243" i="2"/>
  <c r="AR244" i="2" s="1"/>
  <c r="O243" i="2"/>
  <c r="AS244" i="2" s="1"/>
  <c r="M243" i="2"/>
  <c r="AQ244" i="2" s="1"/>
  <c r="AC248" i="2"/>
  <c r="I249" i="2"/>
  <c r="AA242" i="2"/>
  <c r="BS242" i="2" s="1"/>
  <c r="CZ243" i="2"/>
  <c r="DF242" i="2"/>
  <c r="J246" i="2" l="1"/>
  <c r="L245" i="2"/>
  <c r="K245" i="2"/>
  <c r="I250" i="2"/>
  <c r="AC249" i="2"/>
  <c r="Y244" i="2"/>
  <c r="AB244" i="2"/>
  <c r="T244" i="2"/>
  <c r="Z244" i="2"/>
  <c r="U244" i="2"/>
  <c r="S244" i="2"/>
  <c r="R244" i="2"/>
  <c r="V244" i="2"/>
  <c r="P244" i="2"/>
  <c r="X244" i="2"/>
  <c r="W244" i="2"/>
  <c r="Q244" i="2"/>
  <c r="AA243" i="2"/>
  <c r="BS243" i="2" s="1"/>
  <c r="DF243" i="2"/>
  <c r="CZ244" i="2"/>
  <c r="N244" i="2"/>
  <c r="AR245" i="2" s="1"/>
  <c r="M244" i="2"/>
  <c r="AQ245" i="2" s="1"/>
  <c r="O244" i="2"/>
  <c r="AS245" i="2" s="1"/>
  <c r="AC250" i="2" l="1"/>
  <c r="I251" i="2"/>
  <c r="K246" i="2"/>
  <c r="J247" i="2"/>
  <c r="L246" i="2"/>
  <c r="DF244" i="2"/>
  <c r="CZ245" i="2"/>
  <c r="AA244" i="2"/>
  <c r="BS244" i="2" s="1"/>
  <c r="M245" i="2"/>
  <c r="AQ246" i="2" s="1"/>
  <c r="N245" i="2"/>
  <c r="AR246" i="2" s="1"/>
  <c r="O245" i="2"/>
  <c r="AS246" i="2" s="1"/>
  <c r="Z245" i="2"/>
  <c r="V245" i="2"/>
  <c r="Q245" i="2"/>
  <c r="Y245" i="2"/>
  <c r="W245" i="2"/>
  <c r="S245" i="2"/>
  <c r="AB245" i="2"/>
  <c r="T245" i="2"/>
  <c r="R245" i="2"/>
  <c r="U245" i="2"/>
  <c r="P245" i="2"/>
  <c r="X245" i="2"/>
  <c r="Y246" i="2" l="1"/>
  <c r="V246" i="2"/>
  <c r="R246" i="2"/>
  <c r="AB246" i="2"/>
  <c r="W246" i="2"/>
  <c r="S246" i="2"/>
  <c r="X246" i="2"/>
  <c r="T246" i="2"/>
  <c r="P246" i="2"/>
  <c r="U246" i="2"/>
  <c r="Q246" i="2"/>
  <c r="Z246" i="2"/>
  <c r="AA245" i="2"/>
  <c r="BS245" i="2" s="1"/>
  <c r="J248" i="2"/>
  <c r="L247" i="2"/>
  <c r="K247" i="2"/>
  <c r="I252" i="2"/>
  <c r="AC251" i="2"/>
  <c r="DF245" i="2"/>
  <c r="CZ246" i="2"/>
  <c r="M246" i="2"/>
  <c r="AQ247" i="2" s="1"/>
  <c r="O246" i="2"/>
  <c r="AS247" i="2" s="1"/>
  <c r="N246" i="2"/>
  <c r="AR247" i="2" s="1"/>
  <c r="CZ247" i="2" l="1"/>
  <c r="DF246" i="2"/>
  <c r="Z247" i="2"/>
  <c r="V247" i="2"/>
  <c r="Q247" i="2"/>
  <c r="W247" i="2"/>
  <c r="S247" i="2"/>
  <c r="AB247" i="2"/>
  <c r="T247" i="2"/>
  <c r="R247" i="2"/>
  <c r="U247" i="2"/>
  <c r="P247" i="2"/>
  <c r="Y247" i="2"/>
  <c r="X247" i="2"/>
  <c r="K248" i="2"/>
  <c r="J249" i="2"/>
  <c r="L248" i="2"/>
  <c r="AA246" i="2"/>
  <c r="BS246" i="2" s="1"/>
  <c r="I253" i="2"/>
  <c r="AC252" i="2"/>
  <c r="N247" i="2"/>
  <c r="AR248" i="2" s="1"/>
  <c r="O247" i="2"/>
  <c r="AS248" i="2" s="1"/>
  <c r="M247" i="2"/>
  <c r="AQ248" i="2" s="1"/>
  <c r="I254" i="2" l="1"/>
  <c r="AC253" i="2"/>
  <c r="J250" i="2"/>
  <c r="L249" i="2"/>
  <c r="K249" i="2"/>
  <c r="AA247" i="2"/>
  <c r="BS247" i="2" s="1"/>
  <c r="N248" i="2"/>
  <c r="AR249" i="2" s="1"/>
  <c r="M248" i="2"/>
  <c r="AQ249" i="2" s="1"/>
  <c r="O248" i="2"/>
  <c r="AS249" i="2" s="1"/>
  <c r="DF247" i="2"/>
  <c r="CZ248" i="2"/>
  <c r="Y248" i="2"/>
  <c r="AB248" i="2"/>
  <c r="T248" i="2"/>
  <c r="S248" i="2"/>
  <c r="X248" i="2"/>
  <c r="U248" i="2"/>
  <c r="P248" i="2"/>
  <c r="Z248" i="2"/>
  <c r="W248" i="2"/>
  <c r="Q248" i="2"/>
  <c r="V248" i="2"/>
  <c r="R248" i="2"/>
  <c r="Z249" i="2" l="1"/>
  <c r="U249" i="2"/>
  <c r="Q249" i="2"/>
  <c r="V249" i="2"/>
  <c r="R249" i="2"/>
  <c r="Y249" i="2"/>
  <c r="AB249" i="2"/>
  <c r="T249" i="2"/>
  <c r="S249" i="2"/>
  <c r="P249" i="2"/>
  <c r="X249" i="2"/>
  <c r="W249" i="2"/>
  <c r="I255" i="2"/>
  <c r="AC254" i="2"/>
  <c r="K250" i="2"/>
  <c r="J251" i="2"/>
  <c r="L250" i="2"/>
  <c r="AA248" i="2"/>
  <c r="BS248" i="2" s="1"/>
  <c r="DF248" i="2"/>
  <c r="CZ249" i="2"/>
  <c r="N249" i="2"/>
  <c r="AR250" i="2" s="1"/>
  <c r="M249" i="2"/>
  <c r="AQ250" i="2" s="1"/>
  <c r="O249" i="2"/>
  <c r="AS250" i="2" s="1"/>
  <c r="J252" i="2" l="1"/>
  <c r="L251" i="2"/>
  <c r="K251" i="2"/>
  <c r="O250" i="2"/>
  <c r="AS251" i="2" s="1"/>
  <c r="M250" i="2"/>
  <c r="AQ251" i="2" s="1"/>
  <c r="N250" i="2"/>
  <c r="AR251" i="2" s="1"/>
  <c r="DF249" i="2"/>
  <c r="CZ250" i="2"/>
  <c r="Y250" i="2"/>
  <c r="AB250" i="2"/>
  <c r="T250" i="2"/>
  <c r="R250" i="2"/>
  <c r="X250" i="2"/>
  <c r="U250" i="2"/>
  <c r="Q250" i="2"/>
  <c r="Z250" i="2"/>
  <c r="V250" i="2"/>
  <c r="P250" i="2"/>
  <c r="S250" i="2"/>
  <c r="W250" i="2"/>
  <c r="I256" i="2"/>
  <c r="AC255" i="2"/>
  <c r="AA249" i="2"/>
  <c r="BS249" i="2" s="1"/>
  <c r="Z251" i="2" l="1"/>
  <c r="U251" i="2"/>
  <c r="S251" i="2"/>
  <c r="W251" i="2"/>
  <c r="Q251" i="2"/>
  <c r="Y251" i="2"/>
  <c r="AB251" i="2"/>
  <c r="V251" i="2"/>
  <c r="R251" i="2"/>
  <c r="X251" i="2"/>
  <c r="T251" i="2"/>
  <c r="P251" i="2"/>
  <c r="K252" i="2"/>
  <c r="J253" i="2"/>
  <c r="L252" i="2"/>
  <c r="I257" i="2"/>
  <c r="AC256" i="2"/>
  <c r="AA250" i="2"/>
  <c r="BS250" i="2" s="1"/>
  <c r="CZ251" i="2"/>
  <c r="DF250" i="2"/>
  <c r="O251" i="2"/>
  <c r="AS252" i="2" s="1"/>
  <c r="M251" i="2"/>
  <c r="AQ252" i="2" s="1"/>
  <c r="N251" i="2"/>
  <c r="AR252" i="2" s="1"/>
  <c r="I258" i="2" l="1"/>
  <c r="AC257" i="2"/>
  <c r="J254" i="2"/>
  <c r="L253" i="2"/>
  <c r="K253" i="2"/>
  <c r="Y252" i="2"/>
  <c r="AB252" i="2"/>
  <c r="U252" i="2"/>
  <c r="S252" i="2"/>
  <c r="X252" i="2"/>
  <c r="V252" i="2"/>
  <c r="P252" i="2"/>
  <c r="Z252" i="2"/>
  <c r="W252" i="2"/>
  <c r="R252" i="2"/>
  <c r="T252" i="2"/>
  <c r="Q252" i="2"/>
  <c r="DF251" i="2"/>
  <c r="CZ252" i="2"/>
  <c r="N252" i="2"/>
  <c r="AR253" i="2" s="1"/>
  <c r="M252" i="2"/>
  <c r="AQ253" i="2" s="1"/>
  <c r="O252" i="2"/>
  <c r="AS253" i="2" s="1"/>
  <c r="AA251" i="2"/>
  <c r="BS251" i="2" s="1"/>
  <c r="N253" i="2" l="1"/>
  <c r="AR254" i="2" s="1"/>
  <c r="O253" i="2"/>
  <c r="AS254" i="2" s="1"/>
  <c r="M253" i="2"/>
  <c r="AQ254" i="2" s="1"/>
  <c r="DF252" i="2"/>
  <c r="CZ253" i="2"/>
  <c r="Z253" i="2"/>
  <c r="V253" i="2"/>
  <c r="Q253" i="2"/>
  <c r="W253" i="2"/>
  <c r="R253" i="2"/>
  <c r="Y253" i="2"/>
  <c r="AB253" i="2"/>
  <c r="T253" i="2"/>
  <c r="S253" i="2"/>
  <c r="X253" i="2"/>
  <c r="U253" i="2"/>
  <c r="P253" i="2"/>
  <c r="K254" i="2"/>
  <c r="J255" i="2"/>
  <c r="L254" i="2"/>
  <c r="AC258" i="2"/>
  <c r="I259" i="2"/>
  <c r="AA252" i="2"/>
  <c r="BS252" i="2" s="1"/>
  <c r="I260" i="2" l="1"/>
  <c r="AC259" i="2"/>
  <c r="M254" i="2"/>
  <c r="AQ255" i="2" s="1"/>
  <c r="O254" i="2"/>
  <c r="AS255" i="2" s="1"/>
  <c r="N254" i="2"/>
  <c r="AR255" i="2" s="1"/>
  <c r="CZ254" i="2"/>
  <c r="DF253" i="2"/>
  <c r="Y254" i="2"/>
  <c r="AB254" i="2"/>
  <c r="T254" i="2"/>
  <c r="S254" i="2"/>
  <c r="X254" i="2"/>
  <c r="U254" i="2"/>
  <c r="P254" i="2"/>
  <c r="Z254" i="2"/>
  <c r="W254" i="2"/>
  <c r="Q254" i="2"/>
  <c r="R254" i="2"/>
  <c r="V254" i="2"/>
  <c r="J256" i="2"/>
  <c r="L255" i="2"/>
  <c r="K255" i="2"/>
  <c r="AA253" i="2"/>
  <c r="BS253" i="2" s="1"/>
  <c r="K256" i="2" l="1"/>
  <c r="J257" i="2"/>
  <c r="L256" i="2"/>
  <c r="AA254" i="2"/>
  <c r="BS254" i="2" s="1"/>
  <c r="M255" i="2"/>
  <c r="AQ256" i="2" s="1"/>
  <c r="N255" i="2"/>
  <c r="AR256" i="2" s="1"/>
  <c r="O255" i="2"/>
  <c r="AS256" i="2" s="1"/>
  <c r="DF254" i="2"/>
  <c r="CZ255" i="2"/>
  <c r="Z255" i="2"/>
  <c r="V255" i="2"/>
  <c r="R255" i="2"/>
  <c r="W255" i="2"/>
  <c r="Q255" i="2"/>
  <c r="Y255" i="2"/>
  <c r="AB255" i="2"/>
  <c r="T255" i="2"/>
  <c r="S255" i="2"/>
  <c r="X255" i="2"/>
  <c r="U255" i="2"/>
  <c r="P255" i="2"/>
  <c r="AC260" i="2"/>
  <c r="I261" i="2"/>
  <c r="CZ256" i="2" l="1"/>
  <c r="DF255" i="2"/>
  <c r="J258" i="2"/>
  <c r="L257" i="2"/>
  <c r="K257" i="2"/>
  <c r="I262" i="2"/>
  <c r="AC261" i="2"/>
  <c r="M256" i="2"/>
  <c r="AQ257" i="2" s="1"/>
  <c r="N256" i="2"/>
  <c r="AR257" i="2" s="1"/>
  <c r="O256" i="2"/>
  <c r="AS257" i="2" s="1"/>
  <c r="AA255" i="2"/>
  <c r="BS255" i="2" s="1"/>
  <c r="Y256" i="2"/>
  <c r="AB256" i="2"/>
  <c r="T256" i="2"/>
  <c r="Q256" i="2"/>
  <c r="X256" i="2"/>
  <c r="U256" i="2"/>
  <c r="P256" i="2"/>
  <c r="Z256" i="2"/>
  <c r="V256" i="2"/>
  <c r="R256" i="2"/>
  <c r="S256" i="2"/>
  <c r="W256" i="2"/>
  <c r="AA256" i="2" l="1"/>
  <c r="BS256" i="2" s="1"/>
  <c r="J259" i="2"/>
  <c r="K258" i="2"/>
  <c r="L258" i="2"/>
  <c r="DF256" i="2"/>
  <c r="CZ257" i="2"/>
  <c r="I263" i="2"/>
  <c r="AC262" i="2"/>
  <c r="M257" i="2"/>
  <c r="AQ258" i="2" s="1"/>
  <c r="N257" i="2"/>
  <c r="AR258" i="2" s="1"/>
  <c r="O257" i="2"/>
  <c r="AS258" i="2" s="1"/>
  <c r="Z257" i="2"/>
  <c r="U257" i="2"/>
  <c r="Q257" i="2"/>
  <c r="T257" i="2"/>
  <c r="R257" i="2"/>
  <c r="Y257" i="2"/>
  <c r="AB257" i="2"/>
  <c r="V257" i="2"/>
  <c r="S257" i="2"/>
  <c r="X257" i="2"/>
  <c r="W257" i="2"/>
  <c r="P257" i="2"/>
  <c r="Y258" i="2" l="1"/>
  <c r="Z258" i="2"/>
  <c r="V258" i="2"/>
  <c r="P258" i="2"/>
  <c r="W258" i="2"/>
  <c r="S258" i="2"/>
  <c r="AB258" i="2"/>
  <c r="T258" i="2"/>
  <c r="R258" i="2"/>
  <c r="X258" i="2"/>
  <c r="U258" i="2"/>
  <c r="Q258" i="2"/>
  <c r="N258" i="2"/>
  <c r="AR259" i="2" s="1"/>
  <c r="O258" i="2"/>
  <c r="AS259" i="2" s="1"/>
  <c r="M258" i="2"/>
  <c r="AQ259" i="2" s="1"/>
  <c r="DF257" i="2"/>
  <c r="CZ258" i="2"/>
  <c r="K259" i="2"/>
  <c r="J260" i="2"/>
  <c r="L259" i="2"/>
  <c r="AA257" i="2"/>
  <c r="BS257" i="2" s="1"/>
  <c r="I264" i="2"/>
  <c r="AC263" i="2"/>
  <c r="CZ259" i="2" l="1"/>
  <c r="DF258" i="2"/>
  <c r="AA258" i="2"/>
  <c r="BS258" i="2" s="1"/>
  <c r="AB259" i="2"/>
  <c r="U259" i="2"/>
  <c r="Q259" i="2"/>
  <c r="X259" i="2"/>
  <c r="V259" i="2"/>
  <c r="P259" i="2"/>
  <c r="Z259" i="2"/>
  <c r="T259" i="2"/>
  <c r="S259" i="2"/>
  <c r="W259" i="2"/>
  <c r="R259" i="2"/>
  <c r="Y259" i="2"/>
  <c r="I265" i="2"/>
  <c r="AC264" i="2"/>
  <c r="J261" i="2"/>
  <c r="L260" i="2"/>
  <c r="K260" i="2"/>
  <c r="M259" i="2"/>
  <c r="AQ260" i="2" s="1"/>
  <c r="N259" i="2"/>
  <c r="AR260" i="2" s="1"/>
  <c r="O259" i="2"/>
  <c r="AS260" i="2" s="1"/>
  <c r="Y260" i="2" l="1"/>
  <c r="T260" i="2"/>
  <c r="S260" i="2"/>
  <c r="AB260" i="2"/>
  <c r="U260" i="2"/>
  <c r="Q260" i="2"/>
  <c r="X260" i="2"/>
  <c r="V260" i="2"/>
  <c r="R260" i="2"/>
  <c r="Z260" i="2"/>
  <c r="W260" i="2"/>
  <c r="P260" i="2"/>
  <c r="CZ260" i="2"/>
  <c r="DF259" i="2"/>
  <c r="M260" i="2"/>
  <c r="AQ261" i="2" s="1"/>
  <c r="N260" i="2"/>
  <c r="AR261" i="2" s="1"/>
  <c r="O260" i="2"/>
  <c r="AS261" i="2" s="1"/>
  <c r="J262" i="2"/>
  <c r="L261" i="2"/>
  <c r="K261" i="2"/>
  <c r="I266" i="2"/>
  <c r="AC265" i="2"/>
  <c r="AA259" i="2"/>
  <c r="BS259" i="2" s="1"/>
  <c r="Z261" i="2" l="1"/>
  <c r="V261" i="2"/>
  <c r="Q261" i="2"/>
  <c r="W261" i="2"/>
  <c r="R261" i="2"/>
  <c r="Y261" i="2"/>
  <c r="AB261" i="2"/>
  <c r="T261" i="2"/>
  <c r="S261" i="2"/>
  <c r="X261" i="2"/>
  <c r="U261" i="2"/>
  <c r="P261" i="2"/>
  <c r="AC266" i="2"/>
  <c r="I267" i="2"/>
  <c r="J263" i="2"/>
  <c r="K262" i="2"/>
  <c r="L262" i="2"/>
  <c r="AA260" i="2"/>
  <c r="BS260" i="2" s="1"/>
  <c r="O261" i="2"/>
  <c r="AS262" i="2" s="1"/>
  <c r="M261" i="2"/>
  <c r="AQ262" i="2" s="1"/>
  <c r="N261" i="2"/>
  <c r="AR262" i="2" s="1"/>
  <c r="DF260" i="2"/>
  <c r="CZ261" i="2"/>
  <c r="CZ262" i="2" l="1"/>
  <c r="DF261" i="2"/>
  <c r="J264" i="2"/>
  <c r="K263" i="2"/>
  <c r="L263" i="2"/>
  <c r="M262" i="2"/>
  <c r="AQ263" i="2" s="1"/>
  <c r="O262" i="2"/>
  <c r="AS263" i="2" s="1"/>
  <c r="N262" i="2"/>
  <c r="AR263" i="2" s="1"/>
  <c r="AA261" i="2"/>
  <c r="BS261" i="2" s="1"/>
  <c r="I268" i="2"/>
  <c r="AC267" i="2"/>
  <c r="Y262" i="2"/>
  <c r="X262" i="2"/>
  <c r="T262" i="2"/>
  <c r="P262" i="2"/>
  <c r="Z262" i="2"/>
  <c r="V262" i="2"/>
  <c r="Q262" i="2"/>
  <c r="W262" i="2"/>
  <c r="R262" i="2"/>
  <c r="AB262" i="2"/>
  <c r="U262" i="2"/>
  <c r="S262" i="2"/>
  <c r="Y263" i="2" l="1"/>
  <c r="Z263" i="2"/>
  <c r="V263" i="2"/>
  <c r="R263" i="2"/>
  <c r="W263" i="2"/>
  <c r="Q263" i="2"/>
  <c r="AB263" i="2"/>
  <c r="T263" i="2"/>
  <c r="S263" i="2"/>
  <c r="X263" i="2"/>
  <c r="U263" i="2"/>
  <c r="P263" i="2"/>
  <c r="O263" i="2"/>
  <c r="AS264" i="2" s="1"/>
  <c r="M263" i="2"/>
  <c r="AQ264" i="2" s="1"/>
  <c r="N263" i="2"/>
  <c r="AR264" i="2" s="1"/>
  <c r="J265" i="2"/>
  <c r="L264" i="2"/>
  <c r="K264" i="2"/>
  <c r="AC268" i="2"/>
  <c r="I269" i="2"/>
  <c r="CZ263" i="2"/>
  <c r="DF262" i="2"/>
  <c r="AA262" i="2"/>
  <c r="BS262" i="2" s="1"/>
  <c r="I270" i="2" l="1"/>
  <c r="AC269" i="2"/>
  <c r="CZ264" i="2"/>
  <c r="DF263" i="2"/>
  <c r="M264" i="2"/>
  <c r="AQ265" i="2" s="1"/>
  <c r="O264" i="2"/>
  <c r="AS265" i="2" s="1"/>
  <c r="N264" i="2"/>
  <c r="AR265" i="2" s="1"/>
  <c r="V264" i="2"/>
  <c r="S264" i="2"/>
  <c r="AB264" i="2"/>
  <c r="T264" i="2"/>
  <c r="R264" i="2"/>
  <c r="X264" i="2"/>
  <c r="U264" i="2"/>
  <c r="P264" i="2"/>
  <c r="Z264" i="2"/>
  <c r="W264" i="2"/>
  <c r="Q264" i="2"/>
  <c r="Y264" i="2"/>
  <c r="J266" i="2"/>
  <c r="L265" i="2"/>
  <c r="K265" i="2"/>
  <c r="AA263" i="2"/>
  <c r="BS263" i="2" s="1"/>
  <c r="N265" i="2" l="1"/>
  <c r="AR266" i="2" s="1"/>
  <c r="M265" i="2"/>
  <c r="AQ266" i="2" s="1"/>
  <c r="O265" i="2"/>
  <c r="AS266" i="2" s="1"/>
  <c r="AB265" i="2"/>
  <c r="T265" i="2"/>
  <c r="S265" i="2"/>
  <c r="X265" i="2"/>
  <c r="W265" i="2"/>
  <c r="P265" i="2"/>
  <c r="Y265" i="2"/>
  <c r="Z265" i="2"/>
  <c r="V265" i="2"/>
  <c r="Q265" i="2"/>
  <c r="U265" i="2"/>
  <c r="R265" i="2"/>
  <c r="AC270" i="2"/>
  <c r="I271" i="2"/>
  <c r="K266" i="2"/>
  <c r="J267" i="2"/>
  <c r="L266" i="2"/>
  <c r="DF264" i="2"/>
  <c r="CZ265" i="2"/>
  <c r="AA264" i="2"/>
  <c r="BS264" i="2" s="1"/>
  <c r="X266" i="2" l="1"/>
  <c r="U266" i="2"/>
  <c r="P266" i="2"/>
  <c r="Z266" i="2"/>
  <c r="V266" i="2"/>
  <c r="Q266" i="2"/>
  <c r="W266" i="2"/>
  <c r="S266" i="2"/>
  <c r="AB266" i="2"/>
  <c r="T266" i="2"/>
  <c r="R266" i="2"/>
  <c r="Y266" i="2"/>
  <c r="AA265" i="2"/>
  <c r="BS265" i="2" s="1"/>
  <c r="DF265" i="2"/>
  <c r="CZ266" i="2"/>
  <c r="J268" i="2"/>
  <c r="L267" i="2"/>
  <c r="K267" i="2"/>
  <c r="O266" i="2"/>
  <c r="AS267" i="2" s="1"/>
  <c r="M266" i="2"/>
  <c r="AQ267" i="2" s="1"/>
  <c r="N266" i="2"/>
  <c r="AR267" i="2" s="1"/>
  <c r="I272" i="2"/>
  <c r="AC271" i="2"/>
  <c r="CZ267" i="2" l="1"/>
  <c r="DF266" i="2"/>
  <c r="AC272" i="2"/>
  <c r="I273" i="2"/>
  <c r="O267" i="2"/>
  <c r="AS268" i="2" s="1"/>
  <c r="M267" i="2"/>
  <c r="AQ268" i="2" s="1"/>
  <c r="N267" i="2"/>
  <c r="AR268" i="2" s="1"/>
  <c r="Z267" i="2"/>
  <c r="U267" i="2"/>
  <c r="S267" i="2"/>
  <c r="W267" i="2"/>
  <c r="R267" i="2"/>
  <c r="AB267" i="2"/>
  <c r="V267" i="2"/>
  <c r="Q267" i="2"/>
  <c r="X267" i="2"/>
  <c r="T267" i="2"/>
  <c r="P267" i="2"/>
  <c r="Y267" i="2"/>
  <c r="AA266" i="2"/>
  <c r="BS266" i="2" s="1"/>
  <c r="J269" i="2"/>
  <c r="L268" i="2"/>
  <c r="K268" i="2"/>
  <c r="AD271" i="2" l="1"/>
  <c r="AC273" i="2"/>
  <c r="AD268" i="2" s="1"/>
  <c r="DF267" i="2"/>
  <c r="CZ268" i="2"/>
  <c r="T268" i="2"/>
  <c r="Q268" i="2"/>
  <c r="AB268" i="2"/>
  <c r="U268" i="2"/>
  <c r="S268" i="2"/>
  <c r="Y268" i="2"/>
  <c r="X268" i="2"/>
  <c r="V268" i="2"/>
  <c r="P268" i="2"/>
  <c r="Z268" i="2"/>
  <c r="W268" i="2"/>
  <c r="R268" i="2"/>
  <c r="AA267" i="2"/>
  <c r="BS267" i="2" s="1"/>
  <c r="M268" i="2"/>
  <c r="AQ269" i="2" s="1"/>
  <c r="O268" i="2"/>
  <c r="AS269" i="2" s="1"/>
  <c r="N268" i="2"/>
  <c r="AR269" i="2" s="1"/>
  <c r="J270" i="2"/>
  <c r="L269" i="2"/>
  <c r="K269" i="2"/>
  <c r="AE268" i="2" l="1"/>
  <c r="AF268" i="2" s="1"/>
  <c r="C309" i="6"/>
  <c r="BM268" i="2"/>
  <c r="AD265" i="2"/>
  <c r="AD145" i="2"/>
  <c r="AD144" i="2"/>
  <c r="AD146" i="2"/>
  <c r="AD147" i="2"/>
  <c r="AD150" i="2"/>
  <c r="AD148" i="2"/>
  <c r="AD149" i="2"/>
  <c r="AD151" i="2"/>
  <c r="AD152" i="2"/>
  <c r="AD153" i="2"/>
  <c r="AD154" i="2"/>
  <c r="AD155" i="2"/>
  <c r="AD157" i="2"/>
  <c r="AD156" i="2"/>
  <c r="AD159" i="2"/>
  <c r="AD158" i="2"/>
  <c r="AD160" i="2"/>
  <c r="AD161" i="2"/>
  <c r="AD162" i="2"/>
  <c r="AD164" i="2"/>
  <c r="AD163" i="2"/>
  <c r="AD165" i="2"/>
  <c r="AD166" i="2"/>
  <c r="AD167" i="2"/>
  <c r="AD170" i="2"/>
  <c r="AD168" i="2"/>
  <c r="AD169" i="2"/>
  <c r="AD172" i="2"/>
  <c r="AD173" i="2"/>
  <c r="AD174" i="2"/>
  <c r="AD171" i="2"/>
  <c r="AD175" i="2"/>
  <c r="AD176" i="2"/>
  <c r="AD180" i="2"/>
  <c r="AD178" i="2"/>
  <c r="AD177" i="2"/>
  <c r="AD179" i="2"/>
  <c r="AD181" i="2"/>
  <c r="AD182" i="2"/>
  <c r="AD186" i="2"/>
  <c r="AD184" i="2"/>
  <c r="AD183" i="2"/>
  <c r="AD185" i="2"/>
  <c r="AD187" i="2"/>
  <c r="AD189" i="2"/>
  <c r="AD188" i="2"/>
  <c r="AD190" i="2"/>
  <c r="AD191" i="2"/>
  <c r="AD192" i="2"/>
  <c r="AD194" i="2"/>
  <c r="AD193" i="2"/>
  <c r="AD195" i="2"/>
  <c r="AD196" i="2"/>
  <c r="AD198" i="2"/>
  <c r="AD197" i="2"/>
  <c r="AD200" i="2"/>
  <c r="AD199" i="2"/>
  <c r="AD201" i="2"/>
  <c r="AD204" i="2"/>
  <c r="AD203" i="2"/>
  <c r="AD202" i="2"/>
  <c r="AD206" i="2"/>
  <c r="AD205" i="2"/>
  <c r="AD207" i="2"/>
  <c r="AD208" i="2"/>
  <c r="AD210" i="2"/>
  <c r="AD211" i="2"/>
  <c r="AD209" i="2"/>
  <c r="AD215" i="2"/>
  <c r="AD213" i="2"/>
  <c r="AD214" i="2"/>
  <c r="AD212" i="2"/>
  <c r="AD216" i="2"/>
  <c r="AD218" i="2"/>
  <c r="AD219" i="2"/>
  <c r="AD217" i="2"/>
  <c r="AD220" i="2"/>
  <c r="AD221" i="2"/>
  <c r="AD222" i="2"/>
  <c r="AD223" i="2"/>
  <c r="AD224" i="2"/>
  <c r="AD225" i="2"/>
  <c r="AD227" i="2"/>
  <c r="AD226" i="2"/>
  <c r="AD228" i="2"/>
  <c r="AD229" i="2"/>
  <c r="AD231" i="2"/>
  <c r="AD230" i="2"/>
  <c r="AD232" i="2"/>
  <c r="AD233" i="2"/>
  <c r="AD235" i="2"/>
  <c r="AD234" i="2"/>
  <c r="AD236" i="2"/>
  <c r="AD237" i="2"/>
  <c r="AD238" i="2"/>
  <c r="AD240" i="2"/>
  <c r="AD239" i="2"/>
  <c r="AD242" i="2"/>
  <c r="AD241" i="2"/>
  <c r="AD243" i="2"/>
  <c r="AD246" i="2"/>
  <c r="AD244" i="2"/>
  <c r="AD245" i="2"/>
  <c r="AD247" i="2"/>
  <c r="AD249" i="2"/>
  <c r="AD248" i="2"/>
  <c r="AD252" i="2"/>
  <c r="AD251" i="2"/>
  <c r="AD250" i="2"/>
  <c r="AD253" i="2"/>
  <c r="AD254" i="2"/>
  <c r="AD256" i="2"/>
  <c r="AD255" i="2"/>
  <c r="AD257" i="2"/>
  <c r="AD258" i="2"/>
  <c r="AD260" i="2"/>
  <c r="AD259" i="2"/>
  <c r="AD263" i="2"/>
  <c r="AD261" i="2"/>
  <c r="AD262" i="2"/>
  <c r="AD264" i="2"/>
  <c r="AD266" i="2"/>
  <c r="AD270" i="2"/>
  <c r="AD267" i="2"/>
  <c r="AD269" i="2"/>
  <c r="C312" i="6"/>
  <c r="AE271" i="2"/>
  <c r="AF271" i="2" s="1"/>
  <c r="BM271" i="2"/>
  <c r="AD272" i="2"/>
  <c r="N269" i="2"/>
  <c r="AR270" i="2" s="1"/>
  <c r="O269" i="2"/>
  <c r="AS270" i="2" s="1"/>
  <c r="M269" i="2"/>
  <c r="AQ270" i="2" s="1"/>
  <c r="AD273" i="2"/>
  <c r="I8" i="6"/>
  <c r="AD8" i="2"/>
  <c r="AD4" i="2"/>
  <c r="D89" i="2"/>
  <c r="G29" i="6" s="1"/>
  <c r="AD9" i="2"/>
  <c r="AD10" i="2"/>
  <c r="AD6" i="2"/>
  <c r="AD7" i="2"/>
  <c r="AD5" i="2"/>
  <c r="AD12" i="2"/>
  <c r="AD11" i="2"/>
  <c r="AD15" i="2"/>
  <c r="AD13" i="2"/>
  <c r="AD14" i="2"/>
  <c r="AD16" i="2"/>
  <c r="AD17" i="2"/>
  <c r="AD20" i="2"/>
  <c r="AD19" i="2"/>
  <c r="AD18" i="2"/>
  <c r="AD21" i="2"/>
  <c r="AD22" i="2"/>
  <c r="AD24" i="2"/>
  <c r="AD23" i="2"/>
  <c r="AD27" i="2"/>
  <c r="AD25" i="2"/>
  <c r="AD28" i="2"/>
  <c r="AD26" i="2"/>
  <c r="AD29" i="2"/>
  <c r="AD32" i="2"/>
  <c r="AD31" i="2"/>
  <c r="AD30" i="2"/>
  <c r="AD33" i="2"/>
  <c r="AD34" i="2"/>
  <c r="AD35" i="2"/>
  <c r="AD36" i="2"/>
  <c r="AD38" i="2"/>
  <c r="AD37" i="2"/>
  <c r="AD39" i="2"/>
  <c r="AD40" i="2"/>
  <c r="AD41" i="2"/>
  <c r="AD43" i="2"/>
  <c r="AD42" i="2"/>
  <c r="AD44" i="2"/>
  <c r="AD46" i="2"/>
  <c r="AD45" i="2"/>
  <c r="AD48" i="2"/>
  <c r="AD51" i="2"/>
  <c r="AD47" i="2"/>
  <c r="AD49" i="2"/>
  <c r="AD50" i="2"/>
  <c r="AD53" i="2"/>
  <c r="AD54" i="2"/>
  <c r="AD52" i="2"/>
  <c r="AD57" i="2"/>
  <c r="AD55" i="2"/>
  <c r="AD56" i="2"/>
  <c r="AD58" i="2"/>
  <c r="AD59" i="2"/>
  <c r="AD62" i="2"/>
  <c r="AD60" i="2"/>
  <c r="AD61" i="2"/>
  <c r="AD65" i="2"/>
  <c r="AD64" i="2"/>
  <c r="AD63" i="2"/>
  <c r="AD67" i="2"/>
  <c r="AD66" i="2"/>
  <c r="AD68" i="2"/>
  <c r="AD69" i="2"/>
  <c r="AD70" i="2"/>
  <c r="AD71" i="2"/>
  <c r="AD72" i="2"/>
  <c r="AD73" i="2"/>
  <c r="AD76" i="2"/>
  <c r="AD74" i="2"/>
  <c r="AD78" i="2"/>
  <c r="AD75" i="2"/>
  <c r="AD77" i="2"/>
  <c r="AD82" i="2"/>
  <c r="AD80" i="2"/>
  <c r="AD79" i="2"/>
  <c r="AD83" i="2"/>
  <c r="AD81" i="2"/>
  <c r="AD85" i="2"/>
  <c r="AD84" i="2"/>
  <c r="AD86" i="2"/>
  <c r="AD87" i="2"/>
  <c r="AD89" i="2"/>
  <c r="AD88" i="2"/>
  <c r="AD90" i="2"/>
  <c r="AD94" i="2"/>
  <c r="AD91" i="2"/>
  <c r="AD92" i="2"/>
  <c r="AD95" i="2"/>
  <c r="AD96" i="2"/>
  <c r="AD93" i="2"/>
  <c r="AD97" i="2"/>
  <c r="AD98" i="2"/>
  <c r="AD99" i="2"/>
  <c r="AD102" i="2"/>
  <c r="AD100" i="2"/>
  <c r="AD101" i="2"/>
  <c r="AD103" i="2"/>
  <c r="AD104" i="2"/>
  <c r="AD105" i="2"/>
  <c r="AD106" i="2"/>
  <c r="AD107" i="2"/>
  <c r="AD108" i="2"/>
  <c r="AD110" i="2"/>
  <c r="AD111" i="2"/>
  <c r="AD109" i="2"/>
  <c r="AD112" i="2"/>
  <c r="AD113" i="2"/>
  <c r="AD115" i="2"/>
  <c r="AD114" i="2"/>
  <c r="AD116" i="2"/>
  <c r="AD117" i="2"/>
  <c r="AD119" i="2"/>
  <c r="AD118" i="2"/>
  <c r="AD122" i="2"/>
  <c r="AD120" i="2"/>
  <c r="AD123" i="2"/>
  <c r="AD121" i="2"/>
  <c r="AD124" i="2"/>
  <c r="AD127" i="2"/>
  <c r="AD129" i="2"/>
  <c r="AD126" i="2"/>
  <c r="AD125" i="2"/>
  <c r="AD128" i="2"/>
  <c r="AD130" i="2"/>
  <c r="AD132" i="2"/>
  <c r="AD131" i="2"/>
  <c r="AD134" i="2"/>
  <c r="AD133" i="2"/>
  <c r="AD135" i="2"/>
  <c r="AD136" i="2"/>
  <c r="AD137" i="2"/>
  <c r="AD139" i="2"/>
  <c r="AD138" i="2"/>
  <c r="AD141" i="2"/>
  <c r="AD140" i="2"/>
  <c r="AD142" i="2"/>
  <c r="AD143" i="2"/>
  <c r="AB269" i="2"/>
  <c r="T269" i="2"/>
  <c r="Q269" i="2"/>
  <c r="X269" i="2"/>
  <c r="U269" i="2"/>
  <c r="P269" i="2"/>
  <c r="Y269" i="2"/>
  <c r="Z269" i="2"/>
  <c r="V269" i="2"/>
  <c r="S269" i="2"/>
  <c r="W269" i="2"/>
  <c r="R269" i="2"/>
  <c r="L270" i="2"/>
  <c r="K270" i="2"/>
  <c r="J271" i="2"/>
  <c r="AA268" i="2"/>
  <c r="BS268" i="2" s="1"/>
  <c r="DF268" i="2"/>
  <c r="CZ269" i="2"/>
  <c r="C311" i="6" l="1"/>
  <c r="AE270" i="2"/>
  <c r="AF270" i="2" s="1"/>
  <c r="BM270" i="2"/>
  <c r="C302" i="6"/>
  <c r="BM261" i="2"/>
  <c r="AE261" i="2"/>
  <c r="AF261" i="2" s="1"/>
  <c r="BM258" i="2"/>
  <c r="C299" i="6"/>
  <c r="AE258" i="2"/>
  <c r="AF258" i="2" s="1"/>
  <c r="C295" i="6"/>
  <c r="AE254" i="2"/>
  <c r="AF254" i="2" s="1"/>
  <c r="BM254" i="2"/>
  <c r="AE252" i="2"/>
  <c r="AF252" i="2" s="1"/>
  <c r="C293" i="6"/>
  <c r="BM252" i="2"/>
  <c r="AE245" i="2"/>
  <c r="AF245" i="2" s="1"/>
  <c r="C286" i="6"/>
  <c r="BM245" i="2"/>
  <c r="AE241" i="2"/>
  <c r="AF241" i="2" s="1"/>
  <c r="BM241" i="2"/>
  <c r="C282" i="6"/>
  <c r="BM238" i="2"/>
  <c r="C279" i="6"/>
  <c r="AE238" i="2"/>
  <c r="AF238" i="2" s="1"/>
  <c r="BM235" i="2"/>
  <c r="C276" i="6"/>
  <c r="AE235" i="2"/>
  <c r="AF235" i="2" s="1"/>
  <c r="AE231" i="2"/>
  <c r="AF231" i="2" s="1"/>
  <c r="C272" i="6"/>
  <c r="BM231" i="2"/>
  <c r="BM227" i="2"/>
  <c r="C268" i="6"/>
  <c r="AE227" i="2"/>
  <c r="AF227" i="2" s="1"/>
  <c r="AE222" i="2"/>
  <c r="AF222" i="2" s="1"/>
  <c r="C263" i="6"/>
  <c r="BM222" i="2"/>
  <c r="AE219" i="2"/>
  <c r="AF219" i="2" s="1"/>
  <c r="BM219" i="2"/>
  <c r="C260" i="6"/>
  <c r="AE214" i="2"/>
  <c r="AF214" i="2" s="1"/>
  <c r="BM214" i="2"/>
  <c r="C255" i="6"/>
  <c r="AE211" i="2"/>
  <c r="AF211" i="2" s="1"/>
  <c r="BM211" i="2"/>
  <c r="C252" i="6"/>
  <c r="AE205" i="2"/>
  <c r="AF205" i="2" s="1"/>
  <c r="BM205" i="2"/>
  <c r="C246" i="6"/>
  <c r="AE204" i="2"/>
  <c r="AF204" i="2" s="1"/>
  <c r="C245" i="6"/>
  <c r="BM204" i="2"/>
  <c r="BM197" i="2"/>
  <c r="AE197" i="2"/>
  <c r="AF197" i="2" s="1"/>
  <c r="C238" i="6"/>
  <c r="AE193" i="2"/>
  <c r="AF193" i="2" s="1"/>
  <c r="C234" i="6"/>
  <c r="BM193" i="2"/>
  <c r="AE190" i="2"/>
  <c r="AF190" i="2" s="1"/>
  <c r="BM190" i="2"/>
  <c r="C231" i="6"/>
  <c r="AE185" i="2"/>
  <c r="AF185" i="2" s="1"/>
  <c r="BM185" i="2"/>
  <c r="C226" i="6"/>
  <c r="BM182" i="2"/>
  <c r="C223" i="6"/>
  <c r="AE182" i="2"/>
  <c r="AF182" i="2" s="1"/>
  <c r="AE178" i="2"/>
  <c r="AF178" i="2" s="1"/>
  <c r="BM178" i="2"/>
  <c r="C219" i="6"/>
  <c r="BM171" i="2"/>
  <c r="C212" i="6"/>
  <c r="AE171" i="2"/>
  <c r="AF171" i="2" s="1"/>
  <c r="BM169" i="2"/>
  <c r="C210" i="6"/>
  <c r="AE169" i="2"/>
  <c r="AF169" i="2" s="1"/>
  <c r="AE166" i="2"/>
  <c r="AF166" i="2" s="1"/>
  <c r="BM166" i="2"/>
  <c r="C207" i="6"/>
  <c r="AE162" i="2"/>
  <c r="AF162" i="2" s="1"/>
  <c r="BM162" i="2"/>
  <c r="C203" i="6"/>
  <c r="C200" i="6"/>
  <c r="BM159" i="2"/>
  <c r="AE159" i="2"/>
  <c r="AF159" i="2" s="1"/>
  <c r="C195" i="6"/>
  <c r="BM154" i="2"/>
  <c r="AE154" i="2"/>
  <c r="AF154" i="2" s="1"/>
  <c r="AE149" i="2"/>
  <c r="AF149" i="2" s="1"/>
  <c r="C190" i="6"/>
  <c r="BM149" i="2"/>
  <c r="C187" i="6"/>
  <c r="BM146" i="2"/>
  <c r="AE146" i="2"/>
  <c r="AF146" i="2" s="1"/>
  <c r="AE266" i="2"/>
  <c r="AF266" i="2" s="1"/>
  <c r="C307" i="6"/>
  <c r="BM266" i="2"/>
  <c r="BM263" i="2"/>
  <c r="AE263" i="2"/>
  <c r="AF263" i="2" s="1"/>
  <c r="C304" i="6"/>
  <c r="AE257" i="2"/>
  <c r="AF257" i="2" s="1"/>
  <c r="C298" i="6"/>
  <c r="BM257" i="2"/>
  <c r="AE253" i="2"/>
  <c r="AF253" i="2" s="1"/>
  <c r="BM253" i="2"/>
  <c r="C294" i="6"/>
  <c r="BM248" i="2"/>
  <c r="AE248" i="2"/>
  <c r="AF248" i="2" s="1"/>
  <c r="C289" i="6"/>
  <c r="C285" i="6"/>
  <c r="BM244" i="2"/>
  <c r="AE244" i="2"/>
  <c r="AF244" i="2" s="1"/>
  <c r="AE242" i="2"/>
  <c r="AF242" i="2" s="1"/>
  <c r="BM242" i="2"/>
  <c r="C283" i="6"/>
  <c r="AE237" i="2"/>
  <c r="AF237" i="2" s="1"/>
  <c r="C278" i="6"/>
  <c r="BM237" i="2"/>
  <c r="AE233" i="2"/>
  <c r="AF233" i="2" s="1"/>
  <c r="C274" i="6"/>
  <c r="BM233" i="2"/>
  <c r="AE229" i="2"/>
  <c r="AF229" i="2" s="1"/>
  <c r="C270" i="6"/>
  <c r="BM229" i="2"/>
  <c r="AE225" i="2"/>
  <c r="AF225" i="2" s="1"/>
  <c r="BM225" i="2"/>
  <c r="C266" i="6"/>
  <c r="C262" i="6"/>
  <c r="BM221" i="2"/>
  <c r="AE221" i="2"/>
  <c r="AF221" i="2" s="1"/>
  <c r="C259" i="6"/>
  <c r="AE218" i="2"/>
  <c r="AF218" i="2" s="1"/>
  <c r="BM218" i="2"/>
  <c r="AE213" i="2"/>
  <c r="AF213" i="2" s="1"/>
  <c r="BM213" i="2"/>
  <c r="C254" i="6"/>
  <c r="BM210" i="2"/>
  <c r="AE210" i="2"/>
  <c r="AF210" i="2" s="1"/>
  <c r="C251" i="6"/>
  <c r="AE206" i="2"/>
  <c r="AF206" i="2" s="1"/>
  <c r="BM206" i="2"/>
  <c r="C247" i="6"/>
  <c r="AE201" i="2"/>
  <c r="AF201" i="2" s="1"/>
  <c r="C242" i="6"/>
  <c r="BM201" i="2"/>
  <c r="BM198" i="2"/>
  <c r="AE198" i="2"/>
  <c r="AF198" i="2" s="1"/>
  <c r="C239" i="6"/>
  <c r="BM194" i="2"/>
  <c r="C235" i="6"/>
  <c r="AE194" i="2"/>
  <c r="AF194" i="2" s="1"/>
  <c r="BM188" i="2"/>
  <c r="AE188" i="2"/>
  <c r="AF188" i="2" s="1"/>
  <c r="C229" i="6"/>
  <c r="C224" i="6"/>
  <c r="AE183" i="2"/>
  <c r="AF183" i="2" s="1"/>
  <c r="BM183" i="2"/>
  <c r="C222" i="6"/>
  <c r="AE181" i="2"/>
  <c r="AF181" i="2" s="1"/>
  <c r="BM181" i="2"/>
  <c r="AE180" i="2"/>
  <c r="AF180" i="2" s="1"/>
  <c r="BM180" i="2"/>
  <c r="C221" i="6"/>
  <c r="AE174" i="2"/>
  <c r="AF174" i="2" s="1"/>
  <c r="C215" i="6"/>
  <c r="BM174" i="2"/>
  <c r="AE168" i="2"/>
  <c r="AF168" i="2" s="1"/>
  <c r="BM168" i="2"/>
  <c r="C209" i="6"/>
  <c r="AE165" i="2"/>
  <c r="AF165" i="2" s="1"/>
  <c r="BM165" i="2"/>
  <c r="C206" i="6"/>
  <c r="BM161" i="2"/>
  <c r="C202" i="6"/>
  <c r="AE161" i="2"/>
  <c r="AF161" i="2" s="1"/>
  <c r="AE156" i="2"/>
  <c r="AF156" i="2" s="1"/>
  <c r="BM156" i="2"/>
  <c r="C197" i="6"/>
  <c r="AE153" i="2"/>
  <c r="AF153" i="2" s="1"/>
  <c r="BM153" i="2"/>
  <c r="C194" i="6"/>
  <c r="BM148" i="2"/>
  <c r="AE148" i="2"/>
  <c r="AF148" i="2" s="1"/>
  <c r="C189" i="6"/>
  <c r="AE144" i="2"/>
  <c r="AF144" i="2" s="1"/>
  <c r="BM144" i="2"/>
  <c r="C185" i="6"/>
  <c r="AE272" i="2"/>
  <c r="AF272" i="2" s="1"/>
  <c r="C313" i="6"/>
  <c r="BM272" i="2"/>
  <c r="C310" i="6"/>
  <c r="BM269" i="2"/>
  <c r="AE269" i="2"/>
  <c r="AF269" i="2" s="1"/>
  <c r="BM264" i="2"/>
  <c r="AE264" i="2"/>
  <c r="AF264" i="2" s="1"/>
  <c r="C305" i="6"/>
  <c r="C300" i="6"/>
  <c r="AE259" i="2"/>
  <c r="AF259" i="2" s="1"/>
  <c r="BM259" i="2"/>
  <c r="AE255" i="2"/>
  <c r="AF255" i="2" s="1"/>
  <c r="C296" i="6"/>
  <c r="BM255" i="2"/>
  <c r="AE250" i="2"/>
  <c r="AF250" i="2" s="1"/>
  <c r="C291" i="6"/>
  <c r="BM250" i="2"/>
  <c r="AE249" i="2"/>
  <c r="AF249" i="2" s="1"/>
  <c r="C290" i="6"/>
  <c r="BM249" i="2"/>
  <c r="AE246" i="2"/>
  <c r="AF246" i="2" s="1"/>
  <c r="BM246" i="2"/>
  <c r="C287" i="6"/>
  <c r="AE239" i="2"/>
  <c r="AF239" i="2" s="1"/>
  <c r="BM239" i="2"/>
  <c r="C280" i="6"/>
  <c r="AE236" i="2"/>
  <c r="AF236" i="2" s="1"/>
  <c r="C277" i="6"/>
  <c r="BM236" i="2"/>
  <c r="AE232" i="2"/>
  <c r="AF232" i="2" s="1"/>
  <c r="BM232" i="2"/>
  <c r="C273" i="6"/>
  <c r="AE228" i="2"/>
  <c r="AF228" i="2" s="1"/>
  <c r="BM228" i="2"/>
  <c r="C269" i="6"/>
  <c r="AE224" i="2"/>
  <c r="AF224" i="2" s="1"/>
  <c r="BM224" i="2"/>
  <c r="C265" i="6"/>
  <c r="AE220" i="2"/>
  <c r="AF220" i="2" s="1"/>
  <c r="BM220" i="2"/>
  <c r="C261" i="6"/>
  <c r="AE216" i="2"/>
  <c r="AF216" i="2" s="1"/>
  <c r="C257" i="6"/>
  <c r="BM216" i="2"/>
  <c r="AE215" i="2"/>
  <c r="AF215" i="2" s="1"/>
  <c r="BM215" i="2"/>
  <c r="C256" i="6"/>
  <c r="C249" i="6"/>
  <c r="BM208" i="2"/>
  <c r="AE208" i="2"/>
  <c r="AF208" i="2" s="1"/>
  <c r="C243" i="6"/>
  <c r="BM202" i="2"/>
  <c r="AE202" i="2"/>
  <c r="AF202" i="2" s="1"/>
  <c r="AE199" i="2"/>
  <c r="AF199" i="2" s="1"/>
  <c r="BM199" i="2"/>
  <c r="C240" i="6"/>
  <c r="AE196" i="2"/>
  <c r="AF196" i="2" s="1"/>
  <c r="BM196" i="2"/>
  <c r="C237" i="6"/>
  <c r="BM192" i="2"/>
  <c r="C233" i="6"/>
  <c r="AE192" i="2"/>
  <c r="AF192" i="2" s="1"/>
  <c r="AE189" i="2"/>
  <c r="AF189" i="2" s="1"/>
  <c r="C230" i="6"/>
  <c r="BM189" i="2"/>
  <c r="AE184" i="2"/>
  <c r="AF184" i="2" s="1"/>
  <c r="C225" i="6"/>
  <c r="BM184" i="2"/>
  <c r="BM179" i="2"/>
  <c r="C220" i="6"/>
  <c r="AE179" i="2"/>
  <c r="AF179" i="2" s="1"/>
  <c r="AE176" i="2"/>
  <c r="AF176" i="2" s="1"/>
  <c r="C217" i="6"/>
  <c r="BM176" i="2"/>
  <c r="BM173" i="2"/>
  <c r="C214" i="6"/>
  <c r="AE173" i="2"/>
  <c r="AF173" i="2" s="1"/>
  <c r="AE170" i="2"/>
  <c r="AF170" i="2" s="1"/>
  <c r="BM170" i="2"/>
  <c r="C211" i="6"/>
  <c r="AE163" i="2"/>
  <c r="AF163" i="2" s="1"/>
  <c r="BM163" i="2"/>
  <c r="C204" i="6"/>
  <c r="AE160" i="2"/>
  <c r="AF160" i="2" s="1"/>
  <c r="C201" i="6"/>
  <c r="BM160" i="2"/>
  <c r="AE157" i="2"/>
  <c r="AF157" i="2" s="1"/>
  <c r="C198" i="6"/>
  <c r="BM157" i="2"/>
  <c r="AE152" i="2"/>
  <c r="AF152" i="2" s="1"/>
  <c r="BM152" i="2"/>
  <c r="C193" i="6"/>
  <c r="C191" i="6"/>
  <c r="BM150" i="2"/>
  <c r="AE150" i="2"/>
  <c r="AF150" i="2" s="1"/>
  <c r="AE145" i="2"/>
  <c r="AF145" i="2" s="1"/>
  <c r="C186" i="6"/>
  <c r="BM145" i="2"/>
  <c r="BM267" i="2"/>
  <c r="AE267" i="2"/>
  <c r="AF267" i="2" s="1"/>
  <c r="C308" i="6"/>
  <c r="AE262" i="2"/>
  <c r="AF262" i="2" s="1"/>
  <c r="BM262" i="2"/>
  <c r="C303" i="6"/>
  <c r="AE260" i="2"/>
  <c r="AF260" i="2" s="1"/>
  <c r="BM260" i="2"/>
  <c r="C301" i="6"/>
  <c r="AE256" i="2"/>
  <c r="AF256" i="2" s="1"/>
  <c r="BM256" i="2"/>
  <c r="C297" i="6"/>
  <c r="AE251" i="2"/>
  <c r="AF251" i="2" s="1"/>
  <c r="C292" i="6"/>
  <c r="BM251" i="2"/>
  <c r="C288" i="6"/>
  <c r="BM247" i="2"/>
  <c r="AE247" i="2"/>
  <c r="AF247" i="2" s="1"/>
  <c r="C284" i="6"/>
  <c r="BM243" i="2"/>
  <c r="AE243" i="2"/>
  <c r="AF243" i="2" s="1"/>
  <c r="AE240" i="2"/>
  <c r="AF240" i="2" s="1"/>
  <c r="BM240" i="2"/>
  <c r="C281" i="6"/>
  <c r="AE234" i="2"/>
  <c r="AF234" i="2" s="1"/>
  <c r="BM234" i="2"/>
  <c r="C275" i="6"/>
  <c r="BM230" i="2"/>
  <c r="C271" i="6"/>
  <c r="AE230" i="2"/>
  <c r="AF230" i="2" s="1"/>
  <c r="BM226" i="2"/>
  <c r="C267" i="6"/>
  <c r="AE226" i="2"/>
  <c r="AF226" i="2" s="1"/>
  <c r="C264" i="6"/>
  <c r="BM223" i="2"/>
  <c r="AE223" i="2"/>
  <c r="AF223" i="2" s="1"/>
  <c r="AE217" i="2"/>
  <c r="AF217" i="2" s="1"/>
  <c r="BM217" i="2"/>
  <c r="C258" i="6"/>
  <c r="BM212" i="2"/>
  <c r="AE212" i="2"/>
  <c r="AF212" i="2" s="1"/>
  <c r="C253" i="6"/>
  <c r="C250" i="6"/>
  <c r="AE209" i="2"/>
  <c r="AF209" i="2" s="1"/>
  <c r="BM209" i="2"/>
  <c r="BM207" i="2"/>
  <c r="C248" i="6"/>
  <c r="AE207" i="2"/>
  <c r="AF207" i="2" s="1"/>
  <c r="AE203" i="2"/>
  <c r="AF203" i="2" s="1"/>
  <c r="C244" i="6"/>
  <c r="BM203" i="2"/>
  <c r="AE200" i="2"/>
  <c r="AF200" i="2" s="1"/>
  <c r="BM200" i="2"/>
  <c r="C241" i="6"/>
  <c r="AE195" i="2"/>
  <c r="AF195" i="2" s="1"/>
  <c r="BM195" i="2"/>
  <c r="C236" i="6"/>
  <c r="C232" i="6"/>
  <c r="AE191" i="2"/>
  <c r="AF191" i="2" s="1"/>
  <c r="BM191" i="2"/>
  <c r="AE187" i="2"/>
  <c r="AF187" i="2" s="1"/>
  <c r="BM187" i="2"/>
  <c r="C228" i="6"/>
  <c r="BM186" i="2"/>
  <c r="C227" i="6"/>
  <c r="AE186" i="2"/>
  <c r="AF186" i="2" s="1"/>
  <c r="AE177" i="2"/>
  <c r="AF177" i="2" s="1"/>
  <c r="C218" i="6"/>
  <c r="BM177" i="2"/>
  <c r="AE175" i="2"/>
  <c r="AF175" i="2" s="1"/>
  <c r="C216" i="6"/>
  <c r="BM175" i="2"/>
  <c r="BM172" i="2"/>
  <c r="C213" i="6"/>
  <c r="AE172" i="2"/>
  <c r="AF172" i="2" s="1"/>
  <c r="AE167" i="2"/>
  <c r="AF167" i="2" s="1"/>
  <c r="BM167" i="2"/>
  <c r="C208" i="6"/>
  <c r="BM164" i="2"/>
  <c r="AE164" i="2"/>
  <c r="AF164" i="2" s="1"/>
  <c r="C205" i="6"/>
  <c r="AE158" i="2"/>
  <c r="AF158" i="2" s="1"/>
  <c r="C199" i="6"/>
  <c r="BM158" i="2"/>
  <c r="AE155" i="2"/>
  <c r="AF155" i="2" s="1"/>
  <c r="C196" i="6"/>
  <c r="BM155" i="2"/>
  <c r="AE151" i="2"/>
  <c r="AF151" i="2" s="1"/>
  <c r="BM151" i="2"/>
  <c r="C192" i="6"/>
  <c r="C188" i="6"/>
  <c r="BM147" i="2"/>
  <c r="AE147" i="2"/>
  <c r="AF147" i="2" s="1"/>
  <c r="AE265" i="2"/>
  <c r="AF265" i="2" s="1"/>
  <c r="BM265" i="2"/>
  <c r="C306" i="6"/>
  <c r="AA269" i="2"/>
  <c r="BS269" i="2" s="1"/>
  <c r="BM143" i="2"/>
  <c r="C184" i="6"/>
  <c r="AE143" i="2"/>
  <c r="AF143" i="2" s="1"/>
  <c r="BM138" i="2"/>
  <c r="C179" i="6"/>
  <c r="AE138" i="2"/>
  <c r="AF138" i="2" s="1"/>
  <c r="BM135" i="2"/>
  <c r="C176" i="6"/>
  <c r="AE135" i="2"/>
  <c r="AF135" i="2" s="1"/>
  <c r="BM132" i="2"/>
  <c r="C173" i="6"/>
  <c r="AE132" i="2"/>
  <c r="AF132" i="2" s="1"/>
  <c r="BM126" i="2"/>
  <c r="C167" i="6"/>
  <c r="AE126" i="2"/>
  <c r="AF126" i="2" s="1"/>
  <c r="BM121" i="2"/>
  <c r="C162" i="6"/>
  <c r="AE121" i="2"/>
  <c r="AF121" i="2" s="1"/>
  <c r="BM118" i="2"/>
  <c r="C159" i="6"/>
  <c r="AE118" i="2"/>
  <c r="AF118" i="2" s="1"/>
  <c r="BM114" i="2"/>
  <c r="C155" i="6"/>
  <c r="AE114" i="2"/>
  <c r="AF114" i="2" s="1"/>
  <c r="BM109" i="2"/>
  <c r="C150" i="6"/>
  <c r="AE109" i="2"/>
  <c r="AF109" i="2" s="1"/>
  <c r="BM107" i="2"/>
  <c r="C148" i="6"/>
  <c r="AE107" i="2"/>
  <c r="AF107" i="2" s="1"/>
  <c r="BM103" i="2"/>
  <c r="C144" i="6"/>
  <c r="AE103" i="2"/>
  <c r="AF103" i="2" s="1"/>
  <c r="BM99" i="2"/>
  <c r="C140" i="6"/>
  <c r="AE99" i="2"/>
  <c r="AF99" i="2" s="1"/>
  <c r="BM96" i="2"/>
  <c r="C137" i="6"/>
  <c r="AE96" i="2"/>
  <c r="AF96" i="2" s="1"/>
  <c r="BM94" i="2"/>
  <c r="C135" i="6"/>
  <c r="AE94" i="2"/>
  <c r="AF94" i="2" s="1"/>
  <c r="BM87" i="2"/>
  <c r="C128" i="6"/>
  <c r="AE87" i="2"/>
  <c r="AF87" i="2" s="1"/>
  <c r="BM81" i="2"/>
  <c r="C122" i="6"/>
  <c r="AE81" i="2"/>
  <c r="AF81" i="2" s="1"/>
  <c r="BM82" i="2"/>
  <c r="C123" i="6"/>
  <c r="AE82" i="2"/>
  <c r="AF82" i="2" s="1"/>
  <c r="BM74" i="2"/>
  <c r="C115" i="6"/>
  <c r="AE74" i="2"/>
  <c r="AF74" i="2" s="1"/>
  <c r="BM71" i="2"/>
  <c r="C112" i="6"/>
  <c r="AE71" i="2"/>
  <c r="AF71" i="2" s="1"/>
  <c r="C107" i="6"/>
  <c r="BM66" i="2"/>
  <c r="AE66" i="2"/>
  <c r="AF66" i="2" s="1"/>
  <c r="BM65" i="2"/>
  <c r="C106" i="6"/>
  <c r="AE65" i="2"/>
  <c r="AF65" i="2" s="1"/>
  <c r="BM59" i="2"/>
  <c r="C100" i="6"/>
  <c r="AE59" i="2"/>
  <c r="AF59" i="2" s="1"/>
  <c r="C98" i="6"/>
  <c r="BM57" i="2"/>
  <c r="AE57" i="2"/>
  <c r="AF57" i="2" s="1"/>
  <c r="C91" i="6"/>
  <c r="BM50" i="2"/>
  <c r="AE50" i="2"/>
  <c r="AF50" i="2" s="1"/>
  <c r="C89" i="6"/>
  <c r="BM48" i="2"/>
  <c r="AE48" i="2"/>
  <c r="AF48" i="2" s="1"/>
  <c r="BM42" i="2"/>
  <c r="C83" i="6"/>
  <c r="AE42" i="2"/>
  <c r="AF42" i="2" s="1"/>
  <c r="C80" i="6"/>
  <c r="BM39" i="2"/>
  <c r="AE39" i="2"/>
  <c r="AF39" i="2" s="1"/>
  <c r="C76" i="6"/>
  <c r="BM35" i="2"/>
  <c r="AE35" i="2"/>
  <c r="AF35" i="2" s="1"/>
  <c r="BM31" i="2"/>
  <c r="C72" i="6"/>
  <c r="AE31" i="2"/>
  <c r="AF31" i="2" s="1"/>
  <c r="C69" i="6"/>
  <c r="BM28" i="2"/>
  <c r="AE28" i="2"/>
  <c r="AF28" i="2" s="1"/>
  <c r="C65" i="6"/>
  <c r="BM24" i="2"/>
  <c r="AE24" i="2"/>
  <c r="AF24" i="2" s="1"/>
  <c r="C60" i="6"/>
  <c r="BM19" i="2"/>
  <c r="AE19" i="2"/>
  <c r="AF19" i="2" s="1"/>
  <c r="BM14" i="2"/>
  <c r="C55" i="6"/>
  <c r="AE14" i="2"/>
  <c r="AF14" i="2" s="1"/>
  <c r="C53" i="6"/>
  <c r="BM12" i="2"/>
  <c r="AE12" i="2"/>
  <c r="AF12" i="2" s="1"/>
  <c r="BM10" i="2"/>
  <c r="C51" i="6"/>
  <c r="AE10" i="2"/>
  <c r="AF10" i="2" s="1"/>
  <c r="BM8" i="2"/>
  <c r="C49" i="6"/>
  <c r="AE8" i="2"/>
  <c r="AF8" i="2" s="1"/>
  <c r="X270" i="2"/>
  <c r="U270" i="2"/>
  <c r="P270" i="2"/>
  <c r="Y270" i="2"/>
  <c r="Z270" i="2"/>
  <c r="V270" i="2"/>
  <c r="Q270" i="2"/>
  <c r="T270" i="2"/>
  <c r="S270" i="2"/>
  <c r="AB270" i="2"/>
  <c r="W270" i="2"/>
  <c r="R270" i="2"/>
  <c r="BM142" i="2"/>
  <c r="C183" i="6"/>
  <c r="AE142" i="2"/>
  <c r="AF142" i="2" s="1"/>
  <c r="BM139" i="2"/>
  <c r="C180" i="6"/>
  <c r="AE139" i="2"/>
  <c r="AF139" i="2" s="1"/>
  <c r="C174" i="6"/>
  <c r="BM133" i="2"/>
  <c r="AE133" i="2"/>
  <c r="AF133" i="2" s="1"/>
  <c r="C171" i="6"/>
  <c r="BM130" i="2"/>
  <c r="AE130" i="2"/>
  <c r="AF130" i="2" s="1"/>
  <c r="C170" i="6"/>
  <c r="BM129" i="2"/>
  <c r="AE129" i="2"/>
  <c r="AF129" i="2" s="1"/>
  <c r="C164" i="6"/>
  <c r="BM123" i="2"/>
  <c r="AE123" i="2"/>
  <c r="AF123" i="2" s="1"/>
  <c r="BM119" i="2"/>
  <c r="C160" i="6"/>
  <c r="AE119" i="2"/>
  <c r="AF119" i="2" s="1"/>
  <c r="BM115" i="2"/>
  <c r="C156" i="6"/>
  <c r="AE115" i="2"/>
  <c r="AF115" i="2" s="1"/>
  <c r="BM111" i="2"/>
  <c r="C152" i="6"/>
  <c r="AE111" i="2"/>
  <c r="AF111" i="2" s="1"/>
  <c r="BM106" i="2"/>
  <c r="C147" i="6"/>
  <c r="AE106" i="2"/>
  <c r="AF106" i="2" s="1"/>
  <c r="BM101" i="2"/>
  <c r="C142" i="6"/>
  <c r="AE101" i="2"/>
  <c r="AF101" i="2" s="1"/>
  <c r="BM98" i="2"/>
  <c r="C139" i="6"/>
  <c r="AE98" i="2"/>
  <c r="AF98" i="2" s="1"/>
  <c r="C136" i="6"/>
  <c r="BM95" i="2"/>
  <c r="AE95" i="2"/>
  <c r="AF95" i="2" s="1"/>
  <c r="BM90" i="2"/>
  <c r="C131" i="6"/>
  <c r="AE90" i="2"/>
  <c r="AF90" i="2" s="1"/>
  <c r="BM86" i="2"/>
  <c r="C127" i="6"/>
  <c r="AE86" i="2"/>
  <c r="AF86" i="2" s="1"/>
  <c r="C124" i="6"/>
  <c r="BM83" i="2"/>
  <c r="AE83" i="2"/>
  <c r="AF83" i="2" s="1"/>
  <c r="BM77" i="2"/>
  <c r="C118" i="6"/>
  <c r="AE77" i="2"/>
  <c r="AF77" i="2" s="1"/>
  <c r="BM76" i="2"/>
  <c r="C117" i="6"/>
  <c r="AE76" i="2"/>
  <c r="AF76" i="2" s="1"/>
  <c r="BM70" i="2"/>
  <c r="C111" i="6"/>
  <c r="AE70" i="2"/>
  <c r="AF70" i="2" s="1"/>
  <c r="C108" i="6"/>
  <c r="BM67" i="2"/>
  <c r="AE67" i="2"/>
  <c r="AF67" i="2" s="1"/>
  <c r="C102" i="6"/>
  <c r="BM61" i="2"/>
  <c r="AE61" i="2"/>
  <c r="AF61" i="2" s="1"/>
  <c r="C99" i="6"/>
  <c r="BM58" i="2"/>
  <c r="AE58" i="2"/>
  <c r="AF58" i="2" s="1"/>
  <c r="C93" i="6"/>
  <c r="BM52" i="2"/>
  <c r="AE52" i="2"/>
  <c r="AF52" i="2" s="1"/>
  <c r="BM49" i="2"/>
  <c r="C90" i="6"/>
  <c r="AE49" i="2"/>
  <c r="AF49" i="2" s="1"/>
  <c r="C86" i="6"/>
  <c r="BM45" i="2"/>
  <c r="AE45" i="2"/>
  <c r="AF45" i="2" s="1"/>
  <c r="C84" i="6"/>
  <c r="BM43" i="2"/>
  <c r="AE43" i="2"/>
  <c r="AF43" i="2" s="1"/>
  <c r="BM37" i="2"/>
  <c r="C78" i="6"/>
  <c r="AE37" i="2"/>
  <c r="AF37" i="2" s="1"/>
  <c r="C75" i="6"/>
  <c r="BM34" i="2"/>
  <c r="AE34" i="2"/>
  <c r="AF34" i="2" s="1"/>
  <c r="C73" i="6"/>
  <c r="BM32" i="2"/>
  <c r="AE32" i="2"/>
  <c r="AF32" i="2" s="1"/>
  <c r="C66" i="6"/>
  <c r="BM25" i="2"/>
  <c r="AE25" i="2"/>
  <c r="AF25" i="2" s="1"/>
  <c r="BM22" i="2"/>
  <c r="C63" i="6"/>
  <c r="AE22" i="2"/>
  <c r="AF22" i="2" s="1"/>
  <c r="C61" i="6"/>
  <c r="BM20" i="2"/>
  <c r="AE20" i="2"/>
  <c r="AF20" i="2" s="1"/>
  <c r="C54" i="6"/>
  <c r="BM13" i="2"/>
  <c r="AE13" i="2"/>
  <c r="AF13" i="2" s="1"/>
  <c r="C46" i="6"/>
  <c r="BM5" i="2"/>
  <c r="AE5" i="2"/>
  <c r="AF5" i="2" s="1"/>
  <c r="C50" i="6"/>
  <c r="BM9" i="2"/>
  <c r="AE9" i="2"/>
  <c r="AF9" i="2" s="1"/>
  <c r="N270" i="2"/>
  <c r="AR271" i="2" s="1"/>
  <c r="M270" i="2"/>
  <c r="AQ271" i="2" s="1"/>
  <c r="O270" i="2"/>
  <c r="AS271" i="2" s="1"/>
  <c r="BM140" i="2"/>
  <c r="C181" i="6"/>
  <c r="AE140" i="2"/>
  <c r="AF140" i="2" s="1"/>
  <c r="BM137" i="2"/>
  <c r="C178" i="6"/>
  <c r="AE137" i="2"/>
  <c r="AF137" i="2" s="1"/>
  <c r="C175" i="6"/>
  <c r="BM134" i="2"/>
  <c r="AE134" i="2"/>
  <c r="AF134" i="2" s="1"/>
  <c r="BM128" i="2"/>
  <c r="C169" i="6"/>
  <c r="AE128" i="2"/>
  <c r="AF128" i="2" s="1"/>
  <c r="C168" i="6"/>
  <c r="BM127" i="2"/>
  <c r="AE127" i="2"/>
  <c r="AF127" i="2" s="1"/>
  <c r="C161" i="6"/>
  <c r="BM120" i="2"/>
  <c r="AE120" i="2"/>
  <c r="AF120" i="2" s="1"/>
  <c r="BM117" i="2"/>
  <c r="C158" i="6"/>
  <c r="AE117" i="2"/>
  <c r="AF117" i="2" s="1"/>
  <c r="BM113" i="2"/>
  <c r="C154" i="6"/>
  <c r="AE113" i="2"/>
  <c r="AF113" i="2" s="1"/>
  <c r="C151" i="6"/>
  <c r="BM110" i="2"/>
  <c r="AE110" i="2"/>
  <c r="AF110" i="2" s="1"/>
  <c r="C146" i="6"/>
  <c r="BM105" i="2"/>
  <c r="AE105" i="2"/>
  <c r="AF105" i="2" s="1"/>
  <c r="BM100" i="2"/>
  <c r="C141" i="6"/>
  <c r="AE100" i="2"/>
  <c r="AF100" i="2" s="1"/>
  <c r="BM97" i="2"/>
  <c r="C138" i="6"/>
  <c r="AE97" i="2"/>
  <c r="AF97" i="2" s="1"/>
  <c r="BM92" i="2"/>
  <c r="C133" i="6"/>
  <c r="AE92" i="2"/>
  <c r="AF92" i="2" s="1"/>
  <c r="BM88" i="2"/>
  <c r="C129" i="6"/>
  <c r="AE88" i="2"/>
  <c r="AF88" i="2" s="1"/>
  <c r="BM84" i="2"/>
  <c r="C125" i="6"/>
  <c r="AE84" i="2"/>
  <c r="AF84" i="2" s="1"/>
  <c r="BM79" i="2"/>
  <c r="C120" i="6"/>
  <c r="AE79" i="2"/>
  <c r="AF79" i="2" s="1"/>
  <c r="C116" i="6"/>
  <c r="BM75" i="2"/>
  <c r="AE75" i="2"/>
  <c r="AF75" i="2" s="1"/>
  <c r="BM73" i="2"/>
  <c r="C114" i="6"/>
  <c r="AE73" i="2"/>
  <c r="AF73" i="2" s="1"/>
  <c r="C110" i="6"/>
  <c r="BM69" i="2"/>
  <c r="AE69" i="2"/>
  <c r="AF69" i="2" s="1"/>
  <c r="C104" i="6"/>
  <c r="BM63" i="2"/>
  <c r="AE63" i="2"/>
  <c r="AF63" i="2" s="1"/>
  <c r="C101" i="6"/>
  <c r="BM60" i="2"/>
  <c r="AE60" i="2"/>
  <c r="AF60" i="2" s="1"/>
  <c r="BM56" i="2"/>
  <c r="C97" i="6"/>
  <c r="AE56" i="2"/>
  <c r="AF56" i="2" s="1"/>
  <c r="BM54" i="2"/>
  <c r="C95" i="6"/>
  <c r="AE54" i="2"/>
  <c r="AF54" i="2" s="1"/>
  <c r="BM47" i="2"/>
  <c r="C88" i="6"/>
  <c r="AE47" i="2"/>
  <c r="AF47" i="2" s="1"/>
  <c r="C87" i="6"/>
  <c r="BM46" i="2"/>
  <c r="AE46" i="2"/>
  <c r="AF46" i="2" s="1"/>
  <c r="C82" i="6"/>
  <c r="BM41" i="2"/>
  <c r="AE41" i="2"/>
  <c r="AF41" i="2" s="1"/>
  <c r="C79" i="6"/>
  <c r="BM38" i="2"/>
  <c r="AE38" i="2"/>
  <c r="AF38" i="2" s="1"/>
  <c r="BM33" i="2"/>
  <c r="C74" i="6"/>
  <c r="AE33" i="2"/>
  <c r="AF33" i="2" s="1"/>
  <c r="BM29" i="2"/>
  <c r="C70" i="6"/>
  <c r="AE29" i="2"/>
  <c r="AF29" i="2" s="1"/>
  <c r="C68" i="6"/>
  <c r="BM27" i="2"/>
  <c r="AE27" i="2"/>
  <c r="AF27" i="2" s="1"/>
  <c r="BM21" i="2"/>
  <c r="C62" i="6"/>
  <c r="AE21" i="2"/>
  <c r="AF21" i="2" s="1"/>
  <c r="C58" i="6"/>
  <c r="BM17" i="2"/>
  <c r="AE17" i="2"/>
  <c r="AF17" i="2" s="1"/>
  <c r="BM15" i="2"/>
  <c r="C56" i="6"/>
  <c r="AE15" i="2"/>
  <c r="AF15" i="2" s="1"/>
  <c r="AE7" i="2"/>
  <c r="AF7" i="2" s="1"/>
  <c r="C48" i="6"/>
  <c r="BM7" i="2"/>
  <c r="BM273" i="2"/>
  <c r="C314" i="6"/>
  <c r="AE273" i="2"/>
  <c r="AF273" i="2" s="1"/>
  <c r="CZ270" i="2"/>
  <c r="DF269" i="2"/>
  <c r="K271" i="2"/>
  <c r="J272" i="2"/>
  <c r="L271" i="2"/>
  <c r="BM141" i="2"/>
  <c r="C182" i="6"/>
  <c r="AE141" i="2"/>
  <c r="AF141" i="2" s="1"/>
  <c r="BM136" i="2"/>
  <c r="C177" i="6"/>
  <c r="AE136" i="2"/>
  <c r="AF136" i="2" s="1"/>
  <c r="BM131" i="2"/>
  <c r="C172" i="6"/>
  <c r="AE131" i="2"/>
  <c r="AF131" i="2" s="1"/>
  <c r="BM125" i="2"/>
  <c r="C166" i="6"/>
  <c r="AE125" i="2"/>
  <c r="AF125" i="2" s="1"/>
  <c r="BM124" i="2"/>
  <c r="C165" i="6"/>
  <c r="AE124" i="2"/>
  <c r="AF124" i="2" s="1"/>
  <c r="BM122" i="2"/>
  <c r="C163" i="6"/>
  <c r="AE122" i="2"/>
  <c r="AF122" i="2" s="1"/>
  <c r="BM116" i="2"/>
  <c r="C157" i="6"/>
  <c r="AE116" i="2"/>
  <c r="AF116" i="2" s="1"/>
  <c r="BM112" i="2"/>
  <c r="C153" i="6"/>
  <c r="AE112" i="2"/>
  <c r="AF112" i="2" s="1"/>
  <c r="BM108" i="2"/>
  <c r="C149" i="6"/>
  <c r="AE108" i="2"/>
  <c r="AF108" i="2" s="1"/>
  <c r="BM104" i="2"/>
  <c r="C145" i="6"/>
  <c r="AE104" i="2"/>
  <c r="AF104" i="2" s="1"/>
  <c r="C143" i="6"/>
  <c r="BM102" i="2"/>
  <c r="AE102" i="2"/>
  <c r="AF102" i="2" s="1"/>
  <c r="BM93" i="2"/>
  <c r="C134" i="6"/>
  <c r="AE93" i="2"/>
  <c r="AF93" i="2" s="1"/>
  <c r="C132" i="6"/>
  <c r="BM91" i="2"/>
  <c r="AE91" i="2"/>
  <c r="AF91" i="2" s="1"/>
  <c r="BM89" i="2"/>
  <c r="C130" i="6"/>
  <c r="AE89" i="2"/>
  <c r="AF89" i="2" s="1"/>
  <c r="C126" i="6"/>
  <c r="BM85" i="2"/>
  <c r="AE85" i="2"/>
  <c r="AF85" i="2" s="1"/>
  <c r="BM80" i="2"/>
  <c r="C121" i="6"/>
  <c r="AE80" i="2"/>
  <c r="AF80" i="2" s="1"/>
  <c r="BM78" i="2"/>
  <c r="C119" i="6"/>
  <c r="AE78" i="2"/>
  <c r="AF78" i="2" s="1"/>
  <c r="C113" i="6"/>
  <c r="BM72" i="2"/>
  <c r="AE72" i="2"/>
  <c r="AF72" i="2" s="1"/>
  <c r="BM68" i="2"/>
  <c r="C109" i="6"/>
  <c r="AE68" i="2"/>
  <c r="AF68" i="2" s="1"/>
  <c r="BM64" i="2"/>
  <c r="C105" i="6"/>
  <c r="AE64" i="2"/>
  <c r="AF64" i="2" s="1"/>
  <c r="BM62" i="2"/>
  <c r="C103" i="6"/>
  <c r="AE62" i="2"/>
  <c r="AF62" i="2" s="1"/>
  <c r="C96" i="6"/>
  <c r="BM55" i="2"/>
  <c r="AE55" i="2"/>
  <c r="AF55" i="2" s="1"/>
  <c r="BM53" i="2"/>
  <c r="C94" i="6"/>
  <c r="AE53" i="2"/>
  <c r="AF53" i="2" s="1"/>
  <c r="BM51" i="2"/>
  <c r="C92" i="6"/>
  <c r="AE51" i="2"/>
  <c r="AF51" i="2" s="1"/>
  <c r="C85" i="6"/>
  <c r="BM44" i="2"/>
  <c r="AE44" i="2"/>
  <c r="AF44" i="2" s="1"/>
  <c r="C81" i="6"/>
  <c r="BM40" i="2"/>
  <c r="AE40" i="2"/>
  <c r="AF40" i="2" s="1"/>
  <c r="BM36" i="2"/>
  <c r="C77" i="6"/>
  <c r="AE36" i="2"/>
  <c r="AF36" i="2" s="1"/>
  <c r="C71" i="6"/>
  <c r="BM30" i="2"/>
  <c r="AE30" i="2"/>
  <c r="AF30" i="2" s="1"/>
  <c r="C67" i="6"/>
  <c r="BM26" i="2"/>
  <c r="AE26" i="2"/>
  <c r="AF26" i="2" s="1"/>
  <c r="C64" i="6"/>
  <c r="BM23" i="2"/>
  <c r="AE23" i="2"/>
  <c r="AF23" i="2" s="1"/>
  <c r="BM18" i="2"/>
  <c r="C59" i="6"/>
  <c r="AE18" i="2"/>
  <c r="AF18" i="2" s="1"/>
  <c r="C57" i="6"/>
  <c r="BM16" i="2"/>
  <c r="AE16" i="2"/>
  <c r="AF16" i="2" s="1"/>
  <c r="BM11" i="2"/>
  <c r="C52" i="6"/>
  <c r="AE11" i="2"/>
  <c r="AF11" i="2" s="1"/>
  <c r="C47" i="6"/>
  <c r="AE6" i="2"/>
  <c r="AF6" i="2" s="1"/>
  <c r="BM6" i="2"/>
  <c r="BM4" i="2"/>
  <c r="AE4" i="2"/>
  <c r="AG4" i="2" s="1"/>
  <c r="AG5" i="2" s="1"/>
  <c r="C45" i="6"/>
  <c r="AH4" i="2"/>
  <c r="AG6" i="2" l="1"/>
  <c r="AG7" i="2" s="1"/>
  <c r="AG8" i="2" s="1"/>
  <c r="AG9" i="2" s="1"/>
  <c r="AG10" i="2" s="1"/>
  <c r="AG11" i="2" s="1"/>
  <c r="AG12" i="2" s="1"/>
  <c r="AG13" i="2" s="1"/>
  <c r="AG14" i="2" s="1"/>
  <c r="AG15" i="2" s="1"/>
  <c r="AG16" i="2" s="1"/>
  <c r="AG17" i="2" s="1"/>
  <c r="AG18" i="2" s="1"/>
  <c r="AG19" i="2" s="1"/>
  <c r="AG20" i="2" s="1"/>
  <c r="AG21" i="2" s="1"/>
  <c r="AG22" i="2" s="1"/>
  <c r="AG23" i="2" s="1"/>
  <c r="AG24" i="2" s="1"/>
  <c r="AG25" i="2" s="1"/>
  <c r="AG26" i="2" s="1"/>
  <c r="AG27" i="2" s="1"/>
  <c r="AG28" i="2" s="1"/>
  <c r="AG29" i="2" s="1"/>
  <c r="AG30" i="2" s="1"/>
  <c r="AG31" i="2" s="1"/>
  <c r="AG32" i="2" s="1"/>
  <c r="AG33" i="2" s="1"/>
  <c r="AG34" i="2" s="1"/>
  <c r="AG35" i="2" s="1"/>
  <c r="AG36" i="2" s="1"/>
  <c r="AG37" i="2" s="1"/>
  <c r="AG38" i="2" s="1"/>
  <c r="AG39" i="2" s="1"/>
  <c r="AG40" i="2" s="1"/>
  <c r="AG41" i="2" s="1"/>
  <c r="AG42" i="2" s="1"/>
  <c r="AG43" i="2" s="1"/>
  <c r="AG44" i="2" s="1"/>
  <c r="AG45" i="2" s="1"/>
  <c r="AG46" i="2" s="1"/>
  <c r="AG47" i="2" s="1"/>
  <c r="AG48" i="2" s="1"/>
  <c r="AG49" i="2" s="1"/>
  <c r="AG50" i="2" s="1"/>
  <c r="AG51" i="2" s="1"/>
  <c r="AG52" i="2" s="1"/>
  <c r="AG53" i="2" s="1"/>
  <c r="AG54" i="2" s="1"/>
  <c r="AG55" i="2" s="1"/>
  <c r="AG56" i="2" s="1"/>
  <c r="AG57" i="2" s="1"/>
  <c r="AG58" i="2" s="1"/>
  <c r="AG59" i="2" s="1"/>
  <c r="AG60" i="2" s="1"/>
  <c r="AG61" i="2" s="1"/>
  <c r="AG62" i="2" s="1"/>
  <c r="AG63" i="2" s="1"/>
  <c r="AG64" i="2" s="1"/>
  <c r="AG65" i="2" s="1"/>
  <c r="AG66" i="2" s="1"/>
  <c r="AG67" i="2" s="1"/>
  <c r="AG68" i="2" s="1"/>
  <c r="AG69" i="2" s="1"/>
  <c r="AG70" i="2" s="1"/>
  <c r="AG71" i="2" s="1"/>
  <c r="AG72" i="2" s="1"/>
  <c r="AG73" i="2" s="1"/>
  <c r="AG74" i="2" s="1"/>
  <c r="AG75" i="2" s="1"/>
  <c r="AG76" i="2" s="1"/>
  <c r="AG77" i="2" s="1"/>
  <c r="AG78" i="2" s="1"/>
  <c r="AG79" i="2" s="1"/>
  <c r="AG80" i="2" s="1"/>
  <c r="AG81" i="2" s="1"/>
  <c r="AG82" i="2" s="1"/>
  <c r="AG83" i="2" s="1"/>
  <c r="AG84" i="2" s="1"/>
  <c r="AG85" i="2" s="1"/>
  <c r="AG86" i="2" s="1"/>
  <c r="AG87" i="2" s="1"/>
  <c r="AG88" i="2" s="1"/>
  <c r="AG89" i="2" s="1"/>
  <c r="AG90" i="2" s="1"/>
  <c r="AG91" i="2" s="1"/>
  <c r="AG92" i="2" s="1"/>
  <c r="AG93" i="2" s="1"/>
  <c r="AG94" i="2" s="1"/>
  <c r="AG95" i="2" s="1"/>
  <c r="AG96" i="2" s="1"/>
  <c r="AG97" i="2" s="1"/>
  <c r="AG98" i="2" s="1"/>
  <c r="AG99" i="2" s="1"/>
  <c r="AG100" i="2" s="1"/>
  <c r="AG101" i="2" s="1"/>
  <c r="AG102" i="2" s="1"/>
  <c r="AG103" i="2" s="1"/>
  <c r="AG104" i="2" s="1"/>
  <c r="AG105" i="2" s="1"/>
  <c r="AG106" i="2" s="1"/>
  <c r="AG107" i="2" s="1"/>
  <c r="AG108" i="2" s="1"/>
  <c r="AG109" i="2" s="1"/>
  <c r="AG110" i="2" s="1"/>
  <c r="AG111" i="2" s="1"/>
  <c r="AG112" i="2" s="1"/>
  <c r="AG113" i="2" s="1"/>
  <c r="AG114" i="2" s="1"/>
  <c r="AG115" i="2" s="1"/>
  <c r="AG116" i="2" s="1"/>
  <c r="AG117" i="2" s="1"/>
  <c r="AG118" i="2" s="1"/>
  <c r="AG119" i="2" s="1"/>
  <c r="AG120" i="2" s="1"/>
  <c r="AG121" i="2" s="1"/>
  <c r="AG122" i="2" s="1"/>
  <c r="AG123" i="2" s="1"/>
  <c r="AG124" i="2" s="1"/>
  <c r="AG125" i="2" s="1"/>
  <c r="AG126" i="2" s="1"/>
  <c r="AG127" i="2" s="1"/>
  <c r="AG128" i="2" s="1"/>
  <c r="AG129" i="2" s="1"/>
  <c r="AG130" i="2" s="1"/>
  <c r="AG131" i="2" s="1"/>
  <c r="AG132" i="2" s="1"/>
  <c r="AG133" i="2" s="1"/>
  <c r="AG134" i="2" s="1"/>
  <c r="AG135" i="2" s="1"/>
  <c r="AG136" i="2" s="1"/>
  <c r="AG137" i="2" s="1"/>
  <c r="AG138" i="2" s="1"/>
  <c r="AG139" i="2" s="1"/>
  <c r="AG140" i="2" s="1"/>
  <c r="AG141" i="2" s="1"/>
  <c r="AG142" i="2" s="1"/>
  <c r="AG143" i="2" s="1"/>
  <c r="AG144" i="2" s="1"/>
  <c r="AG145" i="2" s="1"/>
  <c r="AG146" i="2" s="1"/>
  <c r="AG147" i="2" s="1"/>
  <c r="AG148" i="2" s="1"/>
  <c r="AG149" i="2" s="1"/>
  <c r="AG150" i="2" s="1"/>
  <c r="AG151" i="2" s="1"/>
  <c r="AG152" i="2" s="1"/>
  <c r="AG153" i="2" s="1"/>
  <c r="AG154" i="2" s="1"/>
  <c r="AG155" i="2" s="1"/>
  <c r="AG156" i="2" s="1"/>
  <c r="AG157" i="2" s="1"/>
  <c r="AG158" i="2" s="1"/>
  <c r="AG159" i="2" s="1"/>
  <c r="AG160" i="2" s="1"/>
  <c r="AG161" i="2" s="1"/>
  <c r="AG162" i="2" s="1"/>
  <c r="AG163" i="2" s="1"/>
  <c r="AG164" i="2" s="1"/>
  <c r="AG165" i="2" s="1"/>
  <c r="AG166" i="2" s="1"/>
  <c r="AG167" i="2" s="1"/>
  <c r="AG168" i="2" s="1"/>
  <c r="AG169" i="2" s="1"/>
  <c r="AG170" i="2" s="1"/>
  <c r="AG171" i="2" s="1"/>
  <c r="AG172" i="2" s="1"/>
  <c r="AG173" i="2" s="1"/>
  <c r="AG174" i="2" s="1"/>
  <c r="AG175" i="2" s="1"/>
  <c r="AG176" i="2" s="1"/>
  <c r="AG177" i="2" s="1"/>
  <c r="AG178" i="2" s="1"/>
  <c r="AG179" i="2" s="1"/>
  <c r="AG180" i="2" s="1"/>
  <c r="AG181" i="2" s="1"/>
  <c r="AG182" i="2" s="1"/>
  <c r="AG183" i="2" s="1"/>
  <c r="AG184" i="2" s="1"/>
  <c r="AG185" i="2" s="1"/>
  <c r="AG186" i="2" s="1"/>
  <c r="AG187" i="2" s="1"/>
  <c r="AG188" i="2" s="1"/>
  <c r="AG189" i="2" s="1"/>
  <c r="AG190" i="2" s="1"/>
  <c r="AG191" i="2" s="1"/>
  <c r="AG192" i="2" s="1"/>
  <c r="AG193" i="2" s="1"/>
  <c r="AG194" i="2" s="1"/>
  <c r="AG195" i="2" s="1"/>
  <c r="AG196" i="2" s="1"/>
  <c r="AG197" i="2" s="1"/>
  <c r="AG198" i="2" s="1"/>
  <c r="AG199" i="2" s="1"/>
  <c r="AG200" i="2" s="1"/>
  <c r="AG201" i="2" s="1"/>
  <c r="AG202" i="2" s="1"/>
  <c r="AG203" i="2" s="1"/>
  <c r="AG204" i="2" s="1"/>
  <c r="AG205" i="2" s="1"/>
  <c r="AG206" i="2" s="1"/>
  <c r="AG207" i="2" s="1"/>
  <c r="AG208" i="2" s="1"/>
  <c r="AG209" i="2" s="1"/>
  <c r="AG210" i="2" s="1"/>
  <c r="AG211" i="2" s="1"/>
  <c r="AG212" i="2" s="1"/>
  <c r="AG213" i="2" s="1"/>
  <c r="AG214" i="2" s="1"/>
  <c r="AG215" i="2" s="1"/>
  <c r="AG216" i="2" s="1"/>
  <c r="AG217" i="2" s="1"/>
  <c r="AG218" i="2" s="1"/>
  <c r="AG219" i="2" s="1"/>
  <c r="AG220" i="2" s="1"/>
  <c r="AG221" i="2" s="1"/>
  <c r="AG222" i="2" s="1"/>
  <c r="AG223" i="2" s="1"/>
  <c r="AG224" i="2" s="1"/>
  <c r="AG225" i="2" s="1"/>
  <c r="AG226" i="2" s="1"/>
  <c r="AG227" i="2" s="1"/>
  <c r="AG228" i="2" s="1"/>
  <c r="AG229" i="2" s="1"/>
  <c r="AG230" i="2" s="1"/>
  <c r="AG231" i="2" s="1"/>
  <c r="AG232" i="2" s="1"/>
  <c r="AG233" i="2" s="1"/>
  <c r="AG234" i="2" s="1"/>
  <c r="AG235" i="2" s="1"/>
  <c r="AG236" i="2" s="1"/>
  <c r="AG237" i="2" s="1"/>
  <c r="AG238" i="2" s="1"/>
  <c r="AG239" i="2" s="1"/>
  <c r="AG240" i="2" s="1"/>
  <c r="AG241" i="2" s="1"/>
  <c r="AG242" i="2" s="1"/>
  <c r="AG243" i="2" s="1"/>
  <c r="AG244" i="2" s="1"/>
  <c r="AG245" i="2" s="1"/>
  <c r="AG246" i="2" s="1"/>
  <c r="AG247" i="2" s="1"/>
  <c r="AG248" i="2" s="1"/>
  <c r="AG249" i="2" s="1"/>
  <c r="AG250" i="2" s="1"/>
  <c r="AG251" i="2" s="1"/>
  <c r="AG252" i="2" s="1"/>
  <c r="AG253" i="2" s="1"/>
  <c r="AG254" i="2" s="1"/>
  <c r="AG255" i="2" s="1"/>
  <c r="AG256" i="2" s="1"/>
  <c r="AG257" i="2" s="1"/>
  <c r="AG258" i="2" s="1"/>
  <c r="AG259" i="2" s="1"/>
  <c r="AG260" i="2" s="1"/>
  <c r="AG261" i="2" s="1"/>
  <c r="AG262" i="2" s="1"/>
  <c r="AG263" i="2" s="1"/>
  <c r="AG264" i="2" s="1"/>
  <c r="AG265" i="2" s="1"/>
  <c r="AG266" i="2" s="1"/>
  <c r="AG267" i="2" s="1"/>
  <c r="AG268" i="2" s="1"/>
  <c r="AG269" i="2" s="1"/>
  <c r="AG270" i="2" s="1"/>
  <c r="AG271" i="2" s="1"/>
  <c r="AG272" i="2" s="1"/>
  <c r="AG273" i="2" s="1"/>
  <c r="Y271" i="2"/>
  <c r="X271" i="2"/>
  <c r="U271" i="2"/>
  <c r="P271" i="2"/>
  <c r="Z271" i="2"/>
  <c r="V271" i="2"/>
  <c r="S271" i="2"/>
  <c r="W271" i="2"/>
  <c r="Q271" i="2"/>
  <c r="AB271" i="2"/>
  <c r="T271" i="2"/>
  <c r="R271" i="2"/>
  <c r="CZ271" i="2"/>
  <c r="DF270" i="2"/>
  <c r="AF4" i="2"/>
  <c r="D91" i="2" s="1"/>
  <c r="K272" i="2"/>
  <c r="J273" i="2"/>
  <c r="L272" i="2"/>
  <c r="AI4" i="2"/>
  <c r="AH5" i="2"/>
  <c r="M271" i="2"/>
  <c r="AQ272" i="2" s="1"/>
  <c r="N271" i="2"/>
  <c r="AR272" i="2" s="1"/>
  <c r="O271" i="2"/>
  <c r="AS272" i="2" s="1"/>
  <c r="AA270" i="2"/>
  <c r="BS270" i="2" s="1"/>
  <c r="Y272" i="2" l="1"/>
  <c r="X272" i="2"/>
  <c r="U272" i="2"/>
  <c r="R272" i="2"/>
  <c r="Z272" i="2"/>
  <c r="V272" i="2"/>
  <c r="P272" i="2"/>
  <c r="W272" i="2"/>
  <c r="Q272" i="2"/>
  <c r="T272" i="2"/>
  <c r="S272" i="2"/>
  <c r="AB272" i="2"/>
  <c r="CZ272" i="2"/>
  <c r="DF271" i="2"/>
  <c r="AA271" i="2"/>
  <c r="BS271" i="2" s="1"/>
  <c r="D93" i="2"/>
  <c r="G31" i="6" s="1"/>
  <c r="D92" i="2"/>
  <c r="AJ4" i="2" s="1"/>
  <c r="AK4" i="2" s="1"/>
  <c r="AH6" i="2"/>
  <c r="AI5" i="2"/>
  <c r="O272" i="2"/>
  <c r="AS273" i="2" s="1"/>
  <c r="M272" i="2"/>
  <c r="AQ273" i="2" s="1"/>
  <c r="N272" i="2"/>
  <c r="AR273" i="2" s="1"/>
  <c r="K273" i="2"/>
  <c r="L273" i="2"/>
  <c r="AJ184" i="2" l="1"/>
  <c r="CB4" i="2"/>
  <c r="I45" i="6" s="1"/>
  <c r="D45" i="6"/>
  <c r="AL4" i="2"/>
  <c r="BP4" i="2"/>
  <c r="G45" i="6" s="1"/>
  <c r="BV4" i="2"/>
  <c r="BZ4" i="2"/>
  <c r="H45" i="6" s="1"/>
  <c r="BL4" i="2"/>
  <c r="BQ4" i="2" s="1"/>
  <c r="AJ229" i="2"/>
  <c r="AJ271" i="2"/>
  <c r="AJ236" i="2"/>
  <c r="AJ61" i="2"/>
  <c r="AJ67" i="2"/>
  <c r="AJ204" i="2"/>
  <c r="AJ175" i="2"/>
  <c r="AJ93" i="2"/>
  <c r="AJ49" i="2"/>
  <c r="AJ262" i="2"/>
  <c r="AJ32" i="2"/>
  <c r="AJ94" i="2"/>
  <c r="AJ197" i="2"/>
  <c r="AJ17" i="2"/>
  <c r="AJ198" i="2"/>
  <c r="AJ222" i="2"/>
  <c r="AJ122" i="2"/>
  <c r="AJ242" i="2"/>
  <c r="AJ36" i="2"/>
  <c r="AJ254" i="2"/>
  <c r="AJ171" i="2"/>
  <c r="AJ202" i="2"/>
  <c r="AJ8" i="2"/>
  <c r="AK8" i="2" s="1"/>
  <c r="AJ170" i="2"/>
  <c r="AJ71" i="2"/>
  <c r="AJ181" i="2"/>
  <c r="AJ196" i="2"/>
  <c r="AJ245" i="2"/>
  <c r="AJ182" i="2"/>
  <c r="AJ207" i="2"/>
  <c r="AJ76" i="2"/>
  <c r="AJ91" i="2"/>
  <c r="AJ192" i="2"/>
  <c r="AJ144" i="2"/>
  <c r="AJ160" i="2"/>
  <c r="AJ47" i="2"/>
  <c r="AJ22" i="2"/>
  <c r="AJ106" i="2"/>
  <c r="AJ233" i="2"/>
  <c r="AJ84" i="2"/>
  <c r="AJ187" i="2"/>
  <c r="AJ96" i="2"/>
  <c r="AJ64" i="2"/>
  <c r="AJ260" i="2"/>
  <c r="AJ121" i="2"/>
  <c r="AJ159" i="2"/>
  <c r="AJ188" i="2"/>
  <c r="AJ118" i="2"/>
  <c r="AJ132" i="2"/>
  <c r="AJ111" i="2"/>
  <c r="AJ232" i="2"/>
  <c r="AJ214" i="2"/>
  <c r="AJ60" i="2"/>
  <c r="AJ215" i="2"/>
  <c r="AJ20" i="2"/>
  <c r="AJ37" i="2"/>
  <c r="AJ90" i="2"/>
  <c r="AJ101" i="2"/>
  <c r="AJ88" i="2"/>
  <c r="AJ191" i="2"/>
  <c r="AJ220" i="2"/>
  <c r="AJ190" i="2"/>
  <c r="AJ74" i="2"/>
  <c r="AJ212" i="2"/>
  <c r="AJ169" i="2"/>
  <c r="AJ131" i="2"/>
  <c r="AJ137" i="2"/>
  <c r="AJ42" i="2"/>
  <c r="AJ3" i="2"/>
  <c r="AK3" i="2" s="1"/>
  <c r="AJ77" i="2"/>
  <c r="AJ53" i="2"/>
  <c r="AJ195" i="2"/>
  <c r="AJ86" i="2"/>
  <c r="AJ28" i="2"/>
  <c r="AJ104" i="2"/>
  <c r="AJ142" i="2"/>
  <c r="AJ82" i="2"/>
  <c r="AJ51" i="2"/>
  <c r="AJ213" i="2"/>
  <c r="AJ238" i="2"/>
  <c r="DF272" i="2"/>
  <c r="CZ273" i="2"/>
  <c r="AA272" i="2"/>
  <c r="BS272" i="2" s="1"/>
  <c r="N273" i="2"/>
  <c r="O273" i="2"/>
  <c r="M273" i="2"/>
  <c r="AJ149" i="2"/>
  <c r="AJ41" i="2"/>
  <c r="AJ6" i="2"/>
  <c r="AK6" i="2" s="1"/>
  <c r="AJ211" i="2"/>
  <c r="AJ218" i="2"/>
  <c r="AJ237" i="2"/>
  <c r="AJ138" i="2"/>
  <c r="AJ208" i="2"/>
  <c r="AJ165" i="2"/>
  <c r="AJ258" i="2"/>
  <c r="AJ172" i="2"/>
  <c r="AJ185" i="2"/>
  <c r="AJ216" i="2"/>
  <c r="AJ97" i="2"/>
  <c r="AJ43" i="2"/>
  <c r="AJ75" i="2"/>
  <c r="AJ114" i="2"/>
  <c r="AJ113" i="2"/>
  <c r="AB273" i="2"/>
  <c r="V273" i="2"/>
  <c r="S273" i="2"/>
  <c r="Y273" i="2"/>
  <c r="X273" i="2"/>
  <c r="W273" i="2"/>
  <c r="P273" i="2"/>
  <c r="Z273" i="2"/>
  <c r="AA273" i="2" s="1"/>
  <c r="BS273" i="2" s="1"/>
  <c r="T273" i="2"/>
  <c r="Q273" i="2"/>
  <c r="R273" i="2"/>
  <c r="U273" i="2"/>
  <c r="AH7" i="2"/>
  <c r="AI6" i="2"/>
  <c r="AJ189" i="2"/>
  <c r="AJ266" i="2"/>
  <c r="AJ11" i="2"/>
  <c r="AJ219" i="2"/>
  <c r="AJ56" i="2"/>
  <c r="AJ168" i="2"/>
  <c r="AJ221" i="2"/>
  <c r="AJ193" i="2"/>
  <c r="AJ103" i="2"/>
  <c r="AJ178" i="2"/>
  <c r="AJ273" i="2"/>
  <c r="AJ83" i="2"/>
  <c r="AJ72" i="2"/>
  <c r="AJ110" i="2"/>
  <c r="AJ272" i="2"/>
  <c r="AJ244" i="2"/>
  <c r="AJ119" i="2"/>
  <c r="AJ98" i="2"/>
  <c r="AJ112" i="2"/>
  <c r="AJ24" i="2"/>
  <c r="AJ157" i="2"/>
  <c r="AJ247" i="2"/>
  <c r="AJ253" i="2"/>
  <c r="AJ177" i="2"/>
  <c r="AJ21" i="2"/>
  <c r="AJ173" i="2"/>
  <c r="AJ70" i="2"/>
  <c r="AJ265" i="2"/>
  <c r="AJ180" i="2"/>
  <c r="AJ263" i="2"/>
  <c r="AJ107" i="2"/>
  <c r="AJ15" i="2"/>
  <c r="AJ85" i="2"/>
  <c r="AJ66" i="2"/>
  <c r="AJ139" i="2"/>
  <c r="AJ12" i="2"/>
  <c r="AJ252" i="2"/>
  <c r="AJ117" i="2"/>
  <c r="AJ210" i="2"/>
  <c r="AJ224" i="2"/>
  <c r="AJ183" i="2"/>
  <c r="AJ123" i="2"/>
  <c r="AJ200" i="2"/>
  <c r="AJ134" i="2"/>
  <c r="AJ176" i="2"/>
  <c r="AJ108" i="2"/>
  <c r="AJ145" i="2"/>
  <c r="AJ199" i="2"/>
  <c r="AJ25" i="2"/>
  <c r="AJ44" i="2"/>
  <c r="AJ63" i="2"/>
  <c r="AJ34" i="2"/>
  <c r="AJ269" i="2"/>
  <c r="AJ13" i="2"/>
  <c r="AJ16" i="2"/>
  <c r="AJ7" i="2"/>
  <c r="AK7" i="2" s="1"/>
  <c r="AJ69" i="2"/>
  <c r="AJ206" i="2"/>
  <c r="AJ55" i="2"/>
  <c r="AJ161" i="2"/>
  <c r="AJ126" i="2"/>
  <c r="AJ115" i="2"/>
  <c r="AJ10" i="2"/>
  <c r="AK10" i="2" s="1"/>
  <c r="AJ19" i="2"/>
  <c r="AJ127" i="2"/>
  <c r="AJ124" i="2"/>
  <c r="AJ5" i="2"/>
  <c r="AK5" i="2" s="1"/>
  <c r="AJ257" i="2"/>
  <c r="AJ164" i="2"/>
  <c r="AJ143" i="2"/>
  <c r="AJ158" i="2"/>
  <c r="AJ136" i="2"/>
  <c r="AJ31" i="2"/>
  <c r="AJ241" i="2"/>
  <c r="AJ128" i="2"/>
  <c r="AJ130" i="2"/>
  <c r="AJ135" i="2"/>
  <c r="AJ226" i="2"/>
  <c r="AJ268" i="2"/>
  <c r="AJ26" i="2"/>
  <c r="AJ79" i="2"/>
  <c r="AJ23" i="2"/>
  <c r="AJ18" i="2"/>
  <c r="AJ87" i="2"/>
  <c r="AJ52" i="2"/>
  <c r="AJ152" i="2"/>
  <c r="AJ35" i="2"/>
  <c r="AJ45" i="2"/>
  <c r="AJ48" i="2"/>
  <c r="AJ68" i="2"/>
  <c r="AJ217" i="2"/>
  <c r="AJ255" i="2"/>
  <c r="AJ125" i="2"/>
  <c r="AJ246" i="2"/>
  <c r="AJ174" i="2"/>
  <c r="AJ264" i="2"/>
  <c r="AJ129" i="2"/>
  <c r="AJ223" i="2"/>
  <c r="AJ38" i="2"/>
  <c r="AJ30" i="2"/>
  <c r="AJ14" i="2"/>
  <c r="AJ33" i="2"/>
  <c r="AJ102" i="2"/>
  <c r="AJ239" i="2"/>
  <c r="AJ227" i="2"/>
  <c r="AJ163" i="2"/>
  <c r="AJ205" i="2"/>
  <c r="AJ39" i="2"/>
  <c r="AJ230" i="2"/>
  <c r="AJ155" i="2"/>
  <c r="AJ259" i="2"/>
  <c r="AJ162" i="2"/>
  <c r="AJ228" i="2"/>
  <c r="AJ156" i="2"/>
  <c r="AJ201" i="2"/>
  <c r="AJ92" i="2"/>
  <c r="AJ140" i="2"/>
  <c r="AJ59" i="2"/>
  <c r="AJ141" i="2"/>
  <c r="AJ109" i="2"/>
  <c r="AJ100" i="2"/>
  <c r="AJ65" i="2"/>
  <c r="AJ148" i="2"/>
  <c r="AJ267" i="2"/>
  <c r="AJ89" i="2"/>
  <c r="AJ270" i="2"/>
  <c r="AJ248" i="2"/>
  <c r="AJ116" i="2"/>
  <c r="AJ57" i="2"/>
  <c r="AJ154" i="2"/>
  <c r="AJ29" i="2"/>
  <c r="AJ194" i="2"/>
  <c r="AJ209" i="2"/>
  <c r="AJ99" i="2"/>
  <c r="AJ73" i="2"/>
  <c r="AJ54" i="2"/>
  <c r="AJ251" i="2"/>
  <c r="AJ167" i="2"/>
  <c r="AJ120" i="2"/>
  <c r="AJ234" i="2"/>
  <c r="AJ249" i="2"/>
  <c r="AJ231" i="2"/>
  <c r="AJ46" i="2"/>
  <c r="AJ186" i="2"/>
  <c r="AJ151" i="2"/>
  <c r="AJ225" i="2"/>
  <c r="AJ243" i="2"/>
  <c r="AJ105" i="2"/>
  <c r="AJ153" i="2"/>
  <c r="AJ95" i="2"/>
  <c r="AJ146" i="2"/>
  <c r="AJ147" i="2"/>
  <c r="AJ150" i="2"/>
  <c r="AJ166" i="2"/>
  <c r="AJ256" i="2"/>
  <c r="AJ50" i="2"/>
  <c r="AJ133" i="2"/>
  <c r="AJ9" i="2"/>
  <c r="AK9" i="2" s="1"/>
  <c r="AJ40" i="2"/>
  <c r="AJ235" i="2"/>
  <c r="AJ250" i="2"/>
  <c r="AJ203" i="2"/>
  <c r="AJ27" i="2"/>
  <c r="AJ58" i="2"/>
  <c r="AJ179" i="2"/>
  <c r="AJ62" i="2"/>
  <c r="AJ81" i="2"/>
  <c r="AJ261" i="2"/>
  <c r="AJ240" i="2"/>
  <c r="AJ78" i="2"/>
  <c r="AJ80" i="2"/>
  <c r="AK13" i="2" l="1"/>
  <c r="D54" i="6" s="1"/>
  <c r="AK12" i="2"/>
  <c r="D53" i="6" s="1"/>
  <c r="AK11" i="2"/>
  <c r="D52" i="6" s="1"/>
  <c r="AK270" i="2"/>
  <c r="D311" i="6" s="1"/>
  <c r="AK263" i="2"/>
  <c r="D304" i="6" s="1"/>
  <c r="AK266" i="2"/>
  <c r="D307" i="6" s="1"/>
  <c r="AK258" i="2"/>
  <c r="D299" i="6" s="1"/>
  <c r="AK260" i="2"/>
  <c r="D301" i="6" s="1"/>
  <c r="AK254" i="2"/>
  <c r="D295" i="6" s="1"/>
  <c r="AK251" i="2"/>
  <c r="D292" i="6" s="1"/>
  <c r="AK269" i="2"/>
  <c r="D310" i="6" s="1"/>
  <c r="AK252" i="2"/>
  <c r="D293" i="6" s="1"/>
  <c r="AK261" i="2"/>
  <c r="D302" i="6" s="1"/>
  <c r="AK267" i="2"/>
  <c r="D308" i="6" s="1"/>
  <c r="AK264" i="2"/>
  <c r="D305" i="6" s="1"/>
  <c r="AK255" i="2"/>
  <c r="D296" i="6" s="1"/>
  <c r="AK257" i="2"/>
  <c r="D298" i="6" s="1"/>
  <c r="AK265" i="2"/>
  <c r="D306" i="6" s="1"/>
  <c r="AK262" i="2"/>
  <c r="D303" i="6" s="1"/>
  <c r="AK271" i="2"/>
  <c r="D312" i="6" s="1"/>
  <c r="AK256" i="2"/>
  <c r="D297" i="6" s="1"/>
  <c r="AK259" i="2"/>
  <c r="D300" i="6" s="1"/>
  <c r="AK268" i="2"/>
  <c r="D309" i="6" s="1"/>
  <c r="AK253" i="2"/>
  <c r="D294" i="6" s="1"/>
  <c r="AK272" i="2"/>
  <c r="D313" i="6" s="1"/>
  <c r="AK273" i="2"/>
  <c r="I9" i="6" s="1"/>
  <c r="AK23" i="2"/>
  <c r="D64" i="6" s="1"/>
  <c r="AK14" i="2"/>
  <c r="D55" i="6" s="1"/>
  <c r="AK21" i="2"/>
  <c r="D62" i="6" s="1"/>
  <c r="AK20" i="2"/>
  <c r="D61" i="6" s="1"/>
  <c r="AK19" i="2"/>
  <c r="D60" i="6" s="1"/>
  <c r="AK15" i="2"/>
  <c r="D56" i="6" s="1"/>
  <c r="AK17" i="2"/>
  <c r="D58" i="6" s="1"/>
  <c r="AK18" i="2"/>
  <c r="D59" i="6" s="1"/>
  <c r="AK16" i="2"/>
  <c r="D57" i="6" s="1"/>
  <c r="AK22" i="2"/>
  <c r="D63" i="6" s="1"/>
  <c r="AK27" i="2"/>
  <c r="D68" i="6" s="1"/>
  <c r="AK25" i="2"/>
  <c r="D66" i="6" s="1"/>
  <c r="AK26" i="2"/>
  <c r="D67" i="6" s="1"/>
  <c r="AK24" i="2"/>
  <c r="D65" i="6" s="1"/>
  <c r="AK28" i="2"/>
  <c r="D69" i="6" s="1"/>
  <c r="AK98" i="2"/>
  <c r="D139" i="6" s="1"/>
  <c r="AK80" i="2"/>
  <c r="D121" i="6" s="1"/>
  <c r="AK81" i="2"/>
  <c r="AK243" i="2"/>
  <c r="AK46" i="2"/>
  <c r="AK29" i="2"/>
  <c r="AK248" i="2"/>
  <c r="AK201" i="2"/>
  <c r="AK102" i="2"/>
  <c r="AK174" i="2"/>
  <c r="AK35" i="2"/>
  <c r="AK79" i="2"/>
  <c r="AK31" i="2"/>
  <c r="AK124" i="2"/>
  <c r="AK206" i="2"/>
  <c r="AK108" i="2"/>
  <c r="AK123" i="2"/>
  <c r="AK66" i="2"/>
  <c r="AK247" i="2"/>
  <c r="AK78" i="2"/>
  <c r="AK203" i="2"/>
  <c r="CB9" i="2"/>
  <c r="I50" i="6" s="1"/>
  <c r="D50" i="6"/>
  <c r="BP9" i="2"/>
  <c r="G50" i="6" s="1"/>
  <c r="BZ9" i="2"/>
  <c r="H50" i="6" s="1"/>
  <c r="AK95" i="2"/>
  <c r="AK225" i="2"/>
  <c r="AK167" i="2"/>
  <c r="AK240" i="2"/>
  <c r="AK179" i="2"/>
  <c r="AK250" i="2"/>
  <c r="AK133" i="2"/>
  <c r="AK150" i="2"/>
  <c r="AK153" i="2"/>
  <c r="AK151" i="2"/>
  <c r="AK249" i="2"/>
  <c r="AK209" i="2"/>
  <c r="AK57" i="2"/>
  <c r="AK89" i="2"/>
  <c r="AK100" i="2"/>
  <c r="AK140" i="2"/>
  <c r="AK228" i="2"/>
  <c r="AK230" i="2"/>
  <c r="AK227" i="2"/>
  <c r="AK129" i="2"/>
  <c r="AK125" i="2"/>
  <c r="AK48" i="2"/>
  <c r="AK184" i="2"/>
  <c r="AK128" i="2"/>
  <c r="AK158" i="2"/>
  <c r="AK161" i="2"/>
  <c r="BZ7" i="2"/>
  <c r="H48" i="6" s="1"/>
  <c r="D48" i="6"/>
  <c r="BP7" i="2"/>
  <c r="G48" i="6" s="1"/>
  <c r="CB7" i="2"/>
  <c r="I48" i="6" s="1"/>
  <c r="AK34" i="2"/>
  <c r="AK199" i="2"/>
  <c r="AK134" i="2"/>
  <c r="AK224" i="2"/>
  <c r="AK177" i="2"/>
  <c r="AK244" i="2"/>
  <c r="AK83" i="2"/>
  <c r="AK193" i="2"/>
  <c r="AK219" i="2"/>
  <c r="AK75" i="2"/>
  <c r="AK185" i="2"/>
  <c r="AK208" i="2"/>
  <c r="AK211" i="2"/>
  <c r="AK238" i="2"/>
  <c r="AK142" i="2"/>
  <c r="AK195" i="2"/>
  <c r="AK42" i="2"/>
  <c r="AK212" i="2"/>
  <c r="AK191" i="2"/>
  <c r="AK37" i="2"/>
  <c r="AK214" i="2"/>
  <c r="AK118" i="2"/>
  <c r="AK84" i="2"/>
  <c r="AK47" i="2"/>
  <c r="AK91" i="2"/>
  <c r="AK245" i="2"/>
  <c r="AK170" i="2"/>
  <c r="AK122" i="2"/>
  <c r="AK197" i="2"/>
  <c r="AK49" i="2"/>
  <c r="AK67" i="2"/>
  <c r="AK229" i="2"/>
  <c r="AK146" i="2"/>
  <c r="AK73" i="2"/>
  <c r="AK141" i="2"/>
  <c r="AK38" i="2"/>
  <c r="AK52" i="2"/>
  <c r="AK164" i="2"/>
  <c r="AK58" i="2"/>
  <c r="AK235" i="2"/>
  <c r="AK50" i="2"/>
  <c r="AK147" i="2"/>
  <c r="AK105" i="2"/>
  <c r="AK186" i="2"/>
  <c r="AK234" i="2"/>
  <c r="AK54" i="2"/>
  <c r="AK194" i="2"/>
  <c r="AK116" i="2"/>
  <c r="AK109" i="2"/>
  <c r="AK92" i="2"/>
  <c r="AK162" i="2"/>
  <c r="AK39" i="2"/>
  <c r="AK239" i="2"/>
  <c r="AK30" i="2"/>
  <c r="AK45" i="2"/>
  <c r="AK226" i="2"/>
  <c r="AK241" i="2"/>
  <c r="AK143" i="2"/>
  <c r="CB5" i="2"/>
  <c r="I46" i="6" s="1"/>
  <c r="D46" i="6"/>
  <c r="BZ5" i="2"/>
  <c r="H46" i="6" s="1"/>
  <c r="BP5" i="2"/>
  <c r="G46" i="6" s="1"/>
  <c r="CB10" i="2"/>
  <c r="I51" i="6" s="1"/>
  <c r="BP10" i="2"/>
  <c r="G51" i="6" s="1"/>
  <c r="BZ10" i="2"/>
  <c r="H51" i="6" s="1"/>
  <c r="D51" i="6"/>
  <c r="AK55" i="2"/>
  <c r="AK63" i="2"/>
  <c r="AK145" i="2"/>
  <c r="AK200" i="2"/>
  <c r="AK210" i="2"/>
  <c r="AK139" i="2"/>
  <c r="AK107" i="2"/>
  <c r="AK70" i="2"/>
  <c r="AK112" i="2"/>
  <c r="AK221" i="2"/>
  <c r="AI7" i="2"/>
  <c r="AH8" i="2"/>
  <c r="AK43" i="2"/>
  <c r="AK172" i="2"/>
  <c r="AK138" i="2"/>
  <c r="CB6" i="2"/>
  <c r="I47" i="6" s="1"/>
  <c r="D47" i="6"/>
  <c r="BZ6" i="2"/>
  <c r="H47" i="6" s="1"/>
  <c r="BP6" i="2"/>
  <c r="G47" i="6" s="1"/>
  <c r="AK213" i="2"/>
  <c r="AK104" i="2"/>
  <c r="AK53" i="2"/>
  <c r="AK137" i="2"/>
  <c r="AK74" i="2"/>
  <c r="AK88" i="2"/>
  <c r="AK232" i="2"/>
  <c r="AK188" i="2"/>
  <c r="AK64" i="2"/>
  <c r="AK233" i="2"/>
  <c r="AK160" i="2"/>
  <c r="AK76" i="2"/>
  <c r="AK196" i="2"/>
  <c r="BZ8" i="2"/>
  <c r="H49" i="6" s="1"/>
  <c r="CB8" i="2"/>
  <c r="I49" i="6" s="1"/>
  <c r="D49" i="6"/>
  <c r="BP8" i="2"/>
  <c r="G49" i="6" s="1"/>
  <c r="AK36" i="2"/>
  <c r="AK222" i="2"/>
  <c r="AK94" i="2"/>
  <c r="AK93" i="2"/>
  <c r="AK61" i="2"/>
  <c r="BR4" i="2"/>
  <c r="AL5" i="2"/>
  <c r="AM4" i="2"/>
  <c r="AK110" i="2"/>
  <c r="AK178" i="2"/>
  <c r="AK168" i="2"/>
  <c r="AK113" i="2"/>
  <c r="AK97" i="2"/>
  <c r="AK237" i="2"/>
  <c r="AK41" i="2"/>
  <c r="DF273" i="2"/>
  <c r="CZ274" i="2"/>
  <c r="AK51" i="2"/>
  <c r="AK77" i="2"/>
  <c r="AK131" i="2"/>
  <c r="AK190" i="2"/>
  <c r="AK101" i="2"/>
  <c r="AK215" i="2"/>
  <c r="AK111" i="2"/>
  <c r="AK159" i="2"/>
  <c r="AK96" i="2"/>
  <c r="AK106" i="2"/>
  <c r="AK144" i="2"/>
  <c r="AK207" i="2"/>
  <c r="AK181" i="2"/>
  <c r="AK202" i="2"/>
  <c r="AK198" i="2"/>
  <c r="AK32" i="2"/>
  <c r="AK175" i="2"/>
  <c r="AK236" i="2"/>
  <c r="AK40" i="2"/>
  <c r="AK120" i="2"/>
  <c r="AK148" i="2"/>
  <c r="AK205" i="2"/>
  <c r="AK217" i="2"/>
  <c r="AK135" i="2"/>
  <c r="AK115" i="2"/>
  <c r="AK44" i="2"/>
  <c r="AK117" i="2"/>
  <c r="AK173" i="2"/>
  <c r="AK62" i="2"/>
  <c r="AK166" i="2"/>
  <c r="AK231" i="2"/>
  <c r="AK99" i="2"/>
  <c r="AK154" i="2"/>
  <c r="AK65" i="2"/>
  <c r="AK59" i="2"/>
  <c r="AK156" i="2"/>
  <c r="AK155" i="2"/>
  <c r="AK163" i="2"/>
  <c r="AK33" i="2"/>
  <c r="AK223" i="2"/>
  <c r="AK246" i="2"/>
  <c r="AK68" i="2"/>
  <c r="AK152" i="2"/>
  <c r="AK87" i="2"/>
  <c r="AK130" i="2"/>
  <c r="AK136" i="2"/>
  <c r="AK127" i="2"/>
  <c r="AK126" i="2"/>
  <c r="AK69" i="2"/>
  <c r="AK176" i="2"/>
  <c r="AK183" i="2"/>
  <c r="AK85" i="2"/>
  <c r="AK180" i="2"/>
  <c r="AK157" i="2"/>
  <c r="AK119" i="2"/>
  <c r="AK72" i="2"/>
  <c r="AK103" i="2"/>
  <c r="AK56" i="2"/>
  <c r="AK189" i="2"/>
  <c r="AK114" i="2"/>
  <c r="AK216" i="2"/>
  <c r="AK165" i="2"/>
  <c r="AK218" i="2"/>
  <c r="AK149" i="2"/>
  <c r="AK82" i="2"/>
  <c r="AK86" i="2"/>
  <c r="CC3" i="2"/>
  <c r="J44" i="6" s="1"/>
  <c r="CB3" i="2"/>
  <c r="I44" i="6" s="1"/>
  <c r="D44" i="6"/>
  <c r="CD3" i="2"/>
  <c r="BP3" i="2"/>
  <c r="G44" i="6" s="1"/>
  <c r="BZ3" i="2"/>
  <c r="H44" i="6" s="1"/>
  <c r="AK169" i="2"/>
  <c r="AK220" i="2"/>
  <c r="AK90" i="2"/>
  <c r="AK60" i="2"/>
  <c r="AK132" i="2"/>
  <c r="AK121" i="2"/>
  <c r="AK187" i="2"/>
  <c r="AK192" i="2"/>
  <c r="AK182" i="2"/>
  <c r="AK71" i="2"/>
  <c r="AK171" i="2"/>
  <c r="AK242" i="2"/>
  <c r="AK204" i="2"/>
  <c r="D314" i="6" l="1"/>
  <c r="D131" i="6"/>
  <c r="D259" i="6"/>
  <c r="D230" i="6"/>
  <c r="D160" i="6"/>
  <c r="D224" i="6"/>
  <c r="D168" i="6"/>
  <c r="D193" i="6"/>
  <c r="D74" i="6"/>
  <c r="D100" i="6"/>
  <c r="D272" i="6"/>
  <c r="D158" i="6"/>
  <c r="D258" i="6"/>
  <c r="D81" i="6"/>
  <c r="D239" i="6"/>
  <c r="D185" i="6"/>
  <c r="D152" i="6"/>
  <c r="D172" i="6"/>
  <c r="D154" i="6"/>
  <c r="D219" i="6"/>
  <c r="D135" i="6"/>
  <c r="D117" i="6"/>
  <c r="D229" i="6"/>
  <c r="D178" i="6"/>
  <c r="D179" i="6"/>
  <c r="D180" i="6"/>
  <c r="D104" i="6"/>
  <c r="D267" i="6"/>
  <c r="D80" i="6"/>
  <c r="D157" i="6"/>
  <c r="D227" i="6"/>
  <c r="D276" i="6"/>
  <c r="D79" i="6"/>
  <c r="D270" i="6"/>
  <c r="D163" i="6"/>
  <c r="D88" i="6"/>
  <c r="D78" i="6"/>
  <c r="D236" i="6"/>
  <c r="D249" i="6"/>
  <c r="D124" i="6"/>
  <c r="D175" i="6"/>
  <c r="D199" i="6"/>
  <c r="D166" i="6"/>
  <c r="D269" i="6"/>
  <c r="D98" i="6"/>
  <c r="D194" i="6"/>
  <c r="D220" i="6"/>
  <c r="D136" i="6"/>
  <c r="D107" i="6"/>
  <c r="D165" i="6"/>
  <c r="D215" i="6"/>
  <c r="D70" i="6"/>
  <c r="D112" i="6"/>
  <c r="D127" i="6"/>
  <c r="D206" i="6"/>
  <c r="D97" i="6"/>
  <c r="D198" i="6"/>
  <c r="D217" i="6"/>
  <c r="D177" i="6"/>
  <c r="D109" i="6"/>
  <c r="D204" i="6"/>
  <c r="D106" i="6"/>
  <c r="D207" i="6"/>
  <c r="D85" i="6"/>
  <c r="D246" i="6"/>
  <c r="D277" i="6"/>
  <c r="D243" i="6"/>
  <c r="D147" i="6"/>
  <c r="D256" i="6"/>
  <c r="D118" i="6"/>
  <c r="D82" i="6"/>
  <c r="D151" i="6"/>
  <c r="D263" i="6"/>
  <c r="D201" i="6"/>
  <c r="D273" i="6"/>
  <c r="D94" i="6"/>
  <c r="D213" i="6"/>
  <c r="AI8" i="2"/>
  <c r="AH9" i="2"/>
  <c r="D153" i="6"/>
  <c r="D251" i="6"/>
  <c r="D96" i="6"/>
  <c r="D86" i="6"/>
  <c r="D203" i="6"/>
  <c r="D235" i="6"/>
  <c r="D146" i="6"/>
  <c r="D99" i="6"/>
  <c r="D182" i="6"/>
  <c r="D108" i="6"/>
  <c r="D211" i="6"/>
  <c r="D125" i="6"/>
  <c r="D232" i="6"/>
  <c r="D183" i="6"/>
  <c r="D226" i="6"/>
  <c r="D285" i="6"/>
  <c r="D240" i="6"/>
  <c r="D169" i="6"/>
  <c r="D170" i="6"/>
  <c r="D181" i="6"/>
  <c r="D250" i="6"/>
  <c r="D191" i="6"/>
  <c r="D281" i="6"/>
  <c r="D244" i="6"/>
  <c r="D164" i="6"/>
  <c r="D72" i="6"/>
  <c r="D143" i="6"/>
  <c r="D87" i="6"/>
  <c r="D228" i="6"/>
  <c r="D261" i="6"/>
  <c r="D245" i="6"/>
  <c r="D173" i="6"/>
  <c r="D210" i="6"/>
  <c r="D123" i="6"/>
  <c r="D257" i="6"/>
  <c r="D144" i="6"/>
  <c r="D221" i="6"/>
  <c r="D110" i="6"/>
  <c r="D171" i="6"/>
  <c r="D287" i="6"/>
  <c r="D196" i="6"/>
  <c r="D195" i="6"/>
  <c r="D103" i="6"/>
  <c r="D156" i="6"/>
  <c r="D189" i="6"/>
  <c r="D216" i="6"/>
  <c r="D222" i="6"/>
  <c r="D137" i="6"/>
  <c r="D142" i="6"/>
  <c r="D92" i="6"/>
  <c r="D278" i="6"/>
  <c r="E45" i="6"/>
  <c r="BW4" i="2"/>
  <c r="D102" i="6"/>
  <c r="D77" i="6"/>
  <c r="D274" i="6"/>
  <c r="D129" i="6"/>
  <c r="D145" i="6"/>
  <c r="D84" i="6"/>
  <c r="D111" i="6"/>
  <c r="D241" i="6"/>
  <c r="D184" i="6"/>
  <c r="D71" i="6"/>
  <c r="D133" i="6"/>
  <c r="D95" i="6"/>
  <c r="D188" i="6"/>
  <c r="D205" i="6"/>
  <c r="D114" i="6"/>
  <c r="D90" i="6"/>
  <c r="D286" i="6"/>
  <c r="D159" i="6"/>
  <c r="D253" i="6"/>
  <c r="D279" i="6"/>
  <c r="D116" i="6"/>
  <c r="D260" i="6"/>
  <c r="D218" i="6"/>
  <c r="D75" i="6"/>
  <c r="D225" i="6"/>
  <c r="D268" i="6"/>
  <c r="D141" i="6"/>
  <c r="D290" i="6"/>
  <c r="D174" i="6"/>
  <c r="D208" i="6"/>
  <c r="D119" i="6"/>
  <c r="D149" i="6"/>
  <c r="D120" i="6"/>
  <c r="D242" i="6"/>
  <c r="D284" i="6"/>
  <c r="D212" i="6"/>
  <c r="D162" i="6"/>
  <c r="CE3" i="2"/>
  <c r="L44" i="6" s="1"/>
  <c r="K44" i="6"/>
  <c r="D223" i="6"/>
  <c r="D283" i="6"/>
  <c r="D233" i="6"/>
  <c r="D101" i="6"/>
  <c r="D190" i="6"/>
  <c r="D155" i="6"/>
  <c r="D113" i="6"/>
  <c r="D126" i="6"/>
  <c r="D167" i="6"/>
  <c r="D128" i="6"/>
  <c r="D264" i="6"/>
  <c r="D197" i="6"/>
  <c r="D140" i="6"/>
  <c r="D214" i="6"/>
  <c r="D176" i="6"/>
  <c r="D161" i="6"/>
  <c r="D73" i="6"/>
  <c r="D248" i="6"/>
  <c r="D200" i="6"/>
  <c r="D231" i="6"/>
  <c r="DF274" i="2"/>
  <c r="CZ275" i="2"/>
  <c r="D138" i="6"/>
  <c r="D209" i="6"/>
  <c r="AL6" i="2"/>
  <c r="AM5" i="2"/>
  <c r="D134" i="6"/>
  <c r="D237" i="6"/>
  <c r="D105" i="6"/>
  <c r="D115" i="6"/>
  <c r="D254" i="6"/>
  <c r="D262" i="6"/>
  <c r="D148" i="6"/>
  <c r="D186" i="6"/>
  <c r="D282" i="6"/>
  <c r="D280" i="6"/>
  <c r="D150" i="6"/>
  <c r="D275" i="6"/>
  <c r="D91" i="6"/>
  <c r="D93" i="6"/>
  <c r="D187" i="6"/>
  <c r="D238" i="6"/>
  <c r="D132" i="6"/>
  <c r="D255" i="6"/>
  <c r="D83" i="6"/>
  <c r="D252" i="6"/>
  <c r="D234" i="6"/>
  <c r="D265" i="6"/>
  <c r="D202" i="6"/>
  <c r="D89" i="6"/>
  <c r="D271" i="6"/>
  <c r="D130" i="6"/>
  <c r="D192" i="6"/>
  <c r="D291" i="6"/>
  <c r="D266" i="6"/>
  <c r="D288" i="6"/>
  <c r="D247" i="6"/>
  <c r="D76" i="6"/>
  <c r="D289" i="6"/>
  <c r="D122" i="6"/>
  <c r="E46" i="6" l="1"/>
  <c r="AL7" i="2"/>
  <c r="AM6" i="2"/>
  <c r="DF275" i="2"/>
  <c r="CZ276" i="2"/>
  <c r="AI9" i="2"/>
  <c r="AH10" i="2"/>
  <c r="E47" i="6" l="1"/>
  <c r="DF276" i="2"/>
  <c r="CZ277" i="2"/>
  <c r="AL8" i="2"/>
  <c r="AM7" i="2"/>
  <c r="AI10" i="2"/>
  <c r="AH11" i="2"/>
  <c r="AH12" i="2" l="1"/>
  <c r="AI11" i="2"/>
  <c r="CZ278" i="2"/>
  <c r="DF277" i="2"/>
  <c r="E48" i="6"/>
  <c r="AL9" i="2"/>
  <c r="AM8" i="2"/>
  <c r="E49" i="6" l="1"/>
  <c r="AL10" i="2"/>
  <c r="AM9" i="2"/>
  <c r="CZ279" i="2"/>
  <c r="DF278" i="2"/>
  <c r="AI12" i="2"/>
  <c r="AH13" i="2"/>
  <c r="CZ280" i="2" l="1"/>
  <c r="DF279" i="2"/>
  <c r="E50" i="6"/>
  <c r="AH14" i="2"/>
  <c r="AI13" i="2"/>
  <c r="AL11" i="2"/>
  <c r="AM10" i="2"/>
  <c r="AH15" i="2" l="1"/>
  <c r="AI14" i="2"/>
  <c r="CZ281" i="2"/>
  <c r="DF280" i="2"/>
  <c r="E51" i="6"/>
  <c r="AL12" i="2"/>
  <c r="AM11" i="2"/>
  <c r="AL13" i="2" l="1"/>
  <c r="AM12" i="2"/>
  <c r="DF281" i="2"/>
  <c r="CZ282" i="2"/>
  <c r="E52" i="6"/>
  <c r="AH16" i="2"/>
  <c r="AI15" i="2"/>
  <c r="CZ283" i="2" l="1"/>
  <c r="DF282" i="2"/>
  <c r="AI16" i="2"/>
  <c r="AH17" i="2"/>
  <c r="E53" i="6"/>
  <c r="AL14" i="2"/>
  <c r="AM13" i="2"/>
  <c r="AL15" i="2" l="1"/>
  <c r="AM14" i="2"/>
  <c r="E54" i="6"/>
  <c r="AH18" i="2"/>
  <c r="AI17" i="2"/>
  <c r="DF283" i="2"/>
  <c r="CZ284" i="2"/>
  <c r="AH19" i="2" l="1"/>
  <c r="AI18" i="2"/>
  <c r="E55" i="6"/>
  <c r="AL16" i="2"/>
  <c r="AM15" i="2"/>
  <c r="CZ285" i="2"/>
  <c r="DF284" i="2"/>
  <c r="E56" i="6" l="1"/>
  <c r="AL17" i="2"/>
  <c r="AM16" i="2"/>
  <c r="DF285" i="2"/>
  <c r="CZ286" i="2"/>
  <c r="AI19" i="2"/>
  <c r="AH20" i="2"/>
  <c r="AH21" i="2" l="1"/>
  <c r="AI20" i="2"/>
  <c r="DF286" i="2"/>
  <c r="CZ287" i="2"/>
  <c r="AL18" i="2"/>
  <c r="AM17" i="2"/>
  <c r="E57" i="6"/>
  <c r="DF287" i="2" l="1"/>
  <c r="CZ288" i="2"/>
  <c r="E58" i="6"/>
  <c r="AL19" i="2"/>
  <c r="AM18" i="2"/>
  <c r="AH22" i="2"/>
  <c r="AI21" i="2"/>
  <c r="AI22" i="2" l="1"/>
  <c r="AH23" i="2"/>
  <c r="E59" i="6"/>
  <c r="AL20" i="2"/>
  <c r="AM19" i="2"/>
  <c r="DF288" i="2"/>
  <c r="CZ289" i="2"/>
  <c r="E60" i="6" l="1"/>
  <c r="CZ290" i="2"/>
  <c r="DF289" i="2"/>
  <c r="AL21" i="2"/>
  <c r="AM20" i="2"/>
  <c r="AH24" i="2"/>
  <c r="AI23" i="2"/>
  <c r="AH25" i="2" l="1"/>
  <c r="AI24" i="2"/>
  <c r="E61" i="6"/>
  <c r="AL22" i="2"/>
  <c r="AM21" i="2"/>
  <c r="DF290" i="2"/>
  <c r="CZ291" i="2"/>
  <c r="E62" i="6" l="1"/>
  <c r="AL23" i="2"/>
  <c r="AM22" i="2"/>
  <c r="DF291" i="2"/>
  <c r="CZ292" i="2"/>
  <c r="AI25" i="2"/>
  <c r="AH26" i="2"/>
  <c r="CZ293" i="2" l="1"/>
  <c r="DF292" i="2"/>
  <c r="AH27" i="2"/>
  <c r="AI26" i="2"/>
  <c r="E63" i="6"/>
  <c r="AL24" i="2"/>
  <c r="AM23" i="2"/>
  <c r="E64" i="6" l="1"/>
  <c r="AH28" i="2"/>
  <c r="AI27" i="2"/>
  <c r="AL25" i="2"/>
  <c r="AM24" i="2"/>
  <c r="CZ294" i="2"/>
  <c r="DF293" i="2"/>
  <c r="AL26" i="2" l="1"/>
  <c r="AM25" i="2"/>
  <c r="CZ295" i="2"/>
  <c r="DF294" i="2"/>
  <c r="AI28" i="2"/>
  <c r="AH29" i="2"/>
  <c r="E65" i="6"/>
  <c r="DF295" i="2" l="1"/>
  <c r="CZ296" i="2"/>
  <c r="AH30" i="2"/>
  <c r="AI29" i="2"/>
  <c r="E66" i="6"/>
  <c r="AL27" i="2"/>
  <c r="AM26" i="2"/>
  <c r="E67" i="6" l="1"/>
  <c r="AH31" i="2"/>
  <c r="AI30" i="2"/>
  <c r="DF296" i="2"/>
  <c r="CZ297" i="2"/>
  <c r="AL28" i="2"/>
  <c r="AM27" i="2"/>
  <c r="AL29" i="2" l="1"/>
  <c r="AM28" i="2"/>
  <c r="AI31" i="2"/>
  <c r="AH32" i="2"/>
  <c r="E68" i="6"/>
  <c r="DF297" i="2"/>
  <c r="CZ298" i="2"/>
  <c r="AH33" i="2" l="1"/>
  <c r="AI32" i="2"/>
  <c r="DF298" i="2"/>
  <c r="CZ299" i="2"/>
  <c r="E69" i="6"/>
  <c r="AL30" i="2"/>
  <c r="AM29" i="2"/>
  <c r="CZ300" i="2" l="1"/>
  <c r="DF299" i="2"/>
  <c r="E70" i="6"/>
  <c r="AL31" i="2"/>
  <c r="AM30" i="2"/>
  <c r="AH34" i="2"/>
  <c r="AI33" i="2"/>
  <c r="AL32" i="2" l="1"/>
  <c r="AM31" i="2"/>
  <c r="AH35" i="2"/>
  <c r="AI34" i="2"/>
  <c r="E71" i="6"/>
  <c r="DF300" i="2"/>
  <c r="CZ301" i="2"/>
  <c r="AI35" i="2" l="1"/>
  <c r="AH36" i="2"/>
  <c r="DF301" i="2"/>
  <c r="CZ302" i="2"/>
  <c r="E72" i="6"/>
  <c r="AL33" i="2"/>
  <c r="AM32" i="2"/>
  <c r="DF302" i="2" l="1"/>
  <c r="CZ303" i="2"/>
  <c r="AH37" i="2"/>
  <c r="AI36" i="2"/>
  <c r="E73" i="6"/>
  <c r="AL34" i="2"/>
  <c r="AM33" i="2"/>
  <c r="AH38" i="2" l="1"/>
  <c r="AI37" i="2"/>
  <c r="E74" i="6"/>
  <c r="DF303" i="2"/>
  <c r="CZ304" i="2"/>
  <c r="AL35" i="2"/>
  <c r="AM34" i="2"/>
  <c r="AH39" i="2" l="1"/>
  <c r="AI38" i="2"/>
  <c r="E75" i="6"/>
  <c r="AL36" i="2"/>
  <c r="AM35" i="2"/>
  <c r="DF304" i="2"/>
  <c r="CZ305" i="2"/>
  <c r="CZ306" i="2" l="1"/>
  <c r="DF305" i="2"/>
  <c r="AL37" i="2"/>
  <c r="AM36" i="2"/>
  <c r="AI39" i="2"/>
  <c r="AH40" i="2"/>
  <c r="E76" i="6"/>
  <c r="E77" i="6" l="1"/>
  <c r="AH41" i="2"/>
  <c r="AI40" i="2"/>
  <c r="AL38" i="2"/>
  <c r="AM37" i="2"/>
  <c r="CZ307" i="2"/>
  <c r="DF306" i="2"/>
  <c r="E78" i="6" l="1"/>
  <c r="AL39" i="2"/>
  <c r="AM38" i="2"/>
  <c r="DF307" i="2"/>
  <c r="CZ308" i="2"/>
  <c r="AH42" i="2"/>
  <c r="AI41" i="2"/>
  <c r="AH43" i="2" l="1"/>
  <c r="AI42" i="2"/>
  <c r="E79" i="6"/>
  <c r="DF308" i="2"/>
  <c r="CZ309" i="2"/>
  <c r="AL40" i="2"/>
  <c r="AM39" i="2"/>
  <c r="DF309" i="2" l="1"/>
  <c r="CZ310" i="2"/>
  <c r="E80" i="6"/>
  <c r="AL41" i="2"/>
  <c r="AM40" i="2"/>
  <c r="AI43" i="2"/>
  <c r="AH44" i="2"/>
  <c r="AL42" i="2" l="1"/>
  <c r="AM41" i="2"/>
  <c r="AH45" i="2"/>
  <c r="AI44" i="2"/>
  <c r="CZ311" i="2"/>
  <c r="DF310" i="2"/>
  <c r="E81" i="6"/>
  <c r="AH46" i="2" l="1"/>
  <c r="AI45" i="2"/>
  <c r="E82" i="6"/>
  <c r="DF311" i="2"/>
  <c r="CZ312" i="2"/>
  <c r="AL43" i="2"/>
  <c r="AM42" i="2"/>
  <c r="AH47" i="2" l="1"/>
  <c r="AI46" i="2"/>
  <c r="E83" i="6"/>
  <c r="AL44" i="2"/>
  <c r="AM43" i="2"/>
  <c r="DF312" i="2"/>
  <c r="CZ313" i="2"/>
  <c r="CZ314" i="2" l="1"/>
  <c r="DF313" i="2"/>
  <c r="AI47" i="2"/>
  <c r="AH48" i="2"/>
  <c r="AL45" i="2"/>
  <c r="AM44" i="2"/>
  <c r="E84" i="6"/>
  <c r="E85" i="6" l="1"/>
  <c r="AH49" i="2"/>
  <c r="AI48" i="2"/>
  <c r="AL46" i="2"/>
  <c r="AM45" i="2"/>
  <c r="CZ315" i="2"/>
  <c r="DF314" i="2"/>
  <c r="AL47" i="2" l="1"/>
  <c r="AM46" i="2"/>
  <c r="DF315" i="2"/>
  <c r="CZ316" i="2"/>
  <c r="E86" i="6"/>
  <c r="AH50" i="2"/>
  <c r="AI49" i="2"/>
  <c r="DF316" i="2" l="1"/>
  <c r="CZ317" i="2"/>
  <c r="AH51" i="2"/>
  <c r="AI50" i="2"/>
  <c r="E87" i="6"/>
  <c r="AL48" i="2"/>
  <c r="AM47" i="2"/>
  <c r="AI51" i="2" l="1"/>
  <c r="AH52" i="2"/>
  <c r="E88" i="6"/>
  <c r="AL49" i="2"/>
  <c r="AM48" i="2"/>
  <c r="CZ318" i="2"/>
  <c r="DF317" i="2"/>
  <c r="AL50" i="2" l="1"/>
  <c r="AM49" i="2"/>
  <c r="AH53" i="2"/>
  <c r="AI52" i="2"/>
  <c r="DF318" i="2"/>
  <c r="CZ319" i="2"/>
  <c r="E89" i="6"/>
  <c r="AH54" i="2" l="1"/>
  <c r="AI53" i="2"/>
  <c r="E90" i="6"/>
  <c r="CZ320" i="2"/>
  <c r="DF319" i="2"/>
  <c r="AL51" i="2"/>
  <c r="AM50" i="2"/>
  <c r="AH55" i="2" l="1"/>
  <c r="AI54" i="2"/>
  <c r="DF320" i="2"/>
  <c r="CZ321" i="2"/>
  <c r="E91" i="6"/>
  <c r="AL52" i="2"/>
  <c r="AM51" i="2"/>
  <c r="E92" i="6" l="1"/>
  <c r="AI55" i="2"/>
  <c r="AH56" i="2"/>
  <c r="AL53" i="2"/>
  <c r="AM52" i="2"/>
  <c r="CZ322" i="2"/>
  <c r="DF321" i="2"/>
  <c r="AL54" i="2" l="1"/>
  <c r="AM53" i="2"/>
  <c r="DF322" i="2"/>
  <c r="CZ323" i="2"/>
  <c r="AH57" i="2"/>
  <c r="AI56" i="2"/>
  <c r="E93" i="6"/>
  <c r="DF323" i="2" l="1"/>
  <c r="CZ324" i="2"/>
  <c r="E94" i="6"/>
  <c r="AH58" i="2"/>
  <c r="AI57" i="2"/>
  <c r="AL55" i="2"/>
  <c r="AM54" i="2"/>
  <c r="AH59" i="2" l="1"/>
  <c r="AI58" i="2"/>
  <c r="E95" i="6"/>
  <c r="AL56" i="2"/>
  <c r="AM55" i="2"/>
  <c r="DF324" i="2"/>
  <c r="CZ325" i="2"/>
  <c r="E96" i="6" l="1"/>
  <c r="AL57" i="2"/>
  <c r="AM56" i="2"/>
  <c r="CZ326" i="2"/>
  <c r="DF325" i="2"/>
  <c r="AI59" i="2"/>
  <c r="AH60" i="2"/>
  <c r="DF326" i="2" l="1"/>
  <c r="CZ327" i="2"/>
  <c r="AH61" i="2"/>
  <c r="AI60" i="2"/>
  <c r="E97" i="6"/>
  <c r="AL58" i="2"/>
  <c r="AM57" i="2"/>
  <c r="E98" i="6" l="1"/>
  <c r="AH62" i="2"/>
  <c r="AI61" i="2"/>
  <c r="DF327" i="2"/>
  <c r="CZ328" i="2"/>
  <c r="AL59" i="2"/>
  <c r="AM58" i="2"/>
  <c r="DF328" i="2" l="1"/>
  <c r="CZ329" i="2"/>
  <c r="E99" i="6"/>
  <c r="AL60" i="2"/>
  <c r="AM59" i="2"/>
  <c r="AH63" i="2"/>
  <c r="AI62" i="2"/>
  <c r="CZ330" i="2" l="1"/>
  <c r="DF329" i="2"/>
  <c r="E100" i="6"/>
  <c r="AL61" i="2"/>
  <c r="AM60" i="2"/>
  <c r="AI63" i="2"/>
  <c r="AH64" i="2"/>
  <c r="AL62" i="2" l="1"/>
  <c r="AM61" i="2"/>
  <c r="E101" i="6"/>
  <c r="AH65" i="2"/>
  <c r="AI64" i="2"/>
  <c r="DF330" i="2"/>
  <c r="CZ331" i="2"/>
  <c r="AH66" i="2" l="1"/>
  <c r="AI65" i="2"/>
  <c r="CZ332" i="2"/>
  <c r="DF331" i="2"/>
  <c r="E102" i="6"/>
  <c r="AL63" i="2"/>
  <c r="AM62" i="2"/>
  <c r="CZ333" i="2" l="1"/>
  <c r="DF332" i="2"/>
  <c r="E103" i="6"/>
  <c r="AL64" i="2"/>
  <c r="AM63" i="2"/>
  <c r="AH67" i="2"/>
  <c r="AI66" i="2"/>
  <c r="AL65" i="2" l="1"/>
  <c r="AM64" i="2"/>
  <c r="AI67" i="2"/>
  <c r="AH68" i="2"/>
  <c r="E104" i="6"/>
  <c r="DF333" i="2"/>
  <c r="CZ334" i="2"/>
  <c r="E105" i="6" l="1"/>
  <c r="CZ335" i="2"/>
  <c r="DF334" i="2"/>
  <c r="AH69" i="2"/>
  <c r="AI68" i="2"/>
  <c r="AL66" i="2"/>
  <c r="AM65" i="2"/>
  <c r="AL67" i="2" l="1"/>
  <c r="AM66" i="2"/>
  <c r="AH70" i="2"/>
  <c r="AI69" i="2"/>
  <c r="E106" i="6"/>
  <c r="CZ336" i="2"/>
  <c r="DF335" i="2"/>
  <c r="E107" i="6" l="1"/>
  <c r="AH71" i="2"/>
  <c r="AI70" i="2"/>
  <c r="DF336" i="2"/>
  <c r="CZ337" i="2"/>
  <c r="AL68" i="2"/>
  <c r="AM67" i="2"/>
  <c r="AL69" i="2" l="1"/>
  <c r="AM68" i="2"/>
  <c r="AI71" i="2"/>
  <c r="AH72" i="2"/>
  <c r="E108" i="6"/>
  <c r="DF337" i="2"/>
  <c r="CZ338" i="2"/>
  <c r="DF338" i="2" l="1"/>
  <c r="CZ339" i="2"/>
  <c r="E109" i="6"/>
  <c r="AL70" i="2"/>
  <c r="AM69" i="2"/>
  <c r="AH73" i="2"/>
  <c r="AI72" i="2"/>
  <c r="E110" i="6" l="1"/>
  <c r="AL71" i="2"/>
  <c r="AM70" i="2"/>
  <c r="AH74" i="2"/>
  <c r="AI73" i="2"/>
  <c r="DF339" i="2"/>
  <c r="CZ340" i="2"/>
  <c r="DF340" i="2" l="1"/>
  <c r="CZ341" i="2"/>
  <c r="E111" i="6"/>
  <c r="AH75" i="2"/>
  <c r="AI74" i="2"/>
  <c r="AL72" i="2"/>
  <c r="AM71" i="2"/>
  <c r="AI75" i="2" l="1"/>
  <c r="AH76" i="2"/>
  <c r="DF341" i="2"/>
  <c r="CZ342" i="2"/>
  <c r="E112" i="6"/>
  <c r="AL73" i="2"/>
  <c r="AM72" i="2"/>
  <c r="AH77" i="2" l="1"/>
  <c r="AI76" i="2"/>
  <c r="E113" i="6"/>
  <c r="AL74" i="2"/>
  <c r="AM73" i="2"/>
  <c r="DF342" i="2"/>
  <c r="CZ343" i="2"/>
  <c r="AL75" i="2" l="1"/>
  <c r="AM74" i="2"/>
  <c r="CZ344" i="2"/>
  <c r="DF343" i="2"/>
  <c r="E114" i="6"/>
  <c r="AH78" i="2"/>
  <c r="AI77" i="2"/>
  <c r="DF344" i="2" l="1"/>
  <c r="CZ345" i="2"/>
  <c r="AH79" i="2"/>
  <c r="AI78" i="2"/>
  <c r="E115" i="6"/>
  <c r="AL76" i="2"/>
  <c r="AM75" i="2"/>
  <c r="AI79" i="2" l="1"/>
  <c r="AH80" i="2"/>
  <c r="E116" i="6"/>
  <c r="AL77" i="2"/>
  <c r="AM76" i="2"/>
  <c r="DF345" i="2"/>
  <c r="CZ346" i="2"/>
  <c r="E117" i="6" l="1"/>
  <c r="AL78" i="2"/>
  <c r="AM77" i="2"/>
  <c r="CZ347" i="2"/>
  <c r="DF346" i="2"/>
  <c r="G35" i="7" s="1"/>
  <c r="G36" i="7"/>
  <c r="AH81" i="2"/>
  <c r="AI80" i="2"/>
  <c r="AH82" i="2" l="1"/>
  <c r="AI81" i="2"/>
  <c r="E118" i="6"/>
  <c r="CZ348" i="2"/>
  <c r="DF347" i="2"/>
  <c r="AL79" i="2"/>
  <c r="AM78" i="2"/>
  <c r="AH83" i="2" l="1"/>
  <c r="AI82" i="2"/>
  <c r="E119" i="6"/>
  <c r="CZ349" i="2"/>
  <c r="DF348" i="2"/>
  <c r="AL80" i="2"/>
  <c r="AM79" i="2"/>
  <c r="DF349" i="2" l="1"/>
  <c r="CZ350" i="2"/>
  <c r="E120" i="6"/>
  <c r="AL81" i="2"/>
  <c r="AM80" i="2"/>
  <c r="AI83" i="2"/>
  <c r="AH84" i="2"/>
  <c r="AL82" i="2" l="1"/>
  <c r="AM81" i="2"/>
  <c r="CZ351" i="2"/>
  <c r="DF350" i="2"/>
  <c r="AH85" i="2"/>
  <c r="AI84" i="2"/>
  <c r="E121" i="6"/>
  <c r="CZ352" i="2" l="1"/>
  <c r="DF351" i="2"/>
  <c r="E122" i="6"/>
  <c r="AH86" i="2"/>
  <c r="AI85" i="2"/>
  <c r="AL83" i="2"/>
  <c r="AM82" i="2"/>
  <c r="AH87" i="2" l="1"/>
  <c r="AI86" i="2"/>
  <c r="E123" i="6"/>
  <c r="AL84" i="2"/>
  <c r="AM83" i="2"/>
  <c r="CZ353" i="2"/>
  <c r="DF352" i="2"/>
  <c r="AI87" i="2" l="1"/>
  <c r="AH88" i="2"/>
  <c r="AL85" i="2"/>
  <c r="AM84" i="2"/>
  <c r="DF353" i="2"/>
  <c r="CZ354" i="2"/>
  <c r="E124" i="6"/>
  <c r="AL86" i="2" l="1"/>
  <c r="AM85" i="2"/>
  <c r="CZ355" i="2"/>
  <c r="DF354" i="2"/>
  <c r="AH89" i="2"/>
  <c r="AI88" i="2"/>
  <c r="E125" i="6"/>
  <c r="DF355" i="2" l="1"/>
  <c r="CZ356" i="2"/>
  <c r="E126" i="6"/>
  <c r="AH90" i="2"/>
  <c r="AI89" i="2"/>
  <c r="AL87" i="2"/>
  <c r="AM86" i="2"/>
  <c r="AH91" i="2" l="1"/>
  <c r="AI90" i="2"/>
  <c r="AL88" i="2"/>
  <c r="AM87" i="2"/>
  <c r="E127" i="6"/>
  <c r="CZ357" i="2"/>
  <c r="DF356" i="2"/>
  <c r="E128" i="6" l="1"/>
  <c r="AL89" i="2"/>
  <c r="AM88" i="2"/>
  <c r="DF357" i="2"/>
  <c r="CZ358" i="2"/>
  <c r="AI91" i="2"/>
  <c r="AH92" i="2"/>
  <c r="E129" i="6" l="1"/>
  <c r="AH93" i="2"/>
  <c r="AI92" i="2"/>
  <c r="DF358" i="2"/>
  <c r="CZ359" i="2"/>
  <c r="AL90" i="2"/>
  <c r="AM89" i="2"/>
  <c r="E130" i="6" l="1"/>
  <c r="AL91" i="2"/>
  <c r="AM90" i="2"/>
  <c r="AH94" i="2"/>
  <c r="AI93" i="2"/>
  <c r="CZ360" i="2"/>
  <c r="DF359" i="2"/>
  <c r="AH95" i="2" l="1"/>
  <c r="AI94" i="2"/>
  <c r="E131" i="6"/>
  <c r="DF360" i="2"/>
  <c r="CZ361" i="2"/>
  <c r="AL92" i="2"/>
  <c r="AM91" i="2"/>
  <c r="E132" i="6" l="1"/>
  <c r="AL93" i="2"/>
  <c r="AM92" i="2"/>
  <c r="DF361" i="2"/>
  <c r="CZ362" i="2"/>
  <c r="AI95" i="2"/>
  <c r="AH96" i="2"/>
  <c r="E133" i="6" l="1"/>
  <c r="AH97" i="2"/>
  <c r="AI96" i="2"/>
  <c r="CZ363" i="2"/>
  <c r="DF362" i="2"/>
  <c r="AL94" i="2"/>
  <c r="AM93" i="2"/>
  <c r="DF363" i="2" l="1"/>
  <c r="CZ364" i="2"/>
  <c r="AL95" i="2"/>
  <c r="AM94" i="2"/>
  <c r="E134" i="6"/>
  <c r="AH98" i="2"/>
  <c r="AI97" i="2"/>
  <c r="AL96" i="2" l="1"/>
  <c r="AM95" i="2"/>
  <c r="E135" i="6"/>
  <c r="AH99" i="2"/>
  <c r="AI98" i="2"/>
  <c r="CZ365" i="2"/>
  <c r="DF364" i="2"/>
  <c r="E136" i="6" l="1"/>
  <c r="AI99" i="2"/>
  <c r="AH100" i="2"/>
  <c r="DF365" i="2"/>
  <c r="CZ366" i="2"/>
  <c r="AL97" i="2"/>
  <c r="AM96" i="2"/>
  <c r="AH101" i="2" l="1"/>
  <c r="AI100" i="2"/>
  <c r="E137" i="6"/>
  <c r="AL98" i="2"/>
  <c r="AM97" i="2"/>
  <c r="CZ367" i="2"/>
  <c r="DF366" i="2"/>
  <c r="E138" i="6" l="1"/>
  <c r="AL99" i="2"/>
  <c r="AM98" i="2"/>
  <c r="CZ368" i="2"/>
  <c r="DF367" i="2"/>
  <c r="AH102" i="2"/>
  <c r="AI101" i="2"/>
  <c r="AL100" i="2" l="1"/>
  <c r="AM99" i="2"/>
  <c r="CZ369" i="2"/>
  <c r="DF368" i="2"/>
  <c r="AH103" i="2"/>
  <c r="AI102" i="2"/>
  <c r="E139" i="6"/>
  <c r="DF369" i="2" l="1"/>
  <c r="CZ370" i="2"/>
  <c r="E140" i="6"/>
  <c r="AI103" i="2"/>
  <c r="AH104" i="2"/>
  <c r="AL101" i="2"/>
  <c r="AM100" i="2"/>
  <c r="E141" i="6" l="1"/>
  <c r="CZ371" i="2"/>
  <c r="DF370" i="2"/>
  <c r="AL102" i="2"/>
  <c r="AM101" i="2"/>
  <c r="AH105" i="2"/>
  <c r="AI104" i="2"/>
  <c r="AL103" i="2" l="1"/>
  <c r="AM102" i="2"/>
  <c r="AH106" i="2"/>
  <c r="AI105" i="2"/>
  <c r="E142" i="6"/>
  <c r="DF371" i="2"/>
  <c r="CZ372" i="2"/>
  <c r="AH107" i="2" l="1"/>
  <c r="AI106" i="2"/>
  <c r="DF372" i="2"/>
  <c r="CZ373" i="2"/>
  <c r="E143" i="6"/>
  <c r="AL104" i="2"/>
  <c r="AM103" i="2"/>
  <c r="AL105" i="2" l="1"/>
  <c r="AM104" i="2"/>
  <c r="E144" i="6"/>
  <c r="AI107" i="2"/>
  <c r="AH108" i="2"/>
  <c r="DF373" i="2"/>
  <c r="CZ374" i="2"/>
  <c r="E145" i="6" l="1"/>
  <c r="DF374" i="2"/>
  <c r="CZ375" i="2"/>
  <c r="AH109" i="2"/>
  <c r="AI108" i="2"/>
  <c r="AL106" i="2"/>
  <c r="AM105" i="2"/>
  <c r="AH110" i="2" l="1"/>
  <c r="AI109" i="2"/>
  <c r="E146" i="6"/>
  <c r="CZ376" i="2"/>
  <c r="DF375" i="2"/>
  <c r="AL107" i="2"/>
  <c r="AM106" i="2"/>
  <c r="DF376" i="2" l="1"/>
  <c r="CZ377" i="2"/>
  <c r="E147" i="6"/>
  <c r="AH111" i="2"/>
  <c r="AI110" i="2"/>
  <c r="AL108" i="2"/>
  <c r="AM107" i="2"/>
  <c r="AI111" i="2" l="1"/>
  <c r="AH112" i="2"/>
  <c r="E148" i="6"/>
  <c r="DF377" i="2"/>
  <c r="CZ378" i="2"/>
  <c r="AL109" i="2"/>
  <c r="AM108" i="2"/>
  <c r="AH113" i="2" l="1"/>
  <c r="AI112" i="2"/>
  <c r="CZ379" i="2"/>
  <c r="DF378" i="2"/>
  <c r="E149" i="6"/>
  <c r="AL110" i="2"/>
  <c r="AM109" i="2"/>
  <c r="DF379" i="2" l="1"/>
  <c r="CZ380" i="2"/>
  <c r="E150" i="6"/>
  <c r="AL111" i="2"/>
  <c r="AM110" i="2"/>
  <c r="AH114" i="2"/>
  <c r="AI113" i="2"/>
  <c r="AH115" i="2" l="1"/>
  <c r="AI114" i="2"/>
  <c r="AL112" i="2"/>
  <c r="AM111" i="2"/>
  <c r="DF380" i="2"/>
  <c r="CZ381" i="2"/>
  <c r="E151" i="6"/>
  <c r="E152" i="6" l="1"/>
  <c r="CZ382" i="2"/>
  <c r="DF381" i="2"/>
  <c r="AL113" i="2"/>
  <c r="AM112" i="2"/>
  <c r="AI115" i="2"/>
  <c r="AH116" i="2"/>
  <c r="E153" i="6" l="1"/>
  <c r="AH117" i="2"/>
  <c r="AI116" i="2"/>
  <c r="AL114" i="2"/>
  <c r="AM113" i="2"/>
  <c r="CZ383" i="2"/>
  <c r="DF382" i="2"/>
  <c r="E154" i="6" l="1"/>
  <c r="AL115" i="2"/>
  <c r="AM114" i="2"/>
  <c r="DF383" i="2"/>
  <c r="CZ384" i="2"/>
  <c r="AH118" i="2"/>
  <c r="AI117" i="2"/>
  <c r="CZ385" i="2" l="1"/>
  <c r="DF384" i="2"/>
  <c r="E155" i="6"/>
  <c r="AH119" i="2"/>
  <c r="AI118" i="2"/>
  <c r="AL116" i="2"/>
  <c r="AM115" i="2"/>
  <c r="E156" i="6" l="1"/>
  <c r="AI119" i="2"/>
  <c r="AH120" i="2"/>
  <c r="AL117" i="2"/>
  <c r="AM116" i="2"/>
  <c r="DF385" i="2"/>
  <c r="CZ386" i="2"/>
  <c r="AL118" i="2" l="1"/>
  <c r="AM117" i="2"/>
  <c r="CZ387" i="2"/>
  <c r="DF386" i="2"/>
  <c r="AH121" i="2"/>
  <c r="AI120" i="2"/>
  <c r="E157" i="6"/>
  <c r="CZ388" i="2" l="1"/>
  <c r="DF387" i="2"/>
  <c r="E158" i="6"/>
  <c r="AH122" i="2"/>
  <c r="AI121" i="2"/>
  <c r="AL119" i="2"/>
  <c r="AM118" i="2"/>
  <c r="AH123" i="2" l="1"/>
  <c r="AI122" i="2"/>
  <c r="E159" i="6"/>
  <c r="AL120" i="2"/>
  <c r="AM119" i="2"/>
  <c r="DF388" i="2"/>
  <c r="CZ389" i="2"/>
  <c r="E160" i="6" l="1"/>
  <c r="DF389" i="2"/>
  <c r="CZ390" i="2"/>
  <c r="AL121" i="2"/>
  <c r="AM120" i="2"/>
  <c r="AI123" i="2"/>
  <c r="AH124" i="2"/>
  <c r="E161" i="6" l="1"/>
  <c r="AH125" i="2"/>
  <c r="AI124" i="2"/>
  <c r="AL122" i="2"/>
  <c r="AM121" i="2"/>
  <c r="CZ391" i="2"/>
  <c r="DF390" i="2"/>
  <c r="DF391" i="2" l="1"/>
  <c r="CZ392" i="2"/>
  <c r="E162" i="6"/>
  <c r="AL123" i="2"/>
  <c r="AM122" i="2"/>
  <c r="AH126" i="2"/>
  <c r="AI125" i="2"/>
  <c r="AH127" i="2" l="1"/>
  <c r="AI126" i="2"/>
  <c r="E163" i="6"/>
  <c r="AL124" i="2"/>
  <c r="AM123" i="2"/>
  <c r="DF392" i="2"/>
  <c r="CZ393" i="2"/>
  <c r="AL125" i="2" l="1"/>
  <c r="AM124" i="2"/>
  <c r="E164" i="6"/>
  <c r="AI127" i="2"/>
  <c r="AH128" i="2"/>
  <c r="CZ394" i="2"/>
  <c r="DF393" i="2"/>
  <c r="AH129" i="2" l="1"/>
  <c r="AI128" i="2"/>
  <c r="E165" i="6"/>
  <c r="DF394" i="2"/>
  <c r="CZ395" i="2"/>
  <c r="AL126" i="2"/>
  <c r="AM125" i="2"/>
  <c r="E166" i="6" l="1"/>
  <c r="AL127" i="2"/>
  <c r="AM126" i="2"/>
  <c r="CZ396" i="2"/>
  <c r="DF395" i="2"/>
  <c r="AH130" i="2"/>
  <c r="AI129" i="2"/>
  <c r="E167" i="6" l="1"/>
  <c r="CZ397" i="2"/>
  <c r="DF396" i="2"/>
  <c r="AH131" i="2"/>
  <c r="AI130" i="2"/>
  <c r="AL128" i="2"/>
  <c r="AM127" i="2"/>
  <c r="AL129" i="2" l="1"/>
  <c r="AM128" i="2"/>
  <c r="AI131" i="2"/>
  <c r="AH132" i="2"/>
  <c r="E168" i="6"/>
  <c r="DF397" i="2"/>
  <c r="CZ398" i="2"/>
  <c r="AH133" i="2" l="1"/>
  <c r="AI132" i="2"/>
  <c r="DF398" i="2"/>
  <c r="CZ399" i="2"/>
  <c r="E169" i="6"/>
  <c r="AL130" i="2"/>
  <c r="AM129" i="2"/>
  <c r="E170" i="6" l="1"/>
  <c r="AL131" i="2"/>
  <c r="AM130" i="2"/>
  <c r="CZ400" i="2"/>
  <c r="DF399" i="2"/>
  <c r="AH134" i="2"/>
  <c r="AI133" i="2"/>
  <c r="AL132" i="2" l="1"/>
  <c r="AM131" i="2"/>
  <c r="AH135" i="2"/>
  <c r="AI134" i="2"/>
  <c r="CZ401" i="2"/>
  <c r="DF400" i="2"/>
  <c r="E171" i="6"/>
  <c r="AI135" i="2" l="1"/>
  <c r="AH136" i="2"/>
  <c r="E172" i="6"/>
  <c r="DF401" i="2"/>
  <c r="CZ402" i="2"/>
  <c r="AL133" i="2"/>
  <c r="AM132" i="2"/>
  <c r="AH137" i="2" l="1"/>
  <c r="AI136" i="2"/>
  <c r="DF402" i="2"/>
  <c r="CZ403" i="2"/>
  <c r="E173" i="6"/>
  <c r="AL134" i="2"/>
  <c r="AM133" i="2"/>
  <c r="DF403" i="2" l="1"/>
  <c r="CZ404" i="2"/>
  <c r="E174" i="6"/>
  <c r="AL135" i="2"/>
  <c r="AM134" i="2"/>
  <c r="AH138" i="2"/>
  <c r="AI137" i="2"/>
  <c r="AL136" i="2" l="1"/>
  <c r="AM135" i="2"/>
  <c r="CZ405" i="2"/>
  <c r="DF404" i="2"/>
  <c r="AH139" i="2"/>
  <c r="AI138" i="2"/>
  <c r="E175" i="6"/>
  <c r="CZ406" i="2" l="1"/>
  <c r="DF405" i="2"/>
  <c r="AI139" i="2"/>
  <c r="AH140" i="2"/>
  <c r="E176" i="6"/>
  <c r="AL137" i="2"/>
  <c r="AM136" i="2"/>
  <c r="AH141" i="2" l="1"/>
  <c r="AI140" i="2"/>
  <c r="E177" i="6"/>
  <c r="AL138" i="2"/>
  <c r="AM137" i="2"/>
  <c r="DF406" i="2"/>
  <c r="CZ407" i="2"/>
  <c r="AL139" i="2" l="1"/>
  <c r="AM138" i="2"/>
  <c r="DF407" i="2"/>
  <c r="CZ408" i="2"/>
  <c r="AH142" i="2"/>
  <c r="AI141" i="2"/>
  <c r="E178" i="6"/>
  <c r="CZ409" i="2" l="1"/>
  <c r="DF408" i="2"/>
  <c r="AH143" i="2"/>
  <c r="AI142" i="2"/>
  <c r="E179" i="6"/>
  <c r="AL140" i="2"/>
  <c r="AM139" i="2"/>
  <c r="AI143" i="2" l="1"/>
  <c r="AH144" i="2"/>
  <c r="E180" i="6"/>
  <c r="AL141" i="2"/>
  <c r="AM140" i="2"/>
  <c r="DF409" i="2"/>
  <c r="CZ410" i="2"/>
  <c r="E181" i="6" l="1"/>
  <c r="DF410" i="2"/>
  <c r="CZ411" i="2"/>
  <c r="AL142" i="2"/>
  <c r="AM141" i="2"/>
  <c r="AH145" i="2"/>
  <c r="AI144" i="2"/>
  <c r="E182" i="6" l="1"/>
  <c r="DF411" i="2"/>
  <c r="CZ412" i="2"/>
  <c r="AL143" i="2"/>
  <c r="AM142" i="2"/>
  <c r="AH146" i="2"/>
  <c r="AI145" i="2"/>
  <c r="E183" i="6" l="1"/>
  <c r="AL144" i="2"/>
  <c r="AM143" i="2"/>
  <c r="AH147" i="2"/>
  <c r="AI146" i="2"/>
  <c r="CZ413" i="2"/>
  <c r="DF412" i="2"/>
  <c r="AI147" i="2" l="1"/>
  <c r="AH148" i="2"/>
  <c r="E184" i="6"/>
  <c r="CZ414" i="2"/>
  <c r="DF413" i="2"/>
  <c r="AL145" i="2"/>
  <c r="AM144" i="2"/>
  <c r="CZ415" i="2" l="1"/>
  <c r="DF414" i="2"/>
  <c r="E185" i="6"/>
  <c r="AH149" i="2"/>
  <c r="AI148" i="2"/>
  <c r="AL146" i="2"/>
  <c r="AM145" i="2"/>
  <c r="E186" i="6" l="1"/>
  <c r="AH150" i="2"/>
  <c r="AI149" i="2"/>
  <c r="AL147" i="2"/>
  <c r="AM146" i="2"/>
  <c r="DF415" i="2"/>
  <c r="CZ416" i="2"/>
  <c r="CZ417" i="2" l="1"/>
  <c r="DF416" i="2"/>
  <c r="AH151" i="2"/>
  <c r="AI150" i="2"/>
  <c r="AL148" i="2"/>
  <c r="AM147" i="2"/>
  <c r="E187" i="6"/>
  <c r="AI151" i="2" l="1"/>
  <c r="AH152" i="2"/>
  <c r="E188" i="6"/>
  <c r="AL149" i="2"/>
  <c r="AM148" i="2"/>
  <c r="DF417" i="2"/>
  <c r="CZ418" i="2"/>
  <c r="AL150" i="2" l="1"/>
  <c r="AM149" i="2"/>
  <c r="DF418" i="2"/>
  <c r="CZ419" i="2"/>
  <c r="E189" i="6"/>
  <c r="AH153" i="2"/>
  <c r="AI152" i="2"/>
  <c r="CZ420" i="2" l="1"/>
  <c r="DF419" i="2"/>
  <c r="E190" i="6"/>
  <c r="AH154" i="2"/>
  <c r="AI153" i="2"/>
  <c r="AL151" i="2"/>
  <c r="AM150" i="2"/>
  <c r="E191" i="6" l="1"/>
  <c r="AL152" i="2"/>
  <c r="AM151" i="2"/>
  <c r="AH155" i="2"/>
  <c r="AI154" i="2"/>
  <c r="DF420" i="2"/>
  <c r="CZ421" i="2"/>
  <c r="AI155" i="2" l="1"/>
  <c r="AH156" i="2"/>
  <c r="CZ422" i="2"/>
  <c r="DF421" i="2"/>
  <c r="E192" i="6"/>
  <c r="AL153" i="2"/>
  <c r="AM152" i="2"/>
  <c r="E193" i="6" l="1"/>
  <c r="DF422" i="2"/>
  <c r="CZ423" i="2"/>
  <c r="AH157" i="2"/>
  <c r="AI156" i="2"/>
  <c r="AL154" i="2"/>
  <c r="AM153" i="2"/>
  <c r="E194" i="6" l="1"/>
  <c r="AH158" i="2"/>
  <c r="AI157" i="2"/>
  <c r="DF423" i="2"/>
  <c r="CZ424" i="2"/>
  <c r="AL155" i="2"/>
  <c r="AM154" i="2"/>
  <c r="E195" i="6" l="1"/>
  <c r="AL156" i="2"/>
  <c r="AM155" i="2"/>
  <c r="AH159" i="2"/>
  <c r="AI158" i="2"/>
  <c r="DF424" i="2"/>
  <c r="CZ425" i="2"/>
  <c r="DF425" i="2" l="1"/>
  <c r="CZ426" i="2"/>
  <c r="AI159" i="2"/>
  <c r="AH160" i="2"/>
  <c r="E196" i="6"/>
  <c r="AL157" i="2"/>
  <c r="AM156" i="2"/>
  <c r="AH161" i="2" l="1"/>
  <c r="AI160" i="2"/>
  <c r="E197" i="6"/>
  <c r="AL158" i="2"/>
  <c r="AM157" i="2"/>
  <c r="DF426" i="2"/>
  <c r="CZ427" i="2"/>
  <c r="DF427" i="2" l="1"/>
  <c r="CZ428" i="2"/>
  <c r="E198" i="6"/>
  <c r="AL159" i="2"/>
  <c r="AM158" i="2"/>
  <c r="AH162" i="2"/>
  <c r="AI161" i="2"/>
  <c r="E199" i="6" l="1"/>
  <c r="AH163" i="2"/>
  <c r="AI162" i="2"/>
  <c r="DF428" i="2"/>
  <c r="CZ429" i="2"/>
  <c r="AL160" i="2"/>
  <c r="AM159" i="2"/>
  <c r="CZ430" i="2" l="1"/>
  <c r="DF429" i="2"/>
  <c r="E200" i="6"/>
  <c r="AL161" i="2"/>
  <c r="AM160" i="2"/>
  <c r="AI163" i="2"/>
  <c r="AH164" i="2"/>
  <c r="AL162" i="2" l="1"/>
  <c r="AM161" i="2"/>
  <c r="AH165" i="2"/>
  <c r="AI164" i="2"/>
  <c r="DF430" i="2"/>
  <c r="CZ431" i="2"/>
  <c r="E201" i="6"/>
  <c r="DF431" i="2" l="1"/>
  <c r="CZ432" i="2"/>
  <c r="E202" i="6"/>
  <c r="AH166" i="2"/>
  <c r="AI165" i="2"/>
  <c r="AL163" i="2"/>
  <c r="AM162" i="2"/>
  <c r="E203" i="6" l="1"/>
  <c r="DF432" i="2"/>
  <c r="CZ433" i="2"/>
  <c r="AH167" i="2"/>
  <c r="AI166" i="2"/>
  <c r="AL164" i="2"/>
  <c r="AM163" i="2"/>
  <c r="AI167" i="2" l="1"/>
  <c r="AH168" i="2"/>
  <c r="E204" i="6"/>
  <c r="DF433" i="2"/>
  <c r="CZ434" i="2"/>
  <c r="AL165" i="2"/>
  <c r="AM164" i="2"/>
  <c r="AL166" i="2" l="1"/>
  <c r="AM165" i="2"/>
  <c r="E205" i="6"/>
  <c r="AH169" i="2"/>
  <c r="AI168" i="2"/>
  <c r="DF434" i="2"/>
  <c r="CZ435" i="2"/>
  <c r="AH170" i="2" l="1"/>
  <c r="AI169" i="2"/>
  <c r="E206" i="6"/>
  <c r="DF435" i="2"/>
  <c r="CZ436" i="2"/>
  <c r="AL167" i="2"/>
  <c r="AM166" i="2"/>
  <c r="E207" i="6" l="1"/>
  <c r="AH171" i="2"/>
  <c r="AI170" i="2"/>
  <c r="AL168" i="2"/>
  <c r="AM167" i="2"/>
  <c r="DF436" i="2"/>
  <c r="CZ437" i="2"/>
  <c r="AL169" i="2" l="1"/>
  <c r="AM168" i="2"/>
  <c r="CZ438" i="2"/>
  <c r="DF437" i="2"/>
  <c r="E208" i="6"/>
  <c r="AI171" i="2"/>
  <c r="AH172" i="2"/>
  <c r="CZ439" i="2" l="1"/>
  <c r="DF438" i="2"/>
  <c r="AH173" i="2"/>
  <c r="AI172" i="2"/>
  <c r="E209" i="6"/>
  <c r="AL170" i="2"/>
  <c r="AM169" i="2"/>
  <c r="AL171" i="2" l="1"/>
  <c r="AM170" i="2"/>
  <c r="E210" i="6"/>
  <c r="AH174" i="2"/>
  <c r="AI173" i="2"/>
  <c r="DF439" i="2"/>
  <c r="CZ440" i="2"/>
  <c r="DF440" i="2" l="1"/>
  <c r="CZ441" i="2"/>
  <c r="E211" i="6"/>
  <c r="AL172" i="2"/>
  <c r="AM171" i="2"/>
  <c r="AH175" i="2"/>
  <c r="AI174" i="2"/>
  <c r="E212" i="6" l="1"/>
  <c r="AL173" i="2"/>
  <c r="AM172" i="2"/>
  <c r="CZ442" i="2"/>
  <c r="DF441" i="2"/>
  <c r="AI175" i="2"/>
  <c r="AH176" i="2"/>
  <c r="AH177" i="2" l="1"/>
  <c r="AI176" i="2"/>
  <c r="E213" i="6"/>
  <c r="DF442" i="2"/>
  <c r="CZ443" i="2"/>
  <c r="AL174" i="2"/>
  <c r="AM173" i="2"/>
  <c r="DF443" i="2" l="1"/>
  <c r="CZ444" i="2"/>
  <c r="E214" i="6"/>
  <c r="AL175" i="2"/>
  <c r="AM174" i="2"/>
  <c r="AH178" i="2"/>
  <c r="AI177" i="2"/>
  <c r="E215" i="6" l="1"/>
  <c r="DF444" i="2"/>
  <c r="CZ445" i="2"/>
  <c r="AL176" i="2"/>
  <c r="AM175" i="2"/>
  <c r="AH179" i="2"/>
  <c r="AI178" i="2"/>
  <c r="AL177" i="2" l="1"/>
  <c r="AM176" i="2"/>
  <c r="AI179" i="2"/>
  <c r="AH180" i="2"/>
  <c r="CZ446" i="2"/>
  <c r="DF445" i="2"/>
  <c r="E216" i="6"/>
  <c r="E217" i="6" l="1"/>
  <c r="CZ447" i="2"/>
  <c r="DF446" i="2"/>
  <c r="AH181" i="2"/>
  <c r="AI180" i="2"/>
  <c r="AL178" i="2"/>
  <c r="AM177" i="2"/>
  <c r="AH182" i="2" l="1"/>
  <c r="AI181" i="2"/>
  <c r="E218" i="6"/>
  <c r="AL179" i="2"/>
  <c r="AM178" i="2"/>
  <c r="DF447" i="2"/>
  <c r="CZ448" i="2"/>
  <c r="E219" i="6" l="1"/>
  <c r="AL180" i="2"/>
  <c r="AM179" i="2"/>
  <c r="DF448" i="2"/>
  <c r="CZ449" i="2"/>
  <c r="AH183" i="2"/>
  <c r="AI182" i="2"/>
  <c r="E220" i="6" l="1"/>
  <c r="AI183" i="2"/>
  <c r="AH184" i="2"/>
  <c r="AL181" i="2"/>
  <c r="AM180" i="2"/>
  <c r="CZ450" i="2"/>
  <c r="DF449" i="2"/>
  <c r="AL182" i="2" l="1"/>
  <c r="AM181" i="2"/>
  <c r="AH185" i="2"/>
  <c r="AI184" i="2"/>
  <c r="CZ451" i="2"/>
  <c r="DF450" i="2"/>
  <c r="E221" i="6"/>
  <c r="AH186" i="2" l="1"/>
  <c r="AI185" i="2"/>
  <c r="E222" i="6"/>
  <c r="CZ452" i="2"/>
  <c r="DF451" i="2"/>
  <c r="AL183" i="2"/>
  <c r="AM182" i="2"/>
  <c r="E223" i="6" l="1"/>
  <c r="DF452" i="2"/>
  <c r="CZ453" i="2"/>
  <c r="AL184" i="2"/>
  <c r="AM183" i="2"/>
  <c r="AH187" i="2"/>
  <c r="AI186" i="2"/>
  <c r="AL185" i="2" l="1"/>
  <c r="AM184" i="2"/>
  <c r="AI187" i="2"/>
  <c r="AH188" i="2"/>
  <c r="CZ454" i="2"/>
  <c r="DF453" i="2"/>
  <c r="E224" i="6"/>
  <c r="DF454" i="2" l="1"/>
  <c r="CZ455" i="2"/>
  <c r="E225" i="6"/>
  <c r="AH189" i="2"/>
  <c r="AI188" i="2"/>
  <c r="AL186" i="2"/>
  <c r="AM185" i="2"/>
  <c r="AL187" i="2" l="1"/>
  <c r="AM186" i="2"/>
  <c r="AH190" i="2"/>
  <c r="AI189" i="2"/>
  <c r="E226" i="6"/>
  <c r="DF455" i="2"/>
  <c r="CZ456" i="2"/>
  <c r="AH191" i="2" l="1"/>
  <c r="AI190" i="2"/>
  <c r="E227" i="6"/>
  <c r="DF456" i="2"/>
  <c r="CZ457" i="2"/>
  <c r="AL188" i="2"/>
  <c r="AM187" i="2"/>
  <c r="E228" i="6" l="1"/>
  <c r="AI191" i="2"/>
  <c r="AH192" i="2"/>
  <c r="AL189" i="2"/>
  <c r="AM188" i="2"/>
  <c r="CZ458" i="2"/>
  <c r="DF457" i="2"/>
  <c r="AL190" i="2" l="1"/>
  <c r="AM189" i="2"/>
  <c r="AH193" i="2"/>
  <c r="AI192" i="2"/>
  <c r="CZ459" i="2"/>
  <c r="DF458" i="2"/>
  <c r="E229" i="6"/>
  <c r="AH194" i="2" l="1"/>
  <c r="AI193" i="2"/>
  <c r="E230" i="6"/>
  <c r="AL191" i="2"/>
  <c r="AM190" i="2"/>
  <c r="CZ460" i="2"/>
  <c r="DF459" i="2"/>
  <c r="E231" i="6" l="1"/>
  <c r="AL192" i="2"/>
  <c r="AM191" i="2"/>
  <c r="DF460" i="2"/>
  <c r="CZ461" i="2"/>
  <c r="AH195" i="2"/>
  <c r="AI194" i="2"/>
  <c r="E232" i="6" l="1"/>
  <c r="AI195" i="2"/>
  <c r="AH196" i="2"/>
  <c r="CZ462" i="2"/>
  <c r="DF461" i="2"/>
  <c r="AL193" i="2"/>
  <c r="AM192" i="2"/>
  <c r="AL194" i="2" l="1"/>
  <c r="AM193" i="2"/>
  <c r="CZ463" i="2"/>
  <c r="DF462" i="2"/>
  <c r="E233" i="6"/>
  <c r="AH197" i="2"/>
  <c r="AI196" i="2"/>
  <c r="CZ464" i="2" l="1"/>
  <c r="DF463" i="2"/>
  <c r="E234" i="6"/>
  <c r="AH198" i="2"/>
  <c r="AI197" i="2"/>
  <c r="AL195" i="2"/>
  <c r="AM194" i="2"/>
  <c r="AL196" i="2" l="1"/>
  <c r="AM195" i="2"/>
  <c r="AH199" i="2"/>
  <c r="AI198" i="2"/>
  <c r="E235" i="6"/>
  <c r="DF464" i="2"/>
  <c r="CZ465" i="2"/>
  <c r="AI199" i="2" l="1"/>
  <c r="AH200" i="2"/>
  <c r="DF465" i="2"/>
  <c r="CZ466" i="2"/>
  <c r="E236" i="6"/>
  <c r="AL197" i="2"/>
  <c r="AM196" i="2"/>
  <c r="AL198" i="2" l="1"/>
  <c r="AM197" i="2"/>
  <c r="E237" i="6"/>
  <c r="AH201" i="2"/>
  <c r="AI200" i="2"/>
  <c r="DF466" i="2"/>
  <c r="CZ467" i="2"/>
  <c r="AH202" i="2" l="1"/>
  <c r="AI201" i="2"/>
  <c r="E238" i="6"/>
  <c r="DF467" i="2"/>
  <c r="CZ468" i="2"/>
  <c r="AL199" i="2"/>
  <c r="AM198" i="2"/>
  <c r="E239" i="6" l="1"/>
  <c r="AH203" i="2"/>
  <c r="AI202" i="2"/>
  <c r="AL200" i="2"/>
  <c r="AM199" i="2"/>
  <c r="DF468" i="2"/>
  <c r="CZ469" i="2"/>
  <c r="AL201" i="2" l="1"/>
  <c r="AM200" i="2"/>
  <c r="CZ470" i="2"/>
  <c r="DF469" i="2"/>
  <c r="AI203" i="2"/>
  <c r="AH204" i="2"/>
  <c r="E240" i="6"/>
  <c r="AH205" i="2" l="1"/>
  <c r="AI204" i="2"/>
  <c r="E241" i="6"/>
  <c r="DF470" i="2"/>
  <c r="CZ471" i="2"/>
  <c r="AL202" i="2"/>
  <c r="AM201" i="2"/>
  <c r="E242" i="6" l="1"/>
  <c r="DF471" i="2"/>
  <c r="CZ472" i="2"/>
  <c r="AL203" i="2"/>
  <c r="AM202" i="2"/>
  <c r="AH206" i="2"/>
  <c r="AI205" i="2"/>
  <c r="AH207" i="2" l="1"/>
  <c r="AI206" i="2"/>
  <c r="AL204" i="2"/>
  <c r="AM203" i="2"/>
  <c r="DF472" i="2"/>
  <c r="CZ473" i="2"/>
  <c r="E243" i="6"/>
  <c r="E244" i="6" l="1"/>
  <c r="DF473" i="2"/>
  <c r="CZ474" i="2"/>
  <c r="AL205" i="2"/>
  <c r="AM204" i="2"/>
  <c r="AI207" i="2"/>
  <c r="AH208" i="2"/>
  <c r="E245" i="6" l="1"/>
  <c r="AH209" i="2"/>
  <c r="AI208" i="2"/>
  <c r="AL206" i="2"/>
  <c r="AM205" i="2"/>
  <c r="CZ475" i="2"/>
  <c r="DF474" i="2"/>
  <c r="E246" i="6" l="1"/>
  <c r="AL207" i="2"/>
  <c r="AM206" i="2"/>
  <c r="DF475" i="2"/>
  <c r="CZ476" i="2"/>
  <c r="AH210" i="2"/>
  <c r="AI209" i="2"/>
  <c r="CZ477" i="2" l="1"/>
  <c r="DF476" i="2"/>
  <c r="AL208" i="2"/>
  <c r="AM207" i="2"/>
  <c r="AH211" i="2"/>
  <c r="AI210" i="2"/>
  <c r="E247" i="6"/>
  <c r="AL209" i="2" l="1"/>
  <c r="AM208" i="2"/>
  <c r="E248" i="6"/>
  <c r="AI211" i="2"/>
  <c r="AH212" i="2"/>
  <c r="CZ478" i="2"/>
  <c r="DF477" i="2"/>
  <c r="E249" i="6" l="1"/>
  <c r="DF478" i="2"/>
  <c r="CZ479" i="2"/>
  <c r="AH213" i="2"/>
  <c r="AI212" i="2"/>
  <c r="AL210" i="2"/>
  <c r="AM209" i="2"/>
  <c r="DF479" i="2" l="1"/>
  <c r="CZ480" i="2"/>
  <c r="AH214" i="2"/>
  <c r="AI213" i="2"/>
  <c r="E250" i="6"/>
  <c r="AL211" i="2"/>
  <c r="AM210" i="2"/>
  <c r="CZ481" i="2" l="1"/>
  <c r="DF480" i="2"/>
  <c r="AH215" i="2"/>
  <c r="AI214" i="2"/>
  <c r="E251" i="6"/>
  <c r="AL212" i="2"/>
  <c r="AM211" i="2"/>
  <c r="AI215" i="2" l="1"/>
  <c r="AH216" i="2"/>
  <c r="E252" i="6"/>
  <c r="AL213" i="2"/>
  <c r="AM212" i="2"/>
  <c r="CZ482" i="2"/>
  <c r="DF481" i="2"/>
  <c r="CZ483" i="2" l="1"/>
  <c r="DF482" i="2"/>
  <c r="AL214" i="2"/>
  <c r="AM213" i="2"/>
  <c r="AH217" i="2"/>
  <c r="AI216" i="2"/>
  <c r="E253" i="6"/>
  <c r="AL215" i="2" l="1"/>
  <c r="AM214" i="2"/>
  <c r="E254" i="6"/>
  <c r="AH218" i="2"/>
  <c r="AI217" i="2"/>
  <c r="DF483" i="2"/>
  <c r="CZ484" i="2"/>
  <c r="AH219" i="2" l="1"/>
  <c r="AI218" i="2"/>
  <c r="DF484" i="2"/>
  <c r="CZ485" i="2"/>
  <c r="E255" i="6"/>
  <c r="AL216" i="2"/>
  <c r="AM215" i="2"/>
  <c r="E256" i="6" l="1"/>
  <c r="CZ486" i="2"/>
  <c r="DF485" i="2"/>
  <c r="AL217" i="2"/>
  <c r="AM216" i="2"/>
  <c r="AI219" i="2"/>
  <c r="AH220" i="2"/>
  <c r="AL218" i="2" l="1"/>
  <c r="AM217" i="2"/>
  <c r="AH221" i="2"/>
  <c r="AI220" i="2"/>
  <c r="DF486" i="2"/>
  <c r="CZ487" i="2"/>
  <c r="E257" i="6"/>
  <c r="E258" i="6" l="1"/>
  <c r="DF487" i="2"/>
  <c r="CZ488" i="2"/>
  <c r="AH222" i="2"/>
  <c r="AI221" i="2"/>
  <c r="AL219" i="2"/>
  <c r="AM218" i="2"/>
  <c r="E259" i="6" l="1"/>
  <c r="AH223" i="2"/>
  <c r="AI222" i="2"/>
  <c r="CZ489" i="2"/>
  <c r="DF488" i="2"/>
  <c r="AL220" i="2"/>
  <c r="AM219" i="2"/>
  <c r="CZ490" i="2" l="1"/>
  <c r="DF489" i="2"/>
  <c r="E260" i="6"/>
  <c r="AL221" i="2"/>
  <c r="AM220" i="2"/>
  <c r="AI223" i="2"/>
  <c r="AH224" i="2"/>
  <c r="AL222" i="2" l="1"/>
  <c r="AM221" i="2"/>
  <c r="AH225" i="2"/>
  <c r="AI224" i="2"/>
  <c r="E261" i="6"/>
  <c r="DF490" i="2"/>
  <c r="CZ491" i="2"/>
  <c r="CZ492" i="2" l="1"/>
  <c r="DF491" i="2"/>
  <c r="AH226" i="2"/>
  <c r="AI225" i="2"/>
  <c r="E262" i="6"/>
  <c r="AL223" i="2"/>
  <c r="AM222" i="2"/>
  <c r="E263" i="6" l="1"/>
  <c r="AH227" i="2"/>
  <c r="AI226" i="2"/>
  <c r="AL224" i="2"/>
  <c r="AM223" i="2"/>
  <c r="DF492" i="2"/>
  <c r="CZ493" i="2"/>
  <c r="AL225" i="2" l="1"/>
  <c r="AM224" i="2"/>
  <c r="CZ494" i="2"/>
  <c r="DF493" i="2"/>
  <c r="AI227" i="2"/>
  <c r="AH228" i="2"/>
  <c r="E264" i="6"/>
  <c r="DF494" i="2" l="1"/>
  <c r="CZ495" i="2"/>
  <c r="AH229" i="2"/>
  <c r="AI228" i="2"/>
  <c r="E265" i="6"/>
  <c r="AL226" i="2"/>
  <c r="AM225" i="2"/>
  <c r="AL227" i="2" l="1"/>
  <c r="AM226" i="2"/>
  <c r="E266" i="6"/>
  <c r="AH230" i="2"/>
  <c r="AI229" i="2"/>
  <c r="CZ496" i="2"/>
  <c r="DF495" i="2"/>
  <c r="AH231" i="2" l="1"/>
  <c r="AI230" i="2"/>
  <c r="DF496" i="2"/>
  <c r="CZ497" i="2"/>
  <c r="AL228" i="2"/>
  <c r="AM227" i="2"/>
  <c r="E267" i="6"/>
  <c r="CZ498" i="2" l="1"/>
  <c r="DF497" i="2"/>
  <c r="E268" i="6"/>
  <c r="AL229" i="2"/>
  <c r="AM228" i="2"/>
  <c r="AI231" i="2"/>
  <c r="AH232" i="2"/>
  <c r="AH233" i="2" l="1"/>
  <c r="AI232" i="2"/>
  <c r="AL230" i="2"/>
  <c r="AM229" i="2"/>
  <c r="E269" i="6"/>
  <c r="DF498" i="2"/>
  <c r="CZ499" i="2"/>
  <c r="AL231" i="2" l="1"/>
  <c r="AM230" i="2"/>
  <c r="DF499" i="2"/>
  <c r="CZ500" i="2"/>
  <c r="E270" i="6"/>
  <c r="AH234" i="2"/>
  <c r="AI233" i="2"/>
  <c r="CZ501" i="2" l="1"/>
  <c r="DF500" i="2"/>
  <c r="E271" i="6"/>
  <c r="AH235" i="2"/>
  <c r="AI234" i="2"/>
  <c r="AL232" i="2"/>
  <c r="AM231" i="2"/>
  <c r="AI235" i="2" l="1"/>
  <c r="AH236" i="2"/>
  <c r="E272" i="6"/>
  <c r="AL233" i="2"/>
  <c r="AM232" i="2"/>
  <c r="DF501" i="2"/>
  <c r="CZ502" i="2"/>
  <c r="E273" i="6" l="1"/>
  <c r="CZ503" i="2"/>
  <c r="DF502" i="2"/>
  <c r="AL234" i="2"/>
  <c r="AM233" i="2"/>
  <c r="AH237" i="2"/>
  <c r="AI236" i="2"/>
  <c r="E274" i="6" l="1"/>
  <c r="AL235" i="2"/>
  <c r="AM234" i="2"/>
  <c r="AH238" i="2"/>
  <c r="AI237" i="2"/>
  <c r="CZ504" i="2"/>
  <c r="DF503" i="2"/>
  <c r="AH239" i="2" l="1"/>
  <c r="AI238" i="2"/>
  <c r="CZ505" i="2"/>
  <c r="DF504" i="2"/>
  <c r="E275" i="6"/>
  <c r="AL236" i="2"/>
  <c r="AM235" i="2"/>
  <c r="E276" i="6" l="1"/>
  <c r="DF505" i="2"/>
  <c r="CZ506" i="2"/>
  <c r="AL237" i="2"/>
  <c r="AM236" i="2"/>
  <c r="AI239" i="2"/>
  <c r="AH240" i="2"/>
  <c r="AL238" i="2" l="1"/>
  <c r="AM237" i="2"/>
  <c r="AH241" i="2"/>
  <c r="AI240" i="2"/>
  <c r="DF506" i="2"/>
  <c r="CZ507" i="2"/>
  <c r="E277" i="6"/>
  <c r="AH242" i="2" l="1"/>
  <c r="AI241" i="2"/>
  <c r="E278" i="6"/>
  <c r="CZ508" i="2"/>
  <c r="DF507" i="2"/>
  <c r="AL239" i="2"/>
  <c r="AM238" i="2"/>
  <c r="AH243" i="2" l="1"/>
  <c r="AI242" i="2"/>
  <c r="CZ509" i="2"/>
  <c r="DF508" i="2"/>
  <c r="E279" i="6"/>
  <c r="AL240" i="2"/>
  <c r="AM239" i="2"/>
  <c r="E280" i="6" l="1"/>
  <c r="DF509" i="2"/>
  <c r="CZ510" i="2"/>
  <c r="AL241" i="2"/>
  <c r="AM240" i="2"/>
  <c r="AI243" i="2"/>
  <c r="AH244" i="2"/>
  <c r="AL242" i="2" l="1"/>
  <c r="AM241" i="2"/>
  <c r="AH245" i="2"/>
  <c r="AI244" i="2"/>
  <c r="CZ511" i="2"/>
  <c r="DF510" i="2"/>
  <c r="E281" i="6"/>
  <c r="AL243" i="2" l="1"/>
  <c r="AM242" i="2"/>
  <c r="AH246" i="2"/>
  <c r="AI245" i="2"/>
  <c r="E282" i="6"/>
  <c r="DF511" i="2"/>
  <c r="CZ512" i="2"/>
  <c r="AH247" i="2" l="1"/>
  <c r="AI246" i="2"/>
  <c r="E283" i="6"/>
  <c r="CZ513" i="2"/>
  <c r="DF512" i="2"/>
  <c r="AL244" i="2"/>
  <c r="AM243" i="2"/>
  <c r="E284" i="6" l="1"/>
  <c r="AL245" i="2"/>
  <c r="AM244" i="2"/>
  <c r="AI247" i="2"/>
  <c r="AH248" i="2"/>
  <c r="DF513" i="2"/>
  <c r="CZ514" i="2"/>
  <c r="AL246" i="2" l="1"/>
  <c r="AM245" i="2"/>
  <c r="AH249" i="2"/>
  <c r="AI248" i="2"/>
  <c r="DF514" i="2"/>
  <c r="CZ515" i="2"/>
  <c r="E285" i="6"/>
  <c r="DF515" i="2" l="1"/>
  <c r="CZ516" i="2"/>
  <c r="E286" i="6"/>
  <c r="AH250" i="2"/>
  <c r="AI249" i="2"/>
  <c r="AL247" i="2"/>
  <c r="AM246" i="2"/>
  <c r="CZ517" i="2" l="1"/>
  <c r="DF516" i="2"/>
  <c r="AH251" i="2"/>
  <c r="AI250" i="2"/>
  <c r="E287" i="6"/>
  <c r="AL248" i="2"/>
  <c r="AM247" i="2"/>
  <c r="AI251" i="2" l="1"/>
  <c r="AH252" i="2"/>
  <c r="E288" i="6"/>
  <c r="AL249" i="2"/>
  <c r="AM248" i="2"/>
  <c r="CZ518" i="2"/>
  <c r="DF517" i="2"/>
  <c r="AL250" i="2" l="1"/>
  <c r="AM249" i="2"/>
  <c r="CZ519" i="2"/>
  <c r="DF518" i="2"/>
  <c r="AH253" i="2"/>
  <c r="AI252" i="2"/>
  <c r="E289" i="6"/>
  <c r="E290" i="6" l="1"/>
  <c r="CZ520" i="2"/>
  <c r="DF519" i="2"/>
  <c r="AH254" i="2"/>
  <c r="AI253" i="2"/>
  <c r="AL251" i="2"/>
  <c r="AM250" i="2"/>
  <c r="AH255" i="2" l="1"/>
  <c r="AI254" i="2"/>
  <c r="E291" i="6"/>
  <c r="AL252" i="2"/>
  <c r="AM251" i="2"/>
  <c r="DF520" i="2"/>
  <c r="CZ521" i="2"/>
  <c r="CZ522" i="2" l="1"/>
  <c r="DF521" i="2"/>
  <c r="AL253" i="2"/>
  <c r="AM252" i="2"/>
  <c r="E292" i="6"/>
  <c r="AI255" i="2"/>
  <c r="AH256" i="2"/>
  <c r="DF522" i="2" l="1"/>
  <c r="CZ523" i="2"/>
  <c r="E293" i="6"/>
  <c r="AL254" i="2"/>
  <c r="AM253" i="2"/>
  <c r="AH257" i="2"/>
  <c r="AI256" i="2"/>
  <c r="AH258" i="2" l="1"/>
  <c r="AI257" i="2"/>
  <c r="E294" i="6"/>
  <c r="CZ524" i="2"/>
  <c r="DF523" i="2"/>
  <c r="AL255" i="2"/>
  <c r="AM254" i="2"/>
  <c r="E295" i="6" l="1"/>
  <c r="AL256" i="2"/>
  <c r="AM255" i="2"/>
  <c r="CZ525" i="2"/>
  <c r="DF524" i="2"/>
  <c r="AH259" i="2"/>
  <c r="AI258" i="2"/>
  <c r="CZ526" i="2" l="1"/>
  <c r="DF525" i="2"/>
  <c r="AI259" i="2"/>
  <c r="AH260" i="2"/>
  <c r="E296" i="6"/>
  <c r="AL257" i="2"/>
  <c r="AM256" i="2"/>
  <c r="E297" i="6" l="1"/>
  <c r="AL258" i="2"/>
  <c r="AM257" i="2"/>
  <c r="AH261" i="2"/>
  <c r="AI260" i="2"/>
  <c r="CZ527" i="2"/>
  <c r="DF526" i="2"/>
  <c r="AH262" i="2" l="1"/>
  <c r="AI261" i="2"/>
  <c r="DF527" i="2"/>
  <c r="CZ528" i="2"/>
  <c r="E298" i="6"/>
  <c r="AL259" i="2"/>
  <c r="AM258" i="2"/>
  <c r="CZ529" i="2" l="1"/>
  <c r="DF528" i="2"/>
  <c r="E299" i="6"/>
  <c r="AL260" i="2"/>
  <c r="AM259" i="2"/>
  <c r="AH263" i="2"/>
  <c r="AI262" i="2"/>
  <c r="CZ530" i="2" l="1"/>
  <c r="DF529" i="2"/>
  <c r="E300" i="6"/>
  <c r="AL261" i="2"/>
  <c r="AM260" i="2"/>
  <c r="AI263" i="2"/>
  <c r="AH264" i="2"/>
  <c r="AL262" i="2" l="1"/>
  <c r="AM261" i="2"/>
  <c r="AH265" i="2"/>
  <c r="AI264" i="2"/>
  <c r="CZ531" i="2"/>
  <c r="DF530" i="2"/>
  <c r="E301" i="6"/>
  <c r="AH266" i="2" l="1"/>
  <c r="AI265" i="2"/>
  <c r="E302" i="6"/>
  <c r="AL263" i="2"/>
  <c r="AM262" i="2"/>
  <c r="CZ532" i="2"/>
  <c r="DF531" i="2"/>
  <c r="CZ533" i="2" l="1"/>
  <c r="DF532" i="2"/>
  <c r="AH267" i="2"/>
  <c r="AI266" i="2"/>
  <c r="E303" i="6"/>
  <c r="AL264" i="2"/>
  <c r="AM263" i="2"/>
  <c r="E304" i="6" l="1"/>
  <c r="DF533" i="2"/>
  <c r="CZ534" i="2"/>
  <c r="AL265" i="2"/>
  <c r="AM264" i="2"/>
  <c r="AI267" i="2"/>
  <c r="AH268" i="2"/>
  <c r="AH269" i="2" l="1"/>
  <c r="AI268" i="2"/>
  <c r="E305" i="6"/>
  <c r="AL266" i="2"/>
  <c r="AM265" i="2"/>
  <c r="CZ535" i="2"/>
  <c r="DF534" i="2"/>
  <c r="E306" i="6" l="1"/>
  <c r="AH270" i="2"/>
  <c r="AI269" i="2"/>
  <c r="CZ536" i="2"/>
  <c r="DF535" i="2"/>
  <c r="AL267" i="2"/>
  <c r="AM266" i="2"/>
  <c r="AL268" i="2" l="1"/>
  <c r="AM267" i="2"/>
  <c r="DF536" i="2"/>
  <c r="CZ537" i="2"/>
  <c r="AH271" i="2"/>
  <c r="AI270" i="2"/>
  <c r="E307" i="6"/>
  <c r="AI271" i="2" l="1"/>
  <c r="AH272" i="2"/>
  <c r="E308" i="6"/>
  <c r="CZ538" i="2"/>
  <c r="DF537" i="2"/>
  <c r="AL269" i="2"/>
  <c r="AM268" i="2"/>
  <c r="AI272" i="2" l="1"/>
  <c r="AH273" i="2"/>
  <c r="AI273" i="2" s="1"/>
  <c r="E309" i="6"/>
  <c r="AL270" i="2"/>
  <c r="AM269" i="2"/>
  <c r="CZ539" i="2"/>
  <c r="DF538" i="2"/>
  <c r="AL271" i="2" l="1"/>
  <c r="AM270" i="2"/>
  <c r="DF539" i="2"/>
  <c r="CZ540" i="2"/>
  <c r="E310" i="6"/>
  <c r="E311" i="6" l="1"/>
  <c r="AL272" i="2"/>
  <c r="AM271" i="2"/>
  <c r="CZ541" i="2"/>
  <c r="DF540" i="2"/>
  <c r="E312" i="6" l="1"/>
  <c r="CZ542" i="2"/>
  <c r="DF541" i="2"/>
  <c r="AL273" i="2"/>
  <c r="AM273" i="2" s="1"/>
  <c r="AM272" i="2"/>
  <c r="DF542" i="2" l="1"/>
  <c r="CZ543" i="2"/>
  <c r="E313" i="6"/>
  <c r="E314" i="6"/>
  <c r="D90" i="2"/>
  <c r="I7" i="6"/>
  <c r="DF543" i="2" l="1"/>
  <c r="CZ544" i="2"/>
  <c r="G30" i="6"/>
  <c r="C104" i="2"/>
  <c r="C105" i="2" s="1"/>
  <c r="AN4" i="2"/>
  <c r="AN5" i="2"/>
  <c r="AN6" i="2"/>
  <c r="AN7" i="2"/>
  <c r="AN8" i="2"/>
  <c r="AN9" i="2"/>
  <c r="AN10" i="2"/>
  <c r="AN11" i="2"/>
  <c r="AN12" i="2"/>
  <c r="AN13" i="2"/>
  <c r="AN14" i="2"/>
  <c r="AN15" i="2"/>
  <c r="AN16" i="2"/>
  <c r="AN17" i="2"/>
  <c r="AN18" i="2"/>
  <c r="AN19"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6" i="2"/>
  <c r="AN47" i="2"/>
  <c r="AN48" i="2"/>
  <c r="AN49" i="2"/>
  <c r="AN50" i="2"/>
  <c r="AN51" i="2"/>
  <c r="AN52" i="2"/>
  <c r="AN53" i="2"/>
  <c r="AN54" i="2"/>
  <c r="AN55" i="2"/>
  <c r="AN56" i="2"/>
  <c r="AN57" i="2"/>
  <c r="AN58" i="2"/>
  <c r="AN59" i="2"/>
  <c r="AN60" i="2"/>
  <c r="AN61" i="2"/>
  <c r="AN62" i="2"/>
  <c r="AN63" i="2"/>
  <c r="AN64" i="2"/>
  <c r="AN65" i="2"/>
  <c r="AN66" i="2"/>
  <c r="AN67" i="2"/>
  <c r="AN68" i="2"/>
  <c r="AN69" i="2"/>
  <c r="AN70" i="2"/>
  <c r="AN71" i="2"/>
  <c r="AN72" i="2"/>
  <c r="AN73" i="2"/>
  <c r="AN74" i="2"/>
  <c r="AN75" i="2"/>
  <c r="AN76" i="2"/>
  <c r="AN77" i="2"/>
  <c r="AN78" i="2"/>
  <c r="AN79" i="2"/>
  <c r="AN80" i="2"/>
  <c r="AN81" i="2"/>
  <c r="AN82" i="2"/>
  <c r="AN83" i="2"/>
  <c r="AN84" i="2"/>
  <c r="AN85" i="2"/>
  <c r="AN86" i="2"/>
  <c r="AN87" i="2"/>
  <c r="AN88" i="2"/>
  <c r="AN89" i="2"/>
  <c r="AN90" i="2"/>
  <c r="AN91" i="2"/>
  <c r="AN92" i="2"/>
  <c r="AN93" i="2"/>
  <c r="AN94" i="2"/>
  <c r="AN95" i="2"/>
  <c r="AN96" i="2"/>
  <c r="AN97" i="2"/>
  <c r="AN98" i="2"/>
  <c r="AN99" i="2"/>
  <c r="AN100" i="2"/>
  <c r="AN101" i="2"/>
  <c r="AN102" i="2"/>
  <c r="AN103" i="2"/>
  <c r="AN104" i="2"/>
  <c r="AN105" i="2"/>
  <c r="AN106" i="2"/>
  <c r="AN107" i="2"/>
  <c r="AN108" i="2"/>
  <c r="AN109" i="2"/>
  <c r="AN110" i="2"/>
  <c r="AN111" i="2"/>
  <c r="AN112" i="2"/>
  <c r="AN113" i="2"/>
  <c r="AN114" i="2"/>
  <c r="AN115" i="2"/>
  <c r="AN116" i="2"/>
  <c r="AN117" i="2"/>
  <c r="AN118" i="2"/>
  <c r="AN119" i="2"/>
  <c r="AN120" i="2"/>
  <c r="AN121" i="2"/>
  <c r="AN122" i="2"/>
  <c r="AN123" i="2"/>
  <c r="AN124" i="2"/>
  <c r="AN125" i="2"/>
  <c r="AN126" i="2"/>
  <c r="AN127" i="2"/>
  <c r="AN128" i="2"/>
  <c r="AN129" i="2"/>
  <c r="AN130" i="2"/>
  <c r="AN131" i="2"/>
  <c r="AN132" i="2"/>
  <c r="AN133" i="2"/>
  <c r="AN134" i="2"/>
  <c r="AN135" i="2"/>
  <c r="AN136" i="2"/>
  <c r="AN137" i="2"/>
  <c r="AN138" i="2"/>
  <c r="AN139" i="2"/>
  <c r="AN140" i="2"/>
  <c r="AN141" i="2"/>
  <c r="AN142" i="2"/>
  <c r="AN143" i="2"/>
  <c r="AN144" i="2"/>
  <c r="AN145" i="2"/>
  <c r="AN146" i="2"/>
  <c r="AN147" i="2"/>
  <c r="AN148" i="2"/>
  <c r="AN149" i="2"/>
  <c r="AN150" i="2"/>
  <c r="AN151" i="2"/>
  <c r="AN152" i="2"/>
  <c r="AN153" i="2"/>
  <c r="AN154" i="2"/>
  <c r="AN155" i="2"/>
  <c r="AN156" i="2"/>
  <c r="AN157" i="2"/>
  <c r="AN158" i="2"/>
  <c r="AN159" i="2"/>
  <c r="AN160" i="2"/>
  <c r="AN161" i="2"/>
  <c r="AN162" i="2"/>
  <c r="AN163" i="2"/>
  <c r="AN164" i="2"/>
  <c r="AN165" i="2"/>
  <c r="AN166" i="2"/>
  <c r="AN167" i="2"/>
  <c r="AN168" i="2"/>
  <c r="AN169" i="2"/>
  <c r="AN170" i="2"/>
  <c r="AN171" i="2"/>
  <c r="AN172" i="2"/>
  <c r="AN173" i="2"/>
  <c r="AN174" i="2"/>
  <c r="AN175" i="2"/>
  <c r="AN176" i="2"/>
  <c r="AN177" i="2"/>
  <c r="AN178" i="2"/>
  <c r="AN179" i="2"/>
  <c r="AN180" i="2"/>
  <c r="AN181" i="2"/>
  <c r="AN182" i="2"/>
  <c r="AN183" i="2"/>
  <c r="AN184" i="2"/>
  <c r="AN185" i="2"/>
  <c r="AN186" i="2"/>
  <c r="AN187" i="2"/>
  <c r="AN188" i="2"/>
  <c r="AN189" i="2"/>
  <c r="AN190" i="2"/>
  <c r="AN191" i="2"/>
  <c r="AN192" i="2"/>
  <c r="AN193" i="2"/>
  <c r="AN194" i="2"/>
  <c r="AN195" i="2"/>
  <c r="AN196" i="2"/>
  <c r="AN197" i="2"/>
  <c r="AN198" i="2"/>
  <c r="AN199" i="2"/>
  <c r="AN200" i="2"/>
  <c r="AN201" i="2"/>
  <c r="AN202" i="2"/>
  <c r="AN203" i="2"/>
  <c r="AN204" i="2"/>
  <c r="AN205" i="2"/>
  <c r="AN206" i="2"/>
  <c r="AN207" i="2"/>
  <c r="AN208" i="2"/>
  <c r="AN209" i="2"/>
  <c r="AN210" i="2"/>
  <c r="AN211" i="2"/>
  <c r="AN212" i="2"/>
  <c r="AN213" i="2"/>
  <c r="AN214" i="2"/>
  <c r="AN215" i="2"/>
  <c r="AN216" i="2"/>
  <c r="AN217" i="2"/>
  <c r="AN218" i="2"/>
  <c r="AN219" i="2"/>
  <c r="AN220" i="2"/>
  <c r="AN221" i="2"/>
  <c r="AN222" i="2"/>
  <c r="AN223" i="2"/>
  <c r="AN224" i="2"/>
  <c r="AN225" i="2"/>
  <c r="AN226" i="2"/>
  <c r="AN227" i="2"/>
  <c r="AN228" i="2"/>
  <c r="AN229" i="2"/>
  <c r="AN230" i="2"/>
  <c r="AN231" i="2"/>
  <c r="AN232" i="2"/>
  <c r="AN233" i="2"/>
  <c r="AN234" i="2"/>
  <c r="AN235" i="2"/>
  <c r="AN236" i="2"/>
  <c r="AN237" i="2"/>
  <c r="AN238" i="2"/>
  <c r="AN239" i="2"/>
  <c r="AN240" i="2"/>
  <c r="AN241" i="2"/>
  <c r="AN242" i="2"/>
  <c r="AN243" i="2"/>
  <c r="AN244" i="2"/>
  <c r="AN245" i="2"/>
  <c r="AN246" i="2"/>
  <c r="AN247" i="2"/>
  <c r="AN248" i="2"/>
  <c r="AN249" i="2"/>
  <c r="AN250" i="2"/>
  <c r="AN251" i="2"/>
  <c r="AN252" i="2"/>
  <c r="AN253" i="2"/>
  <c r="AN254" i="2"/>
  <c r="AN255" i="2"/>
  <c r="AN256" i="2"/>
  <c r="AN257" i="2"/>
  <c r="AN258" i="2"/>
  <c r="AN259" i="2"/>
  <c r="AN260" i="2"/>
  <c r="AN261" i="2"/>
  <c r="AN262" i="2"/>
  <c r="AN263" i="2"/>
  <c r="AN264" i="2"/>
  <c r="AN265" i="2"/>
  <c r="AN266" i="2"/>
  <c r="AN267" i="2"/>
  <c r="AN268" i="2"/>
  <c r="AN269" i="2"/>
  <c r="AN270" i="2"/>
  <c r="AN271" i="2"/>
  <c r="AN273" i="2"/>
  <c r="AN272" i="2"/>
  <c r="BF271" i="2" l="1"/>
  <c r="AO271" i="2"/>
  <c r="F312" i="6" s="1"/>
  <c r="BB271" i="2"/>
  <c r="AX271" i="2"/>
  <c r="AT271" i="2"/>
  <c r="BU271" i="2"/>
  <c r="AO267" i="2"/>
  <c r="F308" i="6" s="1"/>
  <c r="BF267" i="2"/>
  <c r="BB267" i="2"/>
  <c r="AX267" i="2"/>
  <c r="AT267" i="2"/>
  <c r="BU267" i="2"/>
  <c r="AO263" i="2"/>
  <c r="F304" i="6" s="1"/>
  <c r="BB263" i="2"/>
  <c r="BF263" i="2"/>
  <c r="AX263" i="2"/>
  <c r="AT263" i="2"/>
  <c r="BU263" i="2"/>
  <c r="AO259" i="2"/>
  <c r="F300" i="6" s="1"/>
  <c r="BF259" i="2"/>
  <c r="AT259" i="2"/>
  <c r="BB259" i="2"/>
  <c r="AX259" i="2"/>
  <c r="BU259" i="2"/>
  <c r="BF255" i="2"/>
  <c r="AO255" i="2"/>
  <c r="F296" i="6" s="1"/>
  <c r="AT255" i="2"/>
  <c r="BB255" i="2"/>
  <c r="AX255" i="2"/>
  <c r="BU255" i="2"/>
  <c r="AX251" i="2"/>
  <c r="BB251" i="2"/>
  <c r="AT251" i="2"/>
  <c r="AO251" i="2"/>
  <c r="F292" i="6" s="1"/>
  <c r="BF251" i="2"/>
  <c r="BU251" i="2"/>
  <c r="AO247" i="2"/>
  <c r="F288" i="6" s="1"/>
  <c r="BB247" i="2"/>
  <c r="BF247" i="2"/>
  <c r="AT247" i="2"/>
  <c r="AX247" i="2"/>
  <c r="BU247" i="2"/>
  <c r="BB243" i="2"/>
  <c r="BF243" i="2"/>
  <c r="AT243" i="2"/>
  <c r="AO243" i="2"/>
  <c r="F284" i="6" s="1"/>
  <c r="AX243" i="2"/>
  <c r="BU243" i="2"/>
  <c r="AO239" i="2"/>
  <c r="F280" i="6" s="1"/>
  <c r="BF239" i="2"/>
  <c r="AT239" i="2"/>
  <c r="AX239" i="2"/>
  <c r="BB239" i="2"/>
  <c r="BU239" i="2"/>
  <c r="BB235" i="2"/>
  <c r="AT235" i="2"/>
  <c r="AO235" i="2"/>
  <c r="F276" i="6" s="1"/>
  <c r="BF235" i="2"/>
  <c r="AX235" i="2"/>
  <c r="BU235" i="2"/>
  <c r="BF231" i="2"/>
  <c r="AO231" i="2"/>
  <c r="F272" i="6" s="1"/>
  <c r="BB231" i="2"/>
  <c r="AT231" i="2"/>
  <c r="AX231" i="2"/>
  <c r="BU231" i="2"/>
  <c r="AO227" i="2"/>
  <c r="F268" i="6" s="1"/>
  <c r="BF227" i="2"/>
  <c r="AT227" i="2"/>
  <c r="AX227" i="2"/>
  <c r="BB227" i="2"/>
  <c r="BU227" i="2"/>
  <c r="AT223" i="2"/>
  <c r="AO223" i="2"/>
  <c r="F264" i="6" s="1"/>
  <c r="BB223" i="2"/>
  <c r="BF223" i="2"/>
  <c r="AX223" i="2"/>
  <c r="BU223" i="2"/>
  <c r="AT219" i="2"/>
  <c r="AX219" i="2"/>
  <c r="AO219" i="2"/>
  <c r="F260" i="6" s="1"/>
  <c r="BF219" i="2"/>
  <c r="BB219" i="2"/>
  <c r="BU219" i="2"/>
  <c r="AT215" i="2"/>
  <c r="AX215" i="2"/>
  <c r="AO215" i="2"/>
  <c r="F256" i="6" s="1"/>
  <c r="BB215" i="2"/>
  <c r="BF215" i="2"/>
  <c r="BU215" i="2"/>
  <c r="AO211" i="2"/>
  <c r="F252" i="6" s="1"/>
  <c r="BF211" i="2"/>
  <c r="BB211" i="2"/>
  <c r="AT211" i="2"/>
  <c r="AX211" i="2"/>
  <c r="BU211" i="2"/>
  <c r="AT207" i="2"/>
  <c r="AX207" i="2"/>
  <c r="BB207" i="2"/>
  <c r="AO207" i="2"/>
  <c r="F248" i="6" s="1"/>
  <c r="BF207" i="2"/>
  <c r="BU207" i="2"/>
  <c r="AO203" i="2"/>
  <c r="F244" i="6" s="1"/>
  <c r="BB203" i="2"/>
  <c r="AT203" i="2"/>
  <c r="AX203" i="2"/>
  <c r="BF203" i="2"/>
  <c r="BU203" i="2"/>
  <c r="AX199" i="2"/>
  <c r="AO199" i="2"/>
  <c r="F240" i="6" s="1"/>
  <c r="BB199" i="2"/>
  <c r="BF199" i="2"/>
  <c r="AT199" i="2"/>
  <c r="BU199" i="2"/>
  <c r="BB195" i="2"/>
  <c r="BF195" i="2"/>
  <c r="AX195" i="2"/>
  <c r="AO195" i="2"/>
  <c r="F236" i="6" s="1"/>
  <c r="AT195" i="2"/>
  <c r="BU195" i="2"/>
  <c r="BF191" i="2"/>
  <c r="AT191" i="2"/>
  <c r="AX191" i="2"/>
  <c r="BB191" i="2"/>
  <c r="AO191" i="2"/>
  <c r="F232" i="6" s="1"/>
  <c r="BU191" i="2"/>
  <c r="AO187" i="2"/>
  <c r="F228" i="6" s="1"/>
  <c r="AT187" i="2"/>
  <c r="AX187" i="2"/>
  <c r="BB187" i="2"/>
  <c r="BF187" i="2"/>
  <c r="BU187" i="2"/>
  <c r="AO183" i="2"/>
  <c r="F224" i="6" s="1"/>
  <c r="BF183" i="2"/>
  <c r="AT183" i="2"/>
  <c r="AX183" i="2"/>
  <c r="BB183" i="2"/>
  <c r="BU183" i="2"/>
  <c r="AT179" i="2"/>
  <c r="AX179" i="2"/>
  <c r="AO179" i="2"/>
  <c r="F220" i="6" s="1"/>
  <c r="BF179" i="2"/>
  <c r="BB179" i="2"/>
  <c r="BU179" i="2"/>
  <c r="AO175" i="2"/>
  <c r="F216" i="6" s="1"/>
  <c r="AT175" i="2"/>
  <c r="BB175" i="2"/>
  <c r="AX175" i="2"/>
  <c r="BF175" i="2"/>
  <c r="BU175" i="2"/>
  <c r="AX171" i="2"/>
  <c r="BB171" i="2"/>
  <c r="BF171" i="2"/>
  <c r="AO171" i="2"/>
  <c r="F212" i="6" s="1"/>
  <c r="AT171" i="2"/>
  <c r="BU171" i="2"/>
  <c r="AO167" i="2"/>
  <c r="F208" i="6" s="1"/>
  <c r="BF167" i="2"/>
  <c r="BB167" i="2"/>
  <c r="AT167" i="2"/>
  <c r="AX167" i="2"/>
  <c r="BU167" i="2"/>
  <c r="BB163" i="2"/>
  <c r="AT163" i="2"/>
  <c r="AX163" i="2"/>
  <c r="BF163" i="2"/>
  <c r="AO163" i="2"/>
  <c r="F204" i="6" s="1"/>
  <c r="BU163" i="2"/>
  <c r="BF159" i="2"/>
  <c r="AX159" i="2"/>
  <c r="AO159" i="2"/>
  <c r="F200" i="6" s="1"/>
  <c r="AT159" i="2"/>
  <c r="BB159" i="2"/>
  <c r="BU159" i="2"/>
  <c r="AO155" i="2"/>
  <c r="F196" i="6" s="1"/>
  <c r="BF155" i="2"/>
  <c r="AT155" i="2"/>
  <c r="BB155" i="2"/>
  <c r="AX155" i="2"/>
  <c r="BU155" i="2"/>
  <c r="AT151" i="2"/>
  <c r="BB151" i="2"/>
  <c r="BF151" i="2"/>
  <c r="AO151" i="2"/>
  <c r="F192" i="6" s="1"/>
  <c r="AX151" i="2"/>
  <c r="BU151" i="2"/>
  <c r="AT147" i="2"/>
  <c r="AX147" i="2"/>
  <c r="BB147" i="2"/>
  <c r="AO147" i="2"/>
  <c r="F188" i="6" s="1"/>
  <c r="BF147" i="2"/>
  <c r="BU147" i="2"/>
  <c r="BB143" i="2"/>
  <c r="AT143" i="2"/>
  <c r="AO143" i="2"/>
  <c r="F184" i="6" s="1"/>
  <c r="BF143" i="2"/>
  <c r="AX143" i="2"/>
  <c r="BU143" i="2"/>
  <c r="BF139" i="2"/>
  <c r="BB139" i="2"/>
  <c r="AO139" i="2"/>
  <c r="F180" i="6" s="1"/>
  <c r="AT139" i="2"/>
  <c r="AX139" i="2"/>
  <c r="BU139" i="2"/>
  <c r="BF135" i="2"/>
  <c r="AX135" i="2"/>
  <c r="AO135" i="2"/>
  <c r="F176" i="6" s="1"/>
  <c r="AT135" i="2"/>
  <c r="BB135" i="2"/>
  <c r="BU135" i="2"/>
  <c r="AX131" i="2"/>
  <c r="AO131" i="2"/>
  <c r="F172" i="6" s="1"/>
  <c r="AT131" i="2"/>
  <c r="BF131" i="2"/>
  <c r="BB131" i="2"/>
  <c r="BU131" i="2"/>
  <c r="BB127" i="2"/>
  <c r="AO127" i="2"/>
  <c r="F168" i="6" s="1"/>
  <c r="AT127" i="2"/>
  <c r="BF127" i="2"/>
  <c r="AX127" i="2"/>
  <c r="BU127" i="2"/>
  <c r="AO123" i="2"/>
  <c r="F164" i="6" s="1"/>
  <c r="BB123" i="2"/>
  <c r="AX123" i="2"/>
  <c r="AT123" i="2"/>
  <c r="BF123" i="2"/>
  <c r="BU123" i="2"/>
  <c r="BF119" i="2"/>
  <c r="BB119" i="2"/>
  <c r="AX119" i="2"/>
  <c r="AO119" i="2"/>
  <c r="F160" i="6" s="1"/>
  <c r="AT119" i="2"/>
  <c r="BU119" i="2"/>
  <c r="AX115" i="2"/>
  <c r="BB115" i="2"/>
  <c r="AO115" i="2"/>
  <c r="F156" i="6" s="1"/>
  <c r="BF115" i="2"/>
  <c r="AT115" i="2"/>
  <c r="BU115" i="2"/>
  <c r="BB111" i="2"/>
  <c r="BF111" i="2"/>
  <c r="AT111" i="2"/>
  <c r="AO111" i="2"/>
  <c r="F152" i="6" s="1"/>
  <c r="AX111" i="2"/>
  <c r="BU111" i="2"/>
  <c r="AX107" i="2"/>
  <c r="AO107" i="2"/>
  <c r="F148" i="6" s="1"/>
  <c r="AT107" i="2"/>
  <c r="BB107" i="2"/>
  <c r="BF107" i="2"/>
  <c r="BU107" i="2"/>
  <c r="BB103" i="2"/>
  <c r="AT103" i="2"/>
  <c r="AO103" i="2"/>
  <c r="F144" i="6" s="1"/>
  <c r="AX103" i="2"/>
  <c r="BF103" i="2"/>
  <c r="BU103" i="2"/>
  <c r="BF99" i="2"/>
  <c r="AO99" i="2"/>
  <c r="F140" i="6" s="1"/>
  <c r="AX99" i="2"/>
  <c r="BB99" i="2"/>
  <c r="AT99" i="2"/>
  <c r="BU99" i="2"/>
  <c r="AX95" i="2"/>
  <c r="AO95" i="2"/>
  <c r="F136" i="6" s="1"/>
  <c r="BB95" i="2"/>
  <c r="AT95" i="2"/>
  <c r="BF95" i="2"/>
  <c r="BU95" i="2"/>
  <c r="AO91" i="2"/>
  <c r="F132" i="6" s="1"/>
  <c r="BF91" i="2"/>
  <c r="AX91" i="2"/>
  <c r="AT91" i="2"/>
  <c r="BB91" i="2"/>
  <c r="BU91" i="2"/>
  <c r="BB87" i="2"/>
  <c r="AT87" i="2"/>
  <c r="AX87" i="2"/>
  <c r="AO87" i="2"/>
  <c r="F128" i="6" s="1"/>
  <c r="BF87" i="2"/>
  <c r="BU87" i="2"/>
  <c r="BF83" i="2"/>
  <c r="BB83" i="2"/>
  <c r="AT83" i="2"/>
  <c r="AO83" i="2"/>
  <c r="F124" i="6" s="1"/>
  <c r="AX83" i="2"/>
  <c r="BU83" i="2"/>
  <c r="BB79" i="2"/>
  <c r="AT79" i="2"/>
  <c r="BF79" i="2"/>
  <c r="AO79" i="2"/>
  <c r="F120" i="6" s="1"/>
  <c r="AX79" i="2"/>
  <c r="BU79" i="2"/>
  <c r="AT75" i="2"/>
  <c r="AO75" i="2"/>
  <c r="F116" i="6" s="1"/>
  <c r="BB75" i="2"/>
  <c r="AX75" i="2"/>
  <c r="BF75" i="2"/>
  <c r="BU75" i="2"/>
  <c r="AT71" i="2"/>
  <c r="AX71" i="2"/>
  <c r="AO71" i="2"/>
  <c r="F112" i="6" s="1"/>
  <c r="BF71" i="2"/>
  <c r="BB71" i="2"/>
  <c r="BU71" i="2"/>
  <c r="AT67" i="2"/>
  <c r="AO67" i="2"/>
  <c r="F108" i="6" s="1"/>
  <c r="BF67" i="2"/>
  <c r="AX67" i="2"/>
  <c r="BB67" i="2"/>
  <c r="BU67" i="2"/>
  <c r="AO63" i="2"/>
  <c r="F104" i="6" s="1"/>
  <c r="AX63" i="2"/>
  <c r="BF63" i="2"/>
  <c r="BB63" i="2"/>
  <c r="AT63" i="2"/>
  <c r="BU63" i="2"/>
  <c r="AX59" i="2"/>
  <c r="AO59" i="2"/>
  <c r="F100" i="6" s="1"/>
  <c r="BF59" i="2"/>
  <c r="AT59" i="2"/>
  <c r="BB59" i="2"/>
  <c r="BU59" i="2"/>
  <c r="BB55" i="2"/>
  <c r="AX55" i="2"/>
  <c r="AT55" i="2"/>
  <c r="BF55" i="2"/>
  <c r="AO55" i="2"/>
  <c r="F96" i="6" s="1"/>
  <c r="BU55" i="2"/>
  <c r="AT51" i="2"/>
  <c r="AX51" i="2"/>
  <c r="AO51" i="2"/>
  <c r="F92" i="6" s="1"/>
  <c r="BF51" i="2"/>
  <c r="BB51" i="2"/>
  <c r="BU51" i="2"/>
  <c r="AX47" i="2"/>
  <c r="AO47" i="2"/>
  <c r="F88" i="6" s="1"/>
  <c r="AT47" i="2"/>
  <c r="BB47" i="2"/>
  <c r="BF47" i="2"/>
  <c r="BU47" i="2"/>
  <c r="BB43" i="2"/>
  <c r="AT43" i="2"/>
  <c r="AX43" i="2"/>
  <c r="AO43" i="2"/>
  <c r="F84" i="6" s="1"/>
  <c r="BF43" i="2"/>
  <c r="BU43" i="2"/>
  <c r="BF39" i="2"/>
  <c r="AT39" i="2"/>
  <c r="AX39" i="2"/>
  <c r="AO39" i="2"/>
  <c r="F80" i="6" s="1"/>
  <c r="BB39" i="2"/>
  <c r="BU39" i="2"/>
  <c r="BB35" i="2"/>
  <c r="BF35" i="2"/>
  <c r="AO35" i="2"/>
  <c r="F76" i="6" s="1"/>
  <c r="AX35" i="2"/>
  <c r="AT35" i="2"/>
  <c r="BU35" i="2"/>
  <c r="AX31" i="2"/>
  <c r="AO31" i="2"/>
  <c r="F72" i="6" s="1"/>
  <c r="BF31" i="2"/>
  <c r="AT31" i="2"/>
  <c r="BB31" i="2"/>
  <c r="BU31" i="2"/>
  <c r="BF27" i="2"/>
  <c r="AT27" i="2"/>
  <c r="BB27" i="2"/>
  <c r="AX27" i="2"/>
  <c r="AO27" i="2"/>
  <c r="F68" i="6" s="1"/>
  <c r="BU27" i="2"/>
  <c r="AO23" i="2"/>
  <c r="F64" i="6" s="1"/>
  <c r="BB23" i="2"/>
  <c r="AT23" i="2"/>
  <c r="AX23" i="2"/>
  <c r="BF23" i="2"/>
  <c r="BU23" i="2"/>
  <c r="BB19" i="2"/>
  <c r="AT19" i="2"/>
  <c r="BF19" i="2"/>
  <c r="AX19" i="2"/>
  <c r="AO19" i="2"/>
  <c r="F60" i="6" s="1"/>
  <c r="BU19" i="2"/>
  <c r="BB15" i="2"/>
  <c r="AO15" i="2"/>
  <c r="F56" i="6" s="1"/>
  <c r="AX15" i="2"/>
  <c r="AT15" i="2"/>
  <c r="BF15" i="2"/>
  <c r="BU15" i="2"/>
  <c r="AO11" i="2"/>
  <c r="F52" i="6" s="1"/>
  <c r="AT11" i="2"/>
  <c r="BF11" i="2"/>
  <c r="BB11" i="2"/>
  <c r="AX11" i="2"/>
  <c r="BU11" i="2"/>
  <c r="BF7" i="2"/>
  <c r="AO7" i="2"/>
  <c r="F48" i="6" s="1"/>
  <c r="BB7" i="2"/>
  <c r="AX7" i="2"/>
  <c r="AT7" i="2"/>
  <c r="BU7" i="2"/>
  <c r="BB270" i="2"/>
  <c r="AX270" i="2"/>
  <c r="AO270" i="2"/>
  <c r="F311" i="6" s="1"/>
  <c r="AT270" i="2"/>
  <c r="BF270" i="2"/>
  <c r="BU270" i="2"/>
  <c r="BF266" i="2"/>
  <c r="AX266" i="2"/>
  <c r="BB266" i="2"/>
  <c r="AT266" i="2"/>
  <c r="AO266" i="2"/>
  <c r="F307" i="6" s="1"/>
  <c r="BU266" i="2"/>
  <c r="AO262" i="2"/>
  <c r="F303" i="6" s="1"/>
  <c r="BF262" i="2"/>
  <c r="BB262" i="2"/>
  <c r="AT262" i="2"/>
  <c r="AX262" i="2"/>
  <c r="BU262" i="2"/>
  <c r="AT258" i="2"/>
  <c r="BB258" i="2"/>
  <c r="AO258" i="2"/>
  <c r="F299" i="6" s="1"/>
  <c r="BF258" i="2"/>
  <c r="AX258" i="2"/>
  <c r="BU258" i="2"/>
  <c r="AO254" i="2"/>
  <c r="F295" i="6" s="1"/>
  <c r="BB254" i="2"/>
  <c r="AX254" i="2"/>
  <c r="BF254" i="2"/>
  <c r="AT254" i="2"/>
  <c r="BU254" i="2"/>
  <c r="AX250" i="2"/>
  <c r="BB250" i="2"/>
  <c r="BF250" i="2"/>
  <c r="AO250" i="2"/>
  <c r="F291" i="6" s="1"/>
  <c r="AT250" i="2"/>
  <c r="BU250" i="2"/>
  <c r="AT246" i="2"/>
  <c r="AX246" i="2"/>
  <c r="AO246" i="2"/>
  <c r="F287" i="6" s="1"/>
  <c r="BF246" i="2"/>
  <c r="BB246" i="2"/>
  <c r="BU246" i="2"/>
  <c r="AT242" i="2"/>
  <c r="AX242" i="2"/>
  <c r="BF242" i="2"/>
  <c r="AO242" i="2"/>
  <c r="F283" i="6" s="1"/>
  <c r="BB242" i="2"/>
  <c r="BU242" i="2"/>
  <c r="AO238" i="2"/>
  <c r="F279" i="6" s="1"/>
  <c r="AX238" i="2"/>
  <c r="BB238" i="2"/>
  <c r="BF238" i="2"/>
  <c r="AT238" i="2"/>
  <c r="BU238" i="2"/>
  <c r="AX234" i="2"/>
  <c r="BB234" i="2"/>
  <c r="AO234" i="2"/>
  <c r="F275" i="6" s="1"/>
  <c r="BF234" i="2"/>
  <c r="AT234" i="2"/>
  <c r="BU234" i="2"/>
  <c r="BB230" i="2"/>
  <c r="AT230" i="2"/>
  <c r="AO230" i="2"/>
  <c r="F271" i="6" s="1"/>
  <c r="BF230" i="2"/>
  <c r="AX230" i="2"/>
  <c r="BU230" i="2"/>
  <c r="AT226" i="2"/>
  <c r="AO226" i="2"/>
  <c r="F267" i="6" s="1"/>
  <c r="BB226" i="2"/>
  <c r="AX226" i="2"/>
  <c r="BF226" i="2"/>
  <c r="BU226" i="2"/>
  <c r="AT222" i="2"/>
  <c r="AO222" i="2"/>
  <c r="F263" i="6" s="1"/>
  <c r="BB222" i="2"/>
  <c r="AX222" i="2"/>
  <c r="BF222" i="2"/>
  <c r="BU222" i="2"/>
  <c r="AO218" i="2"/>
  <c r="F259" i="6" s="1"/>
  <c r="AX218" i="2"/>
  <c r="BB218" i="2"/>
  <c r="AT218" i="2"/>
  <c r="BF218" i="2"/>
  <c r="BU218" i="2"/>
  <c r="BF214" i="2"/>
  <c r="BB214" i="2"/>
  <c r="AO214" i="2"/>
  <c r="F255" i="6" s="1"/>
  <c r="AX214" i="2"/>
  <c r="AT214" i="2"/>
  <c r="BU214" i="2"/>
  <c r="BB210" i="2"/>
  <c r="AO210" i="2"/>
  <c r="F251" i="6" s="1"/>
  <c r="BF210" i="2"/>
  <c r="AX210" i="2"/>
  <c r="AT210" i="2"/>
  <c r="BU210" i="2"/>
  <c r="BF206" i="2"/>
  <c r="BB206" i="2"/>
  <c r="AT206" i="2"/>
  <c r="AX206" i="2"/>
  <c r="AO206" i="2"/>
  <c r="F247" i="6" s="1"/>
  <c r="BU206" i="2"/>
  <c r="AO202" i="2"/>
  <c r="F243" i="6" s="1"/>
  <c r="BF202" i="2"/>
  <c r="BB202" i="2"/>
  <c r="AT202" i="2"/>
  <c r="AX202" i="2"/>
  <c r="BU202" i="2"/>
  <c r="BB198" i="2"/>
  <c r="AX198" i="2"/>
  <c r="AT198" i="2"/>
  <c r="BF198" i="2"/>
  <c r="AO198" i="2"/>
  <c r="F239" i="6" s="1"/>
  <c r="BU198" i="2"/>
  <c r="BF194" i="2"/>
  <c r="AT194" i="2"/>
  <c r="AO194" i="2"/>
  <c r="F235" i="6" s="1"/>
  <c r="BB194" i="2"/>
  <c r="AX194" i="2"/>
  <c r="BU194" i="2"/>
  <c r="AO190" i="2"/>
  <c r="F231" i="6" s="1"/>
  <c r="BB190" i="2"/>
  <c r="BF190" i="2"/>
  <c r="AX190" i="2"/>
  <c r="AT190" i="2"/>
  <c r="BU190" i="2"/>
  <c r="AO186" i="2"/>
  <c r="F227" i="6" s="1"/>
  <c r="AT186" i="2"/>
  <c r="BF186" i="2"/>
  <c r="AX186" i="2"/>
  <c r="BB186" i="2"/>
  <c r="BU186" i="2"/>
  <c r="AX182" i="2"/>
  <c r="BB182" i="2"/>
  <c r="AT182" i="2"/>
  <c r="AO182" i="2"/>
  <c r="F223" i="6" s="1"/>
  <c r="BF182" i="2"/>
  <c r="BU182" i="2"/>
  <c r="AX178" i="2"/>
  <c r="AT178" i="2"/>
  <c r="BF178" i="2"/>
  <c r="BB178" i="2"/>
  <c r="AO178" i="2"/>
  <c r="F219" i="6" s="1"/>
  <c r="BU178" i="2"/>
  <c r="AO174" i="2"/>
  <c r="F215" i="6" s="1"/>
  <c r="BF174" i="2"/>
  <c r="AT174" i="2"/>
  <c r="AX174" i="2"/>
  <c r="BB174" i="2"/>
  <c r="BU174" i="2"/>
  <c r="AO170" i="2"/>
  <c r="F211" i="6" s="1"/>
  <c r="BF170" i="2"/>
  <c r="AX170" i="2"/>
  <c r="AT170" i="2"/>
  <c r="BB170" i="2"/>
  <c r="BU170" i="2"/>
  <c r="AO166" i="2"/>
  <c r="F207" i="6" s="1"/>
  <c r="BF166" i="2"/>
  <c r="AX166" i="2"/>
  <c r="AT166" i="2"/>
  <c r="BB166" i="2"/>
  <c r="BU166" i="2"/>
  <c r="BF162" i="2"/>
  <c r="AO162" i="2"/>
  <c r="F203" i="6" s="1"/>
  <c r="BB162" i="2"/>
  <c r="AT162" i="2"/>
  <c r="AX162" i="2"/>
  <c r="BU162" i="2"/>
  <c r="BB158" i="2"/>
  <c r="AX158" i="2"/>
  <c r="AO158" i="2"/>
  <c r="F199" i="6" s="1"/>
  <c r="BF158" i="2"/>
  <c r="AT158" i="2"/>
  <c r="BU158" i="2"/>
  <c r="AT154" i="2"/>
  <c r="BB154" i="2"/>
  <c r="AO154" i="2"/>
  <c r="F195" i="6" s="1"/>
  <c r="BF154" i="2"/>
  <c r="AX154" i="2"/>
  <c r="BU154" i="2"/>
  <c r="BB150" i="2"/>
  <c r="AT150" i="2"/>
  <c r="AO150" i="2"/>
  <c r="F191" i="6" s="1"/>
  <c r="BF150" i="2"/>
  <c r="AX150" i="2"/>
  <c r="BU150" i="2"/>
  <c r="BF146" i="2"/>
  <c r="AO146" i="2"/>
  <c r="F187" i="6" s="1"/>
  <c r="AT146" i="2"/>
  <c r="BB146" i="2"/>
  <c r="AX146" i="2"/>
  <c r="BU146" i="2"/>
  <c r="AT142" i="2"/>
  <c r="BF142" i="2"/>
  <c r="BB142" i="2"/>
  <c r="AO142" i="2"/>
  <c r="F183" i="6" s="1"/>
  <c r="AX142" i="2"/>
  <c r="BU142" i="2"/>
  <c r="AX138" i="2"/>
  <c r="BB138" i="2"/>
  <c r="AO138" i="2"/>
  <c r="F179" i="6" s="1"/>
  <c r="AT138" i="2"/>
  <c r="BF138" i="2"/>
  <c r="BU138" i="2"/>
  <c r="BF134" i="2"/>
  <c r="AT134" i="2"/>
  <c r="AO134" i="2"/>
  <c r="F175" i="6" s="1"/>
  <c r="BB134" i="2"/>
  <c r="AX134" i="2"/>
  <c r="BU134" i="2"/>
  <c r="AO130" i="2"/>
  <c r="F171" i="6" s="1"/>
  <c r="AT130" i="2"/>
  <c r="BF130" i="2"/>
  <c r="BB130" i="2"/>
  <c r="AX130" i="2"/>
  <c r="BU130" i="2"/>
  <c r="AT126" i="2"/>
  <c r="AX126" i="2"/>
  <c r="BF126" i="2"/>
  <c r="AO126" i="2"/>
  <c r="F167" i="6" s="1"/>
  <c r="BB126" i="2"/>
  <c r="BU126" i="2"/>
  <c r="AT122" i="2"/>
  <c r="AX122" i="2"/>
  <c r="AO122" i="2"/>
  <c r="F163" i="6" s="1"/>
  <c r="BB122" i="2"/>
  <c r="BF122" i="2"/>
  <c r="BU122" i="2"/>
  <c r="AX118" i="2"/>
  <c r="BB118" i="2"/>
  <c r="AO118" i="2"/>
  <c r="F159" i="6" s="1"/>
  <c r="BF118" i="2"/>
  <c r="AT118" i="2"/>
  <c r="BU118" i="2"/>
  <c r="BB114" i="2"/>
  <c r="AO114" i="2"/>
  <c r="F155" i="6" s="1"/>
  <c r="AX114" i="2"/>
  <c r="BF114" i="2"/>
  <c r="AT114" i="2"/>
  <c r="BU114" i="2"/>
  <c r="AO110" i="2"/>
  <c r="F151" i="6" s="1"/>
  <c r="AT110" i="2"/>
  <c r="BF110" i="2"/>
  <c r="BB110" i="2"/>
  <c r="AX110" i="2"/>
  <c r="BU110" i="2"/>
  <c r="AX106" i="2"/>
  <c r="AT106" i="2"/>
  <c r="BF106" i="2"/>
  <c r="AO106" i="2"/>
  <c r="F147" i="6" s="1"/>
  <c r="BB106" i="2"/>
  <c r="BU106" i="2"/>
  <c r="BF102" i="2"/>
  <c r="AO102" i="2"/>
  <c r="F143" i="6" s="1"/>
  <c r="BB102" i="2"/>
  <c r="AT102" i="2"/>
  <c r="AX102" i="2"/>
  <c r="BU102" i="2"/>
  <c r="BB98" i="2"/>
  <c r="AO98" i="2"/>
  <c r="F139" i="6" s="1"/>
  <c r="BF98" i="2"/>
  <c r="AT98" i="2"/>
  <c r="AX98" i="2"/>
  <c r="BU98" i="2"/>
  <c r="AO94" i="2"/>
  <c r="F135" i="6" s="1"/>
  <c r="AT94" i="2"/>
  <c r="BB94" i="2"/>
  <c r="AX94" i="2"/>
  <c r="BF94" i="2"/>
  <c r="BU94" i="2"/>
  <c r="AT90" i="2"/>
  <c r="BF90" i="2"/>
  <c r="AX90" i="2"/>
  <c r="AO90" i="2"/>
  <c r="F131" i="6" s="1"/>
  <c r="BB90" i="2"/>
  <c r="BU90" i="2"/>
  <c r="BB86" i="2"/>
  <c r="BF86" i="2"/>
  <c r="AO86" i="2"/>
  <c r="F127" i="6" s="1"/>
  <c r="AT86" i="2"/>
  <c r="AX86" i="2"/>
  <c r="BU86" i="2"/>
  <c r="AX82" i="2"/>
  <c r="AO82" i="2"/>
  <c r="F123" i="6" s="1"/>
  <c r="BB82" i="2"/>
  <c r="BF82" i="2"/>
  <c r="AT82" i="2"/>
  <c r="BU82" i="2"/>
  <c r="BB78" i="2"/>
  <c r="AT78" i="2"/>
  <c r="BF78" i="2"/>
  <c r="AO78" i="2"/>
  <c r="F119" i="6" s="1"/>
  <c r="AX78" i="2"/>
  <c r="BU78" i="2"/>
  <c r="AT74" i="2"/>
  <c r="AX74" i="2"/>
  <c r="BB74" i="2"/>
  <c r="BF74" i="2"/>
  <c r="AO74" i="2"/>
  <c r="F115" i="6" s="1"/>
  <c r="BU74" i="2"/>
  <c r="BB70" i="2"/>
  <c r="AO70" i="2"/>
  <c r="F111" i="6" s="1"/>
  <c r="BF70" i="2"/>
  <c r="AX70" i="2"/>
  <c r="AT70" i="2"/>
  <c r="BU70" i="2"/>
  <c r="AX66" i="2"/>
  <c r="AO66" i="2"/>
  <c r="F107" i="6" s="1"/>
  <c r="AT66" i="2"/>
  <c r="BF66" i="2"/>
  <c r="BB66" i="2"/>
  <c r="BU66" i="2"/>
  <c r="AX62" i="2"/>
  <c r="BF62" i="2"/>
  <c r="BB62" i="2"/>
  <c r="AO62" i="2"/>
  <c r="F103" i="6" s="1"/>
  <c r="AT62" i="2"/>
  <c r="BU62" i="2"/>
  <c r="AT58" i="2"/>
  <c r="AX58" i="2"/>
  <c r="AO58" i="2"/>
  <c r="F99" i="6" s="1"/>
  <c r="BB58" i="2"/>
  <c r="BF58" i="2"/>
  <c r="BU58" i="2"/>
  <c r="AX54" i="2"/>
  <c r="AO54" i="2"/>
  <c r="F95" i="6" s="1"/>
  <c r="AT54" i="2"/>
  <c r="BB54" i="2"/>
  <c r="BF54" i="2"/>
  <c r="BU54" i="2"/>
  <c r="AX50" i="2"/>
  <c r="AO50" i="2"/>
  <c r="F91" i="6" s="1"/>
  <c r="BF50" i="2"/>
  <c r="AT50" i="2"/>
  <c r="BB50" i="2"/>
  <c r="BU50" i="2"/>
  <c r="AT46" i="2"/>
  <c r="AO46" i="2"/>
  <c r="F87" i="6" s="1"/>
  <c r="BF46" i="2"/>
  <c r="AX46" i="2"/>
  <c r="BB46" i="2"/>
  <c r="BU46" i="2"/>
  <c r="AX42" i="2"/>
  <c r="BB42" i="2"/>
  <c r="AT42" i="2"/>
  <c r="AO42" i="2"/>
  <c r="F83" i="6" s="1"/>
  <c r="BF42" i="2"/>
  <c r="BU42" i="2"/>
  <c r="AX38" i="2"/>
  <c r="BF38" i="2"/>
  <c r="AO38" i="2"/>
  <c r="F79" i="6" s="1"/>
  <c r="BB38" i="2"/>
  <c r="AT38" i="2"/>
  <c r="BU38" i="2"/>
  <c r="AO34" i="2"/>
  <c r="F75" i="6" s="1"/>
  <c r="AX34" i="2"/>
  <c r="BF34" i="2"/>
  <c r="BB34" i="2"/>
  <c r="AT34" i="2"/>
  <c r="BU34" i="2"/>
  <c r="BB30" i="2"/>
  <c r="AT30" i="2"/>
  <c r="AX30" i="2"/>
  <c r="AO30" i="2"/>
  <c r="F71" i="6" s="1"/>
  <c r="BF30" i="2"/>
  <c r="BU30" i="2"/>
  <c r="BF26" i="2"/>
  <c r="AT26" i="2"/>
  <c r="BB26" i="2"/>
  <c r="AO26" i="2"/>
  <c r="F67" i="6" s="1"/>
  <c r="AX26" i="2"/>
  <c r="BU26" i="2"/>
  <c r="BB22" i="2"/>
  <c r="AO22" i="2"/>
  <c r="F63" i="6" s="1"/>
  <c r="AX22" i="2"/>
  <c r="AT22" i="2"/>
  <c r="BF22" i="2"/>
  <c r="BU22" i="2"/>
  <c r="AT18" i="2"/>
  <c r="AO18" i="2"/>
  <c r="F59" i="6" s="1"/>
  <c r="AX18" i="2"/>
  <c r="BF18" i="2"/>
  <c r="BB18" i="2"/>
  <c r="BU18" i="2"/>
  <c r="AO14" i="2"/>
  <c r="F55" i="6" s="1"/>
  <c r="AX14" i="2"/>
  <c r="BF14" i="2"/>
  <c r="BB14" i="2"/>
  <c r="AT14" i="2"/>
  <c r="BU14" i="2"/>
  <c r="BF10" i="2"/>
  <c r="AX10" i="2"/>
  <c r="AO10" i="2"/>
  <c r="F51" i="6" s="1"/>
  <c r="BB10" i="2"/>
  <c r="AT10" i="2"/>
  <c r="BU10" i="2"/>
  <c r="AT6" i="2"/>
  <c r="AX6" i="2"/>
  <c r="BF6" i="2"/>
  <c r="AO6" i="2"/>
  <c r="F47" i="6" s="1"/>
  <c r="BB6" i="2"/>
  <c r="BU6" i="2"/>
  <c r="AO265" i="2"/>
  <c r="F306" i="6" s="1"/>
  <c r="BF265" i="2"/>
  <c r="AT265" i="2"/>
  <c r="BB265" i="2"/>
  <c r="AX265" i="2"/>
  <c r="BU265" i="2"/>
  <c r="BF257" i="2"/>
  <c r="AT257" i="2"/>
  <c r="AX257" i="2"/>
  <c r="BB257" i="2"/>
  <c r="AO257" i="2"/>
  <c r="F298" i="6" s="1"/>
  <c r="BU257" i="2"/>
  <c r="AO245" i="2"/>
  <c r="F286" i="6" s="1"/>
  <c r="BB245" i="2"/>
  <c r="BF245" i="2"/>
  <c r="AT245" i="2"/>
  <c r="AX245" i="2"/>
  <c r="BU245" i="2"/>
  <c r="AO237" i="2"/>
  <c r="F278" i="6" s="1"/>
  <c r="BF237" i="2"/>
  <c r="AX237" i="2"/>
  <c r="AT237" i="2"/>
  <c r="BB237" i="2"/>
  <c r="BU237" i="2"/>
  <c r="BB229" i="2"/>
  <c r="AO229" i="2"/>
  <c r="F270" i="6" s="1"/>
  <c r="BF229" i="2"/>
  <c r="AT229" i="2"/>
  <c r="AX229" i="2"/>
  <c r="BU229" i="2"/>
  <c r="AX225" i="2"/>
  <c r="AT225" i="2"/>
  <c r="BB225" i="2"/>
  <c r="BF225" i="2"/>
  <c r="AO225" i="2"/>
  <c r="F266" i="6" s="1"/>
  <c r="BU225" i="2"/>
  <c r="AX217" i="2"/>
  <c r="AT217" i="2"/>
  <c r="AO217" i="2"/>
  <c r="F258" i="6" s="1"/>
  <c r="BF217" i="2"/>
  <c r="BB217" i="2"/>
  <c r="BU217" i="2"/>
  <c r="AO213" i="2"/>
  <c r="F254" i="6" s="1"/>
  <c r="AX213" i="2"/>
  <c r="AT213" i="2"/>
  <c r="BF213" i="2"/>
  <c r="BB213" i="2"/>
  <c r="BU213" i="2"/>
  <c r="AX209" i="2"/>
  <c r="AT209" i="2"/>
  <c r="BF209" i="2"/>
  <c r="BB209" i="2"/>
  <c r="AO209" i="2"/>
  <c r="F250" i="6" s="1"/>
  <c r="BU209" i="2"/>
  <c r="AX205" i="2"/>
  <c r="BB205" i="2"/>
  <c r="AT205" i="2"/>
  <c r="BF205" i="2"/>
  <c r="AO205" i="2"/>
  <c r="F246" i="6" s="1"/>
  <c r="BU205" i="2"/>
  <c r="BF201" i="2"/>
  <c r="BB201" i="2"/>
  <c r="AT201" i="2"/>
  <c r="AO201" i="2"/>
  <c r="F242" i="6" s="1"/>
  <c r="AX201" i="2"/>
  <c r="BU201" i="2"/>
  <c r="AO197" i="2"/>
  <c r="F238" i="6" s="1"/>
  <c r="AX197" i="2"/>
  <c r="BB197" i="2"/>
  <c r="AT197" i="2"/>
  <c r="BF197" i="2"/>
  <c r="BU197" i="2"/>
  <c r="AO193" i="2"/>
  <c r="F234" i="6" s="1"/>
  <c r="AX193" i="2"/>
  <c r="BF193" i="2"/>
  <c r="BB193" i="2"/>
  <c r="AT193" i="2"/>
  <c r="BU193" i="2"/>
  <c r="BF189" i="2"/>
  <c r="AX189" i="2"/>
  <c r="AT189" i="2"/>
  <c r="BB189" i="2"/>
  <c r="AO189" i="2"/>
  <c r="F230" i="6" s="1"/>
  <c r="BU189" i="2"/>
  <c r="BF185" i="2"/>
  <c r="BB185" i="2"/>
  <c r="AT185" i="2"/>
  <c r="AX185" i="2"/>
  <c r="AO185" i="2"/>
  <c r="F226" i="6" s="1"/>
  <c r="BU185" i="2"/>
  <c r="BB181" i="2"/>
  <c r="AT181" i="2"/>
  <c r="AX181" i="2"/>
  <c r="BF181" i="2"/>
  <c r="AO181" i="2"/>
  <c r="F222" i="6" s="1"/>
  <c r="BU181" i="2"/>
  <c r="AX177" i="2"/>
  <c r="AT177" i="2"/>
  <c r="AO177" i="2"/>
  <c r="F218" i="6" s="1"/>
  <c r="BB177" i="2"/>
  <c r="BF177" i="2"/>
  <c r="BU177" i="2"/>
  <c r="AT173" i="2"/>
  <c r="BF173" i="2"/>
  <c r="AO173" i="2"/>
  <c r="F214" i="6" s="1"/>
  <c r="AX173" i="2"/>
  <c r="BB173" i="2"/>
  <c r="BU173" i="2"/>
  <c r="AO169" i="2"/>
  <c r="F210" i="6" s="1"/>
  <c r="BF169" i="2"/>
  <c r="BB169" i="2"/>
  <c r="AT169" i="2"/>
  <c r="AX169" i="2"/>
  <c r="BU169" i="2"/>
  <c r="AX165" i="2"/>
  <c r="AO165" i="2"/>
  <c r="F206" i="6" s="1"/>
  <c r="BF165" i="2"/>
  <c r="BB165" i="2"/>
  <c r="AT165" i="2"/>
  <c r="BU165" i="2"/>
  <c r="BF161" i="2"/>
  <c r="AX161" i="2"/>
  <c r="BB161" i="2"/>
  <c r="AO161" i="2"/>
  <c r="F202" i="6" s="1"/>
  <c r="AT161" i="2"/>
  <c r="BU161" i="2"/>
  <c r="BF157" i="2"/>
  <c r="AO157" i="2"/>
  <c r="F198" i="6" s="1"/>
  <c r="AX157" i="2"/>
  <c r="BB157" i="2"/>
  <c r="AT157" i="2"/>
  <c r="BU157" i="2"/>
  <c r="BF153" i="2"/>
  <c r="BB153" i="2"/>
  <c r="AT153" i="2"/>
  <c r="AX153" i="2"/>
  <c r="AO153" i="2"/>
  <c r="F194" i="6" s="1"/>
  <c r="BU153" i="2"/>
  <c r="AX149" i="2"/>
  <c r="AT149" i="2"/>
  <c r="BF149" i="2"/>
  <c r="AO149" i="2"/>
  <c r="F190" i="6" s="1"/>
  <c r="BB149" i="2"/>
  <c r="BU149" i="2"/>
  <c r="AX145" i="2"/>
  <c r="AT145" i="2"/>
  <c r="AO145" i="2"/>
  <c r="F186" i="6" s="1"/>
  <c r="BB145" i="2"/>
  <c r="BF145" i="2"/>
  <c r="BU145" i="2"/>
  <c r="AO141" i="2"/>
  <c r="F182" i="6" s="1"/>
  <c r="AX141" i="2"/>
  <c r="AT141" i="2"/>
  <c r="BB141" i="2"/>
  <c r="BF141" i="2"/>
  <c r="BU141" i="2"/>
  <c r="AT137" i="2"/>
  <c r="BF137" i="2"/>
  <c r="AO137" i="2"/>
  <c r="F178" i="6" s="1"/>
  <c r="BB137" i="2"/>
  <c r="AX137" i="2"/>
  <c r="BU137" i="2"/>
  <c r="AX133" i="2"/>
  <c r="BB133" i="2"/>
  <c r="AT133" i="2"/>
  <c r="AO133" i="2"/>
  <c r="F174" i="6" s="1"/>
  <c r="BF133" i="2"/>
  <c r="BU133" i="2"/>
  <c r="AX129" i="2"/>
  <c r="BF129" i="2"/>
  <c r="AO129" i="2"/>
  <c r="F170" i="6" s="1"/>
  <c r="BB129" i="2"/>
  <c r="AT129" i="2"/>
  <c r="BU129" i="2"/>
  <c r="AT125" i="2"/>
  <c r="AO125" i="2"/>
  <c r="F166" i="6" s="1"/>
  <c r="BF125" i="2"/>
  <c r="BB125" i="2"/>
  <c r="AX125" i="2"/>
  <c r="BU125" i="2"/>
  <c r="AO121" i="2"/>
  <c r="F162" i="6" s="1"/>
  <c r="BB121" i="2"/>
  <c r="BF121" i="2"/>
  <c r="AX121" i="2"/>
  <c r="AT121" i="2"/>
  <c r="BU121" i="2"/>
  <c r="AT117" i="2"/>
  <c r="AX117" i="2"/>
  <c r="BB117" i="2"/>
  <c r="BF117" i="2"/>
  <c r="AO117" i="2"/>
  <c r="F158" i="6" s="1"/>
  <c r="BU117" i="2"/>
  <c r="AX113" i="2"/>
  <c r="AT113" i="2"/>
  <c r="AO113" i="2"/>
  <c r="F154" i="6" s="1"/>
  <c r="BB113" i="2"/>
  <c r="BF113" i="2"/>
  <c r="BU113" i="2"/>
  <c r="AX109" i="2"/>
  <c r="AO109" i="2"/>
  <c r="F150" i="6" s="1"/>
  <c r="BF109" i="2"/>
  <c r="AT109" i="2"/>
  <c r="BB109" i="2"/>
  <c r="BU109" i="2"/>
  <c r="AO105" i="2"/>
  <c r="F146" i="6" s="1"/>
  <c r="BF105" i="2"/>
  <c r="BB105" i="2"/>
  <c r="AT105" i="2"/>
  <c r="AX105" i="2"/>
  <c r="BU105" i="2"/>
  <c r="BB101" i="2"/>
  <c r="AT101" i="2"/>
  <c r="AX101" i="2"/>
  <c r="AO101" i="2"/>
  <c r="F142" i="6" s="1"/>
  <c r="BF101" i="2"/>
  <c r="BU101" i="2"/>
  <c r="AT97" i="2"/>
  <c r="AX97" i="2"/>
  <c r="AO97" i="2"/>
  <c r="F138" i="6" s="1"/>
  <c r="BF97" i="2"/>
  <c r="BB97" i="2"/>
  <c r="BU97" i="2"/>
  <c r="AT93" i="2"/>
  <c r="AO93" i="2"/>
  <c r="F134" i="6" s="1"/>
  <c r="AX93" i="2"/>
  <c r="BF93" i="2"/>
  <c r="BB93" i="2"/>
  <c r="BU93" i="2"/>
  <c r="AO89" i="2"/>
  <c r="F130" i="6" s="1"/>
  <c r="BF89" i="2"/>
  <c r="AT89" i="2"/>
  <c r="BB89" i="2"/>
  <c r="AX89" i="2"/>
  <c r="BU89" i="2"/>
  <c r="BF85" i="2"/>
  <c r="AX85" i="2"/>
  <c r="AT85" i="2"/>
  <c r="AO85" i="2"/>
  <c r="F126" i="6" s="1"/>
  <c r="BB85" i="2"/>
  <c r="BU85" i="2"/>
  <c r="BB81" i="2"/>
  <c r="AT81" i="2"/>
  <c r="AO81" i="2"/>
  <c r="F122" i="6" s="1"/>
  <c r="AX81" i="2"/>
  <c r="BF81" i="2"/>
  <c r="BU81" i="2"/>
  <c r="BB77" i="2"/>
  <c r="AO77" i="2"/>
  <c r="F118" i="6" s="1"/>
  <c r="AX77" i="2"/>
  <c r="BF77" i="2"/>
  <c r="AT77" i="2"/>
  <c r="BU77" i="2"/>
  <c r="BB73" i="2"/>
  <c r="AT73" i="2"/>
  <c r="AX73" i="2"/>
  <c r="AO73" i="2"/>
  <c r="F114" i="6" s="1"/>
  <c r="BF73" i="2"/>
  <c r="BU73" i="2"/>
  <c r="AT69" i="2"/>
  <c r="BF69" i="2"/>
  <c r="AO69" i="2"/>
  <c r="F110" i="6" s="1"/>
  <c r="BB69" i="2"/>
  <c r="AX69" i="2"/>
  <c r="BU69" i="2"/>
  <c r="AX65" i="2"/>
  <c r="BB65" i="2"/>
  <c r="AO65" i="2"/>
  <c r="F106" i="6" s="1"/>
  <c r="BF65" i="2"/>
  <c r="AT65" i="2"/>
  <c r="BU65" i="2"/>
  <c r="AO61" i="2"/>
  <c r="F102" i="6" s="1"/>
  <c r="BB61" i="2"/>
  <c r="AX61" i="2"/>
  <c r="BF61" i="2"/>
  <c r="AT61" i="2"/>
  <c r="BU61" i="2"/>
  <c r="BB57" i="2"/>
  <c r="AX57" i="2"/>
  <c r="AT57" i="2"/>
  <c r="BF57" i="2"/>
  <c r="AO57" i="2"/>
  <c r="F98" i="6" s="1"/>
  <c r="BU57" i="2"/>
  <c r="BB53" i="2"/>
  <c r="BF53" i="2"/>
  <c r="AT53" i="2"/>
  <c r="AX53" i="2"/>
  <c r="AO53" i="2"/>
  <c r="F94" i="6" s="1"/>
  <c r="BU53" i="2"/>
  <c r="AO49" i="2"/>
  <c r="F90" i="6" s="1"/>
  <c r="BB49" i="2"/>
  <c r="AT49" i="2"/>
  <c r="AX49" i="2"/>
  <c r="BF49" i="2"/>
  <c r="BU49" i="2"/>
  <c r="BB45" i="2"/>
  <c r="AO45" i="2"/>
  <c r="F86" i="6" s="1"/>
  <c r="BF45" i="2"/>
  <c r="AX45" i="2"/>
  <c r="AT45" i="2"/>
  <c r="BU45" i="2"/>
  <c r="AO41" i="2"/>
  <c r="F82" i="6" s="1"/>
  <c r="BF41" i="2"/>
  <c r="AX41" i="2"/>
  <c r="BB41" i="2"/>
  <c r="AT41" i="2"/>
  <c r="BU41" i="2"/>
  <c r="AX37" i="2"/>
  <c r="BB37" i="2"/>
  <c r="AO37" i="2"/>
  <c r="F78" i="6" s="1"/>
  <c r="AT37" i="2"/>
  <c r="BF37" i="2"/>
  <c r="BU37" i="2"/>
  <c r="AX33" i="2"/>
  <c r="AO33" i="2"/>
  <c r="F74" i="6" s="1"/>
  <c r="BB33" i="2"/>
  <c r="AT33" i="2"/>
  <c r="BF33" i="2"/>
  <c r="BU33" i="2"/>
  <c r="AT29" i="2"/>
  <c r="AO29" i="2"/>
  <c r="F70" i="6" s="1"/>
  <c r="BF29" i="2"/>
  <c r="AX29" i="2"/>
  <c r="BB29" i="2"/>
  <c r="BU29" i="2"/>
  <c r="AO25" i="2"/>
  <c r="F66" i="6" s="1"/>
  <c r="BF25" i="2"/>
  <c r="AT25" i="2"/>
  <c r="BB25" i="2"/>
  <c r="AX25" i="2"/>
  <c r="BU25" i="2"/>
  <c r="AT21" i="2"/>
  <c r="BB21" i="2"/>
  <c r="BF21" i="2"/>
  <c r="AO21" i="2"/>
  <c r="F62" i="6" s="1"/>
  <c r="AX21" i="2"/>
  <c r="BU21" i="2"/>
  <c r="AO17" i="2"/>
  <c r="F58" i="6" s="1"/>
  <c r="BB17" i="2"/>
  <c r="BF17" i="2"/>
  <c r="AT17" i="2"/>
  <c r="AX17" i="2"/>
  <c r="BU17" i="2"/>
  <c r="AX13" i="2"/>
  <c r="BF13" i="2"/>
  <c r="AO13" i="2"/>
  <c r="F54" i="6" s="1"/>
  <c r="AT13" i="2"/>
  <c r="BB13" i="2"/>
  <c r="BU13" i="2"/>
  <c r="BB9" i="2"/>
  <c r="AT9" i="2"/>
  <c r="AX9" i="2"/>
  <c r="AO9" i="2"/>
  <c r="F50" i="6" s="1"/>
  <c r="BF9" i="2"/>
  <c r="BU9" i="2"/>
  <c r="BF5" i="2"/>
  <c r="AT5" i="2"/>
  <c r="AO5" i="2"/>
  <c r="F46" i="6" s="1"/>
  <c r="AX5" i="2"/>
  <c r="BB5" i="2"/>
  <c r="BU5" i="2"/>
  <c r="DF544" i="2"/>
  <c r="CZ545" i="2"/>
  <c r="AO272" i="2"/>
  <c r="F313" i="6" s="1"/>
  <c r="AX272" i="2"/>
  <c r="BB272" i="2"/>
  <c r="BF272" i="2"/>
  <c r="AT272" i="2"/>
  <c r="BU272" i="2"/>
  <c r="BB269" i="2"/>
  <c r="AX269" i="2"/>
  <c r="AO269" i="2"/>
  <c r="F310" i="6" s="1"/>
  <c r="BF269" i="2"/>
  <c r="AT269" i="2"/>
  <c r="BU269" i="2"/>
  <c r="BB261" i="2"/>
  <c r="BF261" i="2"/>
  <c r="AT261" i="2"/>
  <c r="AX261" i="2"/>
  <c r="AO261" i="2"/>
  <c r="F302" i="6" s="1"/>
  <c r="BU261" i="2"/>
  <c r="AX253" i="2"/>
  <c r="BF253" i="2"/>
  <c r="BB253" i="2"/>
  <c r="AO253" i="2"/>
  <c r="F294" i="6" s="1"/>
  <c r="AT253" i="2"/>
  <c r="BU253" i="2"/>
  <c r="BF249" i="2"/>
  <c r="AT249" i="2"/>
  <c r="BB249" i="2"/>
  <c r="AO249" i="2"/>
  <c r="F290" i="6" s="1"/>
  <c r="AX249" i="2"/>
  <c r="BU249" i="2"/>
  <c r="BF241" i="2"/>
  <c r="AO241" i="2"/>
  <c r="F282" i="6" s="1"/>
  <c r="AX241" i="2"/>
  <c r="BB241" i="2"/>
  <c r="AT241" i="2"/>
  <c r="BU241" i="2"/>
  <c r="AO233" i="2"/>
  <c r="F274" i="6" s="1"/>
  <c r="AX233" i="2"/>
  <c r="BF233" i="2"/>
  <c r="AT233" i="2"/>
  <c r="BB233" i="2"/>
  <c r="BU233" i="2"/>
  <c r="AX221" i="2"/>
  <c r="AT221" i="2"/>
  <c r="AO221" i="2"/>
  <c r="F262" i="6" s="1"/>
  <c r="BF221" i="2"/>
  <c r="BB221" i="2"/>
  <c r="BU221" i="2"/>
  <c r="AO273" i="2"/>
  <c r="F314" i="6" s="1"/>
  <c r="BF273" i="2"/>
  <c r="BB273" i="2"/>
  <c r="BC273" i="2" s="1"/>
  <c r="AX273" i="2"/>
  <c r="AT273" i="2"/>
  <c r="AU273" i="2" s="1"/>
  <c r="BU273" i="2"/>
  <c r="BF268" i="2"/>
  <c r="BB268" i="2"/>
  <c r="AO268" i="2"/>
  <c r="F309" i="6" s="1"/>
  <c r="AX268" i="2"/>
  <c r="AT268" i="2"/>
  <c r="BU268" i="2"/>
  <c r="AX264" i="2"/>
  <c r="BB264" i="2"/>
  <c r="AT264" i="2"/>
  <c r="BF264" i="2"/>
  <c r="AO264" i="2"/>
  <c r="F305" i="6" s="1"/>
  <c r="BU264" i="2"/>
  <c r="BF260" i="2"/>
  <c r="AX260" i="2"/>
  <c r="AO260" i="2"/>
  <c r="F301" i="6" s="1"/>
  <c r="AT260" i="2"/>
  <c r="BB260" i="2"/>
  <c r="BU260" i="2"/>
  <c r="AO256" i="2"/>
  <c r="F297" i="6" s="1"/>
  <c r="AT256" i="2"/>
  <c r="BB256" i="2"/>
  <c r="BF256" i="2"/>
  <c r="AX256" i="2"/>
  <c r="BU256" i="2"/>
  <c r="AT252" i="2"/>
  <c r="BB252" i="2"/>
  <c r="AO252" i="2"/>
  <c r="F293" i="6" s="1"/>
  <c r="BF252" i="2"/>
  <c r="AX252" i="2"/>
  <c r="BU252" i="2"/>
  <c r="AO248" i="2"/>
  <c r="F289" i="6" s="1"/>
  <c r="AT248" i="2"/>
  <c r="BF248" i="2"/>
  <c r="BB248" i="2"/>
  <c r="AX248" i="2"/>
  <c r="BU248" i="2"/>
  <c r="BF244" i="2"/>
  <c r="AX244" i="2"/>
  <c r="BB244" i="2"/>
  <c r="AT244" i="2"/>
  <c r="AO244" i="2"/>
  <c r="F285" i="6" s="1"/>
  <c r="BU244" i="2"/>
  <c r="AO240" i="2"/>
  <c r="F281" i="6" s="1"/>
  <c r="BF240" i="2"/>
  <c r="BB240" i="2"/>
  <c r="AX240" i="2"/>
  <c r="AT240" i="2"/>
  <c r="BU240" i="2"/>
  <c r="AO236" i="2"/>
  <c r="F277" i="6" s="1"/>
  <c r="AT236" i="2"/>
  <c r="BB236" i="2"/>
  <c r="AX236" i="2"/>
  <c r="BF236" i="2"/>
  <c r="BU236" i="2"/>
  <c r="AT232" i="2"/>
  <c r="AO232" i="2"/>
  <c r="F273" i="6" s="1"/>
  <c r="BB232" i="2"/>
  <c r="BF232" i="2"/>
  <c r="AX232" i="2"/>
  <c r="BU232" i="2"/>
  <c r="BF228" i="2"/>
  <c r="BB228" i="2"/>
  <c r="AT228" i="2"/>
  <c r="AX228" i="2"/>
  <c r="AO228" i="2"/>
  <c r="F269" i="6" s="1"/>
  <c r="BU228" i="2"/>
  <c r="AX224" i="2"/>
  <c r="AT224" i="2"/>
  <c r="BB224" i="2"/>
  <c r="BF224" i="2"/>
  <c r="AO224" i="2"/>
  <c r="F265" i="6" s="1"/>
  <c r="BU224" i="2"/>
  <c r="AT220" i="2"/>
  <c r="AX220" i="2"/>
  <c r="BB220" i="2"/>
  <c r="AO220" i="2"/>
  <c r="F261" i="6" s="1"/>
  <c r="BF220" i="2"/>
  <c r="BU220" i="2"/>
  <c r="AX216" i="2"/>
  <c r="AT216" i="2"/>
  <c r="BB216" i="2"/>
  <c r="BF216" i="2"/>
  <c r="AO216" i="2"/>
  <c r="F257" i="6" s="1"/>
  <c r="BU216" i="2"/>
  <c r="AO212" i="2"/>
  <c r="F253" i="6" s="1"/>
  <c r="AX212" i="2"/>
  <c r="AT212" i="2"/>
  <c r="BB212" i="2"/>
  <c r="BF212" i="2"/>
  <c r="BU212" i="2"/>
  <c r="AX208" i="2"/>
  <c r="AT208" i="2"/>
  <c r="BB208" i="2"/>
  <c r="AO208" i="2"/>
  <c r="F249" i="6" s="1"/>
  <c r="BF208" i="2"/>
  <c r="BU208" i="2"/>
  <c r="BB204" i="2"/>
  <c r="AO204" i="2"/>
  <c r="F245" i="6" s="1"/>
  <c r="AX204" i="2"/>
  <c r="BF204" i="2"/>
  <c r="AT204" i="2"/>
  <c r="BU204" i="2"/>
  <c r="AX200" i="2"/>
  <c r="BB200" i="2"/>
  <c r="AT200" i="2"/>
  <c r="AO200" i="2"/>
  <c r="F241" i="6" s="1"/>
  <c r="BF200" i="2"/>
  <c r="BU200" i="2"/>
  <c r="BF196" i="2"/>
  <c r="AO196" i="2"/>
  <c r="F237" i="6" s="1"/>
  <c r="AX196" i="2"/>
  <c r="AT196" i="2"/>
  <c r="BB196" i="2"/>
  <c r="BU196" i="2"/>
  <c r="AX192" i="2"/>
  <c r="BB192" i="2"/>
  <c r="BF192" i="2"/>
  <c r="AT192" i="2"/>
  <c r="AO192" i="2"/>
  <c r="F233" i="6" s="1"/>
  <c r="BU192" i="2"/>
  <c r="BB188" i="2"/>
  <c r="AT188" i="2"/>
  <c r="AX188" i="2"/>
  <c r="BF188" i="2"/>
  <c r="AO188" i="2"/>
  <c r="F229" i="6" s="1"/>
  <c r="BU188" i="2"/>
  <c r="BB184" i="2"/>
  <c r="BF184" i="2"/>
  <c r="AX184" i="2"/>
  <c r="AT184" i="2"/>
  <c r="AO184" i="2"/>
  <c r="F225" i="6" s="1"/>
  <c r="BU184" i="2"/>
  <c r="AX180" i="2"/>
  <c r="BF180" i="2"/>
  <c r="AT180" i="2"/>
  <c r="AO180" i="2"/>
  <c r="F221" i="6" s="1"/>
  <c r="BB180" i="2"/>
  <c r="BU180" i="2"/>
  <c r="AO176" i="2"/>
  <c r="F217" i="6" s="1"/>
  <c r="AX176" i="2"/>
  <c r="BF176" i="2"/>
  <c r="BB176" i="2"/>
  <c r="AT176" i="2"/>
  <c r="BU176" i="2"/>
  <c r="BF172" i="2"/>
  <c r="AX172" i="2"/>
  <c r="AO172" i="2"/>
  <c r="F213" i="6" s="1"/>
  <c r="AT172" i="2"/>
  <c r="BB172" i="2"/>
  <c r="BU172" i="2"/>
  <c r="AX168" i="2"/>
  <c r="AT168" i="2"/>
  <c r="BB168" i="2"/>
  <c r="BF168" i="2"/>
  <c r="AO168" i="2"/>
  <c r="F209" i="6" s="1"/>
  <c r="BU168" i="2"/>
  <c r="AT164" i="2"/>
  <c r="BB164" i="2"/>
  <c r="AX164" i="2"/>
  <c r="AO164" i="2"/>
  <c r="F205" i="6" s="1"/>
  <c r="BF164" i="2"/>
  <c r="BU164" i="2"/>
  <c r="AO160" i="2"/>
  <c r="F201" i="6" s="1"/>
  <c r="BF160" i="2"/>
  <c r="AX160" i="2"/>
  <c r="AT160" i="2"/>
  <c r="BB160" i="2"/>
  <c r="BU160" i="2"/>
  <c r="AX156" i="2"/>
  <c r="AT156" i="2"/>
  <c r="AO156" i="2"/>
  <c r="F197" i="6" s="1"/>
  <c r="BB156" i="2"/>
  <c r="BF156" i="2"/>
  <c r="BU156" i="2"/>
  <c r="AX152" i="2"/>
  <c r="AO152" i="2"/>
  <c r="F193" i="6" s="1"/>
  <c r="BF152" i="2"/>
  <c r="AT152" i="2"/>
  <c r="BB152" i="2"/>
  <c r="BU152" i="2"/>
  <c r="AO148" i="2"/>
  <c r="F189" i="6" s="1"/>
  <c r="AT148" i="2"/>
  <c r="BF148" i="2"/>
  <c r="BB148" i="2"/>
  <c r="AX148" i="2"/>
  <c r="BU148" i="2"/>
  <c r="AO144" i="2"/>
  <c r="F185" i="6" s="1"/>
  <c r="BF144" i="2"/>
  <c r="BB144" i="2"/>
  <c r="AT144" i="2"/>
  <c r="AX144" i="2"/>
  <c r="BU144" i="2"/>
  <c r="AO140" i="2"/>
  <c r="F181" i="6" s="1"/>
  <c r="AX140" i="2"/>
  <c r="BB140" i="2"/>
  <c r="AT140" i="2"/>
  <c r="BF140" i="2"/>
  <c r="BU140" i="2"/>
  <c r="BB136" i="2"/>
  <c r="BF136" i="2"/>
  <c r="AT136" i="2"/>
  <c r="AO136" i="2"/>
  <c r="F177" i="6" s="1"/>
  <c r="AX136" i="2"/>
  <c r="BU136" i="2"/>
  <c r="AT132" i="2"/>
  <c r="AX132" i="2"/>
  <c r="AO132" i="2"/>
  <c r="F173" i="6" s="1"/>
  <c r="BB132" i="2"/>
  <c r="BF132" i="2"/>
  <c r="BU132" i="2"/>
  <c r="AX128" i="2"/>
  <c r="AO128" i="2"/>
  <c r="F169" i="6" s="1"/>
  <c r="BF128" i="2"/>
  <c r="BB128" i="2"/>
  <c r="AT128" i="2"/>
  <c r="BU128" i="2"/>
  <c r="AX124" i="2"/>
  <c r="BF124" i="2"/>
  <c r="AT124" i="2"/>
  <c r="AO124" i="2"/>
  <c r="F165" i="6" s="1"/>
  <c r="BB124" i="2"/>
  <c r="BU124" i="2"/>
  <c r="AX120" i="2"/>
  <c r="BB120" i="2"/>
  <c r="BF120" i="2"/>
  <c r="AT120" i="2"/>
  <c r="AO120" i="2"/>
  <c r="F161" i="6" s="1"/>
  <c r="BU120" i="2"/>
  <c r="AX116" i="2"/>
  <c r="BF116" i="2"/>
  <c r="AO116" i="2"/>
  <c r="F157" i="6" s="1"/>
  <c r="AT116" i="2"/>
  <c r="BB116" i="2"/>
  <c r="BU116" i="2"/>
  <c r="AO112" i="2"/>
  <c r="F153" i="6" s="1"/>
  <c r="AT112" i="2"/>
  <c r="BB112" i="2"/>
  <c r="BF112" i="2"/>
  <c r="AX112" i="2"/>
  <c r="BU112" i="2"/>
  <c r="AO108" i="2"/>
  <c r="F149" i="6" s="1"/>
  <c r="BF108" i="2"/>
  <c r="BB108" i="2"/>
  <c r="AX108" i="2"/>
  <c r="AT108" i="2"/>
  <c r="BU108" i="2"/>
  <c r="AO104" i="2"/>
  <c r="F145" i="6" s="1"/>
  <c r="AT104" i="2"/>
  <c r="AX104" i="2"/>
  <c r="BB104" i="2"/>
  <c r="BF104" i="2"/>
  <c r="BU104" i="2"/>
  <c r="BB100" i="2"/>
  <c r="BF100" i="2"/>
  <c r="AO100" i="2"/>
  <c r="F141" i="6" s="1"/>
  <c r="AT100" i="2"/>
  <c r="AX100" i="2"/>
  <c r="BU100" i="2"/>
  <c r="BB96" i="2"/>
  <c r="AT96" i="2"/>
  <c r="BF96" i="2"/>
  <c r="AO96" i="2"/>
  <c r="F137" i="6" s="1"/>
  <c r="AX96" i="2"/>
  <c r="BU96" i="2"/>
  <c r="AT92" i="2"/>
  <c r="AX92" i="2"/>
  <c r="AO92" i="2"/>
  <c r="F133" i="6" s="1"/>
  <c r="BF92" i="2"/>
  <c r="BB92" i="2"/>
  <c r="BU92" i="2"/>
  <c r="AT88" i="2"/>
  <c r="AO88" i="2"/>
  <c r="F129" i="6" s="1"/>
  <c r="BF88" i="2"/>
  <c r="BB88" i="2"/>
  <c r="AX88" i="2"/>
  <c r="BU88" i="2"/>
  <c r="AX84" i="2"/>
  <c r="BF84" i="2"/>
  <c r="AT84" i="2"/>
  <c r="BB84" i="2"/>
  <c r="AO84" i="2"/>
  <c r="F125" i="6" s="1"/>
  <c r="BU84" i="2"/>
  <c r="AT80" i="2"/>
  <c r="AX80" i="2"/>
  <c r="BF80" i="2"/>
  <c r="AO80" i="2"/>
  <c r="F121" i="6" s="1"/>
  <c r="BB80" i="2"/>
  <c r="BU80" i="2"/>
  <c r="AO76" i="2"/>
  <c r="F117" i="6" s="1"/>
  <c r="BF76" i="2"/>
  <c r="BB76" i="2"/>
  <c r="AT76" i="2"/>
  <c r="AX76" i="2"/>
  <c r="BU76" i="2"/>
  <c r="AO72" i="2"/>
  <c r="F113" i="6" s="1"/>
  <c r="AX72" i="2"/>
  <c r="BF72" i="2"/>
  <c r="BB72" i="2"/>
  <c r="AT72" i="2"/>
  <c r="BU72" i="2"/>
  <c r="AO68" i="2"/>
  <c r="F109" i="6" s="1"/>
  <c r="AX68" i="2"/>
  <c r="BF68" i="2"/>
  <c r="BB68" i="2"/>
  <c r="AT68" i="2"/>
  <c r="BU68" i="2"/>
  <c r="AO64" i="2"/>
  <c r="F105" i="6" s="1"/>
  <c r="BF64" i="2"/>
  <c r="BB64" i="2"/>
  <c r="AT64" i="2"/>
  <c r="AX64" i="2"/>
  <c r="BU64" i="2"/>
  <c r="AX60" i="2"/>
  <c r="BB60" i="2"/>
  <c r="AT60" i="2"/>
  <c r="AO60" i="2"/>
  <c r="F101" i="6" s="1"/>
  <c r="BF60" i="2"/>
  <c r="BU60" i="2"/>
  <c r="AT56" i="2"/>
  <c r="BB56" i="2"/>
  <c r="AO56" i="2"/>
  <c r="F97" i="6" s="1"/>
  <c r="AX56" i="2"/>
  <c r="BF56" i="2"/>
  <c r="BU56" i="2"/>
  <c r="BF52" i="2"/>
  <c r="AO52" i="2"/>
  <c r="F93" i="6" s="1"/>
  <c r="AT52" i="2"/>
  <c r="AX52" i="2"/>
  <c r="BB52" i="2"/>
  <c r="BU52" i="2"/>
  <c r="AO48" i="2"/>
  <c r="F89" i="6" s="1"/>
  <c r="BB48" i="2"/>
  <c r="AT48" i="2"/>
  <c r="AX48" i="2"/>
  <c r="BF48" i="2"/>
  <c r="BU48" i="2"/>
  <c r="BF44" i="2"/>
  <c r="AT44" i="2"/>
  <c r="AX44" i="2"/>
  <c r="AO44" i="2"/>
  <c r="F85" i="6" s="1"/>
  <c r="BB44" i="2"/>
  <c r="BU44" i="2"/>
  <c r="AT40" i="2"/>
  <c r="BB40" i="2"/>
  <c r="AO40" i="2"/>
  <c r="F81" i="6" s="1"/>
  <c r="AX40" i="2"/>
  <c r="BF40" i="2"/>
  <c r="BU40" i="2"/>
  <c r="BB36" i="2"/>
  <c r="AO36" i="2"/>
  <c r="F77" i="6" s="1"/>
  <c r="BF36" i="2"/>
  <c r="AT36" i="2"/>
  <c r="AX36" i="2"/>
  <c r="BU36" i="2"/>
  <c r="AO32" i="2"/>
  <c r="F73" i="6" s="1"/>
  <c r="BF32" i="2"/>
  <c r="AT32" i="2"/>
  <c r="BB32" i="2"/>
  <c r="AX32" i="2"/>
  <c r="BU32" i="2"/>
  <c r="AX28" i="2"/>
  <c r="BB28" i="2"/>
  <c r="AO28" i="2"/>
  <c r="F69" i="6" s="1"/>
  <c r="AT28" i="2"/>
  <c r="BF28" i="2"/>
  <c r="BU28" i="2"/>
  <c r="BF24" i="2"/>
  <c r="AT24" i="2"/>
  <c r="BB24" i="2"/>
  <c r="AO24" i="2"/>
  <c r="F65" i="6" s="1"/>
  <c r="AX24" i="2"/>
  <c r="BU24" i="2"/>
  <c r="BF20" i="2"/>
  <c r="AT20" i="2"/>
  <c r="BB20" i="2"/>
  <c r="AO20" i="2"/>
  <c r="F61" i="6" s="1"/>
  <c r="AX20" i="2"/>
  <c r="BU20" i="2"/>
  <c r="AT16" i="2"/>
  <c r="AX16" i="2"/>
  <c r="BB16" i="2"/>
  <c r="AO16" i="2"/>
  <c r="F57" i="6" s="1"/>
  <c r="BF16" i="2"/>
  <c r="BU16" i="2"/>
  <c r="AT12" i="2"/>
  <c r="BF12" i="2"/>
  <c r="AO12" i="2"/>
  <c r="F53" i="6" s="1"/>
  <c r="AX12" i="2"/>
  <c r="BB12" i="2"/>
  <c r="BU12" i="2"/>
  <c r="BB8" i="2"/>
  <c r="AT8" i="2"/>
  <c r="BF8" i="2"/>
  <c r="AO8" i="2"/>
  <c r="F49" i="6" s="1"/>
  <c r="AX8" i="2"/>
  <c r="BU8" i="2"/>
  <c r="AT4" i="2"/>
  <c r="AU4" i="2" s="1"/>
  <c r="AV4" i="2" s="1"/>
  <c r="AW4" i="2" s="1"/>
  <c r="AO4" i="2"/>
  <c r="F45" i="6" s="1"/>
  <c r="BB4" i="2"/>
  <c r="BC4" i="2" s="1"/>
  <c r="BD4" i="2" s="1"/>
  <c r="BE4" i="2" s="1"/>
  <c r="BF4" i="2"/>
  <c r="BG4" i="2" s="1"/>
  <c r="BH4" i="2" s="1"/>
  <c r="BI4" i="2" s="1"/>
  <c r="AX4" i="2"/>
  <c r="AY4" i="2" s="1"/>
  <c r="AZ4" i="2" s="1"/>
  <c r="BA4" i="2" s="1"/>
  <c r="BU4" i="2"/>
  <c r="AU272" i="2" l="1"/>
  <c r="AY72" i="2"/>
  <c r="AU104" i="2"/>
  <c r="BC120" i="2"/>
  <c r="AU140" i="2"/>
  <c r="BC156" i="2"/>
  <c r="BG184" i="2"/>
  <c r="AY228" i="2"/>
  <c r="BG240" i="2"/>
  <c r="BC264" i="2"/>
  <c r="AY268" i="2"/>
  <c r="AY212" i="2"/>
  <c r="BG264" i="2"/>
  <c r="AY260" i="2"/>
  <c r="BC228" i="2"/>
  <c r="AY244" i="2"/>
  <c r="BG28" i="2"/>
  <c r="BC36" i="2"/>
  <c r="BC44" i="2"/>
  <c r="BG44" i="2"/>
  <c r="AU48" i="2"/>
  <c r="BC52" i="2"/>
  <c r="AY60" i="2"/>
  <c r="BG80" i="2"/>
  <c r="AY84" i="2"/>
  <c r="BC92" i="2"/>
  <c r="AY116" i="2"/>
  <c r="BG140" i="2"/>
  <c r="BG152" i="2"/>
  <c r="AY156" i="2"/>
  <c r="BC168" i="2"/>
  <c r="BC180" i="2"/>
  <c r="BC208" i="2"/>
  <c r="AU220" i="2"/>
  <c r="BC224" i="2"/>
  <c r="BC232" i="2"/>
  <c r="BG248" i="2"/>
  <c r="AY252" i="2"/>
  <c r="AU268" i="2"/>
  <c r="BC272" i="2"/>
  <c r="AU68" i="2"/>
  <c r="AY56" i="2"/>
  <c r="AY68" i="2"/>
  <c r="BG112" i="2"/>
  <c r="BG116" i="2"/>
  <c r="AU144" i="2"/>
  <c r="BG168" i="2"/>
  <c r="BG180" i="2"/>
  <c r="AU192" i="2"/>
  <c r="BC248" i="2"/>
  <c r="BC12" i="2"/>
  <c r="AY20" i="2"/>
  <c r="BC24" i="2"/>
  <c r="AY28" i="2"/>
  <c r="AY36" i="2"/>
  <c r="BG52" i="2"/>
  <c r="AY76" i="2"/>
  <c r="AU92" i="2"/>
  <c r="BC100" i="2"/>
  <c r="BG132" i="2"/>
  <c r="AY160" i="2"/>
  <c r="BG164" i="2"/>
  <c r="BC188" i="2"/>
  <c r="BG220" i="2"/>
  <c r="BG236" i="2"/>
  <c r="BC260" i="2"/>
  <c r="AU40" i="2"/>
  <c r="AU60" i="2"/>
  <c r="AY64" i="2"/>
  <c r="AU80" i="2"/>
  <c r="AU88" i="2"/>
  <c r="BC108" i="2"/>
  <c r="AU124" i="2"/>
  <c r="AY136" i="2"/>
  <c r="BC152" i="2"/>
  <c r="AU176" i="2"/>
  <c r="AY204" i="2"/>
  <c r="AY208" i="2"/>
  <c r="AU212" i="2"/>
  <c r="AY216" i="2"/>
  <c r="AY40" i="2"/>
  <c r="BC60" i="2"/>
  <c r="BG76" i="2"/>
  <c r="BG84" i="2"/>
  <c r="BG100" i="2"/>
  <c r="BG108" i="2"/>
  <c r="BG124" i="2"/>
  <c r="AY132" i="2"/>
  <c r="AY140" i="2"/>
  <c r="AU148" i="2"/>
  <c r="BC164" i="2"/>
  <c r="AY172" i="2"/>
  <c r="BC176" i="2"/>
  <c r="AU184" i="2"/>
  <c r="BC196" i="2"/>
  <c r="BC268" i="2"/>
  <c r="BG272" i="2"/>
  <c r="BG8" i="2"/>
  <c r="BC16" i="2"/>
  <c r="BG20" i="2"/>
  <c r="BG60" i="2"/>
  <c r="BG88" i="2"/>
  <c r="BG96" i="2"/>
  <c r="AY100" i="2"/>
  <c r="AU108" i="2"/>
  <c r="BC112" i="2"/>
  <c r="BG120" i="2"/>
  <c r="AY124" i="2"/>
  <c r="AU132" i="2"/>
  <c r="BC144" i="2"/>
  <c r="BG172" i="2"/>
  <c r="BG176" i="2"/>
  <c r="BG192" i="2"/>
  <c r="AU200" i="2"/>
  <c r="AU204" i="2"/>
  <c r="BC240" i="2"/>
  <c r="AU252" i="2"/>
  <c r="AU264" i="2"/>
  <c r="AU36" i="2"/>
  <c r="BC68" i="2"/>
  <c r="AU100" i="2"/>
  <c r="AY108" i="2"/>
  <c r="AU112" i="2"/>
  <c r="AU116" i="2"/>
  <c r="BC132" i="2"/>
  <c r="AU172" i="2"/>
  <c r="BG188" i="2"/>
  <c r="AU196" i="2"/>
  <c r="BC200" i="2"/>
  <c r="BG204" i="2"/>
  <c r="AY236" i="2"/>
  <c r="BG252" i="2"/>
  <c r="AU256" i="2"/>
  <c r="AY12" i="2"/>
  <c r="AY16" i="2"/>
  <c r="AU24" i="2"/>
  <c r="BG32" i="2"/>
  <c r="BG64" i="2"/>
  <c r="AU76" i="2"/>
  <c r="BC8" i="2"/>
  <c r="BC20" i="2"/>
  <c r="AU52" i="2"/>
  <c r="AU56" i="2"/>
  <c r="AY88" i="2"/>
  <c r="BC96" i="2"/>
  <c r="AY120" i="2"/>
  <c r="AU128" i="2"/>
  <c r="BG148" i="2"/>
  <c r="AU180" i="2"/>
  <c r="AY192" i="2"/>
  <c r="BC220" i="2"/>
  <c r="BC236" i="2"/>
  <c r="AU240" i="2"/>
  <c r="BC244" i="2"/>
  <c r="AU28" i="2"/>
  <c r="BC48" i="2"/>
  <c r="AY52" i="2"/>
  <c r="BC84" i="2"/>
  <c r="BG92" i="2"/>
  <c r="AU96" i="2"/>
  <c r="BG144" i="2"/>
  <c r="AU168" i="2"/>
  <c r="AY176" i="2"/>
  <c r="BC192" i="2"/>
  <c r="AU248" i="2"/>
  <c r="AY272" i="2"/>
  <c r="AU8" i="2"/>
  <c r="BC40" i="2"/>
  <c r="BC56" i="2"/>
  <c r="BG160" i="2"/>
  <c r="AU208" i="2"/>
  <c r="BC212" i="2"/>
  <c r="AU216" i="2"/>
  <c r="AU224" i="2"/>
  <c r="AU244" i="2"/>
  <c r="AU260" i="2"/>
  <c r="BG136" i="2"/>
  <c r="BC148" i="2"/>
  <c r="BG16" i="2"/>
  <c r="BG24" i="2"/>
  <c r="AY32" i="2"/>
  <c r="BG40" i="2"/>
  <c r="AY44" i="2"/>
  <c r="BG48" i="2"/>
  <c r="BG68" i="2"/>
  <c r="AU72" i="2"/>
  <c r="BC76" i="2"/>
  <c r="BC80" i="2"/>
  <c r="AU84" i="2"/>
  <c r="AY96" i="2"/>
  <c r="BG104" i="2"/>
  <c r="AY112" i="2"/>
  <c r="AY128" i="2"/>
  <c r="BC136" i="2"/>
  <c r="AY144" i="2"/>
  <c r="AY152" i="2"/>
  <c r="BC160" i="2"/>
  <c r="AY164" i="2"/>
  <c r="AY168" i="2"/>
  <c r="BC184" i="2"/>
  <c r="AY188" i="2"/>
  <c r="AY196" i="2"/>
  <c r="AY200" i="2"/>
  <c r="BG208" i="2"/>
  <c r="AY224" i="2"/>
  <c r="AU228" i="2"/>
  <c r="AY232" i="2"/>
  <c r="AY248" i="2"/>
  <c r="AY256" i="2"/>
  <c r="AY80" i="2"/>
  <c r="BG12" i="2"/>
  <c r="BC28" i="2"/>
  <c r="BC32" i="2"/>
  <c r="AY48" i="2"/>
  <c r="AU64" i="2"/>
  <c r="BC72" i="2"/>
  <c r="BC88" i="2"/>
  <c r="AY92" i="2"/>
  <c r="BC104" i="2"/>
  <c r="AU120" i="2"/>
  <c r="BC128" i="2"/>
  <c r="AU152" i="2"/>
  <c r="AU156" i="2"/>
  <c r="BG216" i="2"/>
  <c r="BG232" i="2"/>
  <c r="BG256" i="2"/>
  <c r="BG261" i="2"/>
  <c r="BG269" i="2"/>
  <c r="AU221" i="2"/>
  <c r="AU233" i="2"/>
  <c r="BG273" i="2"/>
  <c r="BG221" i="2"/>
  <c r="AY233" i="2"/>
  <c r="BC241" i="2"/>
  <c r="BJ4" i="2"/>
  <c r="BK4" i="2" s="1"/>
  <c r="BT4" i="2" s="1"/>
  <c r="BX4" i="2" s="1"/>
  <c r="AY8" i="2"/>
  <c r="AU16" i="2"/>
  <c r="AY24" i="2"/>
  <c r="BG36" i="2"/>
  <c r="BG56" i="2"/>
  <c r="BC140" i="2"/>
  <c r="BG200" i="2"/>
  <c r="AU232" i="2"/>
  <c r="AY264" i="2"/>
  <c r="AU44" i="2"/>
  <c r="AU160" i="2"/>
  <c r="AU188" i="2"/>
  <c r="AY220" i="2"/>
  <c r="BG224" i="2"/>
  <c r="AU236" i="2"/>
  <c r="AY240" i="2"/>
  <c r="BC252" i="2"/>
  <c r="AU20" i="2"/>
  <c r="AU12" i="2"/>
  <c r="AU32" i="2"/>
  <c r="BC64" i="2"/>
  <c r="BG72" i="2"/>
  <c r="AY104" i="2"/>
  <c r="BC116" i="2"/>
  <c r="BC124" i="2"/>
  <c r="BG128" i="2"/>
  <c r="AU136" i="2"/>
  <c r="AY148" i="2"/>
  <c r="BG156" i="2"/>
  <c r="AU164" i="2"/>
  <c r="BC172" i="2"/>
  <c r="AY180" i="2"/>
  <c r="AY184" i="2"/>
  <c r="BG196" i="2"/>
  <c r="BC204" i="2"/>
  <c r="BG212" i="2"/>
  <c r="BC216" i="2"/>
  <c r="BG228" i="2"/>
  <c r="BG244" i="2"/>
  <c r="BC256" i="2"/>
  <c r="BG260" i="2"/>
  <c r="BG268" i="2"/>
  <c r="AY273" i="2"/>
  <c r="AU249" i="2"/>
  <c r="AU5" i="2"/>
  <c r="AV5" i="2" s="1"/>
  <c r="AW5" i="2" s="1"/>
  <c r="BG13" i="2"/>
  <c r="AU17" i="2"/>
  <c r="BC21" i="2"/>
  <c r="BC25" i="2"/>
  <c r="AU33" i="2"/>
  <c r="BC37" i="2"/>
  <c r="BC41" i="2"/>
  <c r="AY49" i="2"/>
  <c r="BG53" i="2"/>
  <c r="BG57" i="2"/>
  <c r="BC61" i="2"/>
  <c r="BG65" i="2"/>
  <c r="BG69" i="2"/>
  <c r="AY81" i="2"/>
  <c r="AY85" i="2"/>
  <c r="BC89" i="2"/>
  <c r="BG97" i="2"/>
  <c r="AU101" i="2"/>
  <c r="AU105" i="2"/>
  <c r="BC113" i="2"/>
  <c r="AY117" i="2"/>
  <c r="AY121" i="2"/>
  <c r="BC129" i="2"/>
  <c r="BC133" i="2"/>
  <c r="BC137" i="2"/>
  <c r="AY141" i="2"/>
  <c r="BC145" i="2"/>
  <c r="AU149" i="2"/>
  <c r="AY153" i="2"/>
  <c r="AU169" i="2"/>
  <c r="BG173" i="2"/>
  <c r="BC177" i="2"/>
  <c r="AU181" i="2"/>
  <c r="AY185" i="2"/>
  <c r="AY189" i="2"/>
  <c r="BC193" i="2"/>
  <c r="AY197" i="2"/>
  <c r="BC205" i="2"/>
  <c r="BC209" i="2"/>
  <c r="AY213" i="2"/>
  <c r="BG217" i="2"/>
  <c r="AU225" i="2"/>
  <c r="AU229" i="2"/>
  <c r="BG237" i="2"/>
  <c r="AU245" i="2"/>
  <c r="AU257" i="2"/>
  <c r="BC265" i="2"/>
  <c r="AY6" i="2"/>
  <c r="BC10" i="2"/>
  <c r="AY14" i="2"/>
  <c r="BG18" i="2"/>
  <c r="AU30" i="2"/>
  <c r="BC34" i="2"/>
  <c r="BG38" i="2"/>
  <c r="AU50" i="2"/>
  <c r="BC58" i="2"/>
  <c r="BG62" i="2"/>
  <c r="BG66" i="2"/>
  <c r="BG74" i="2"/>
  <c r="AU78" i="2"/>
  <c r="BG82" i="2"/>
  <c r="BG86" i="2"/>
  <c r="AU94" i="2"/>
  <c r="AU98" i="2"/>
  <c r="AU110" i="2"/>
  <c r="BG114" i="2"/>
  <c r="BC118" i="2"/>
  <c r="BC122" i="2"/>
  <c r="AY126" i="2"/>
  <c r="BC130" i="2"/>
  <c r="AU134" i="2"/>
  <c r="AU138" i="2"/>
  <c r="BG142" i="2"/>
  <c r="BC146" i="2"/>
  <c r="AU150" i="2"/>
  <c r="BG154" i="2"/>
  <c r="AY158" i="2"/>
  <c r="AU162" i="2"/>
  <c r="BG166" i="2"/>
  <c r="AU170" i="2"/>
  <c r="BG174" i="2"/>
  <c r="BC178" i="2"/>
  <c r="BC182" i="2"/>
  <c r="AY186" i="2"/>
  <c r="BC190" i="2"/>
  <c r="BC194" i="2"/>
  <c r="AY198" i="2"/>
  <c r="AU202" i="2"/>
  <c r="BC206" i="2"/>
  <c r="AY210" i="2"/>
  <c r="BC214" i="2"/>
  <c r="AU218" i="2"/>
  <c r="AY226" i="2"/>
  <c r="AU230" i="2"/>
  <c r="BG234" i="2"/>
  <c r="AY238" i="2"/>
  <c r="AY246" i="2"/>
  <c r="BC254" i="2"/>
  <c r="BG258" i="2"/>
  <c r="BG262" i="2"/>
  <c r="AU266" i="2"/>
  <c r="AY270" i="2"/>
  <c r="AY7" i="2"/>
  <c r="AU11" i="2"/>
  <c r="AU15" i="2"/>
  <c r="AU19" i="2"/>
  <c r="AY23" i="2"/>
  <c r="AU27" i="2"/>
  <c r="AU31" i="2"/>
  <c r="BG35" i="2"/>
  <c r="AU43" i="2"/>
  <c r="BC47" i="2"/>
  <c r="AY51" i="2"/>
  <c r="BG55" i="2"/>
  <c r="BC63" i="2"/>
  <c r="BG71" i="2"/>
  <c r="BC83" i="2"/>
  <c r="BG91" i="2"/>
  <c r="AU95" i="2"/>
  <c r="AY103" i="2"/>
  <c r="BC115" i="2"/>
  <c r="BC123" i="2"/>
  <c r="BG127" i="2"/>
  <c r="AU135" i="2"/>
  <c r="BC139" i="2"/>
  <c r="BG143" i="2"/>
  <c r="AY147" i="2"/>
  <c r="BG155" i="2"/>
  <c r="AU159" i="2"/>
  <c r="AU163" i="2"/>
  <c r="AU167" i="2"/>
  <c r="BC171" i="2"/>
  <c r="AY175" i="2"/>
  <c r="AY179" i="2"/>
  <c r="AY183" i="2"/>
  <c r="AU187" i="2"/>
  <c r="BC191" i="2"/>
  <c r="BG195" i="2"/>
  <c r="BG199" i="2"/>
  <c r="BC203" i="2"/>
  <c r="BG211" i="2"/>
  <c r="BC215" i="2"/>
  <c r="AY219" i="2"/>
  <c r="BG223" i="2"/>
  <c r="BG227" i="2"/>
  <c r="AU231" i="2"/>
  <c r="AU235" i="2"/>
  <c r="AY239" i="2"/>
  <c r="BG243" i="2"/>
  <c r="AU247" i="2"/>
  <c r="BC251" i="2"/>
  <c r="BC255" i="2"/>
  <c r="BG259" i="2"/>
  <c r="AY263" i="2"/>
  <c r="BG267" i="2"/>
  <c r="AY271" i="2"/>
  <c r="BC233" i="2"/>
  <c r="AY241" i="2"/>
  <c r="AY249" i="2"/>
  <c r="BG249" i="2"/>
  <c r="BC253" i="2"/>
  <c r="BC261" i="2"/>
  <c r="BC5" i="2"/>
  <c r="BD5" i="2" s="1"/>
  <c r="BE5" i="2" s="1"/>
  <c r="BG5" i="2"/>
  <c r="BH5" i="2" s="1"/>
  <c r="BI5" i="2" s="1"/>
  <c r="AY9" i="2"/>
  <c r="BC13" i="2"/>
  <c r="AY13" i="2"/>
  <c r="BG17" i="2"/>
  <c r="AY21" i="2"/>
  <c r="AU21" i="2"/>
  <c r="AU25" i="2"/>
  <c r="BC29" i="2"/>
  <c r="AU29" i="2"/>
  <c r="BC33" i="2"/>
  <c r="BG37" i="2"/>
  <c r="AY37" i="2"/>
  <c r="AY41" i="2"/>
  <c r="AU45" i="2"/>
  <c r="BC45" i="2"/>
  <c r="AU49" i="2"/>
  <c r="BC53" i="2"/>
  <c r="AU57" i="2"/>
  <c r="AU61" i="2"/>
  <c r="AY69" i="2"/>
  <c r="AU69" i="2"/>
  <c r="AY73" i="2"/>
  <c r="AU77" i="2"/>
  <c r="BC77" i="2"/>
  <c r="BC85" i="2"/>
  <c r="BG85" i="2"/>
  <c r="AU89" i="2"/>
  <c r="BC93" i="2"/>
  <c r="AU93" i="2"/>
  <c r="BG101" i="2"/>
  <c r="BC101" i="2"/>
  <c r="BC105" i="2"/>
  <c r="BC109" i="2"/>
  <c r="AY109" i="2"/>
  <c r="AU117" i="2"/>
  <c r="BG121" i="2"/>
  <c r="AY125" i="2"/>
  <c r="AU125" i="2"/>
  <c r="BG133" i="2"/>
  <c r="AY133" i="2"/>
  <c r="BG141" i="2"/>
  <c r="BC149" i="2"/>
  <c r="AY149" i="2"/>
  <c r="AU153" i="2"/>
  <c r="AU157" i="2"/>
  <c r="BG157" i="2"/>
  <c r="BC161" i="2"/>
  <c r="AU165" i="2"/>
  <c r="AY165" i="2"/>
  <c r="BC169" i="2"/>
  <c r="BC173" i="2"/>
  <c r="AU173" i="2"/>
  <c r="BC181" i="2"/>
  <c r="AU185" i="2"/>
  <c r="BG189" i="2"/>
  <c r="BG193" i="2"/>
  <c r="BG197" i="2"/>
  <c r="AU201" i="2"/>
  <c r="AY205" i="2"/>
  <c r="BG209" i="2"/>
  <c r="BC213" i="2"/>
  <c r="AY225" i="2"/>
  <c r="BG229" i="2"/>
  <c r="BC237" i="2"/>
  <c r="BG245" i="2"/>
  <c r="BG257" i="2"/>
  <c r="AU265" i="2"/>
  <c r="BC6" i="2"/>
  <c r="AU6" i="2"/>
  <c r="AU14" i="2"/>
  <c r="AY18" i="2"/>
  <c r="BG22" i="2"/>
  <c r="BC22" i="2"/>
  <c r="BC26" i="2"/>
  <c r="BG30" i="2"/>
  <c r="BC30" i="2"/>
  <c r="BG34" i="2"/>
  <c r="AU38" i="2"/>
  <c r="AY38" i="2"/>
  <c r="AU42" i="2"/>
  <c r="BC46" i="2"/>
  <c r="AU46" i="2"/>
  <c r="BG50" i="2"/>
  <c r="BG54" i="2"/>
  <c r="AY54" i="2"/>
  <c r="AU62" i="2"/>
  <c r="AY62" i="2"/>
  <c r="AU66" i="2"/>
  <c r="AU70" i="2"/>
  <c r="BC70" i="2"/>
  <c r="BC74" i="2"/>
  <c r="AY78" i="2"/>
  <c r="BC78" i="2"/>
  <c r="BC82" i="2"/>
  <c r="AY86" i="2"/>
  <c r="BC86" i="2"/>
  <c r="AY90" i="2"/>
  <c r="BG94" i="2"/>
  <c r="BG98" i="2"/>
  <c r="AY102" i="2"/>
  <c r="BG102" i="2"/>
  <c r="BG106" i="2"/>
  <c r="AY110" i="2"/>
  <c r="AY114" i="2"/>
  <c r="AU118" i="2"/>
  <c r="AY118" i="2"/>
  <c r="BC126" i="2"/>
  <c r="AU126" i="2"/>
  <c r="BG130" i="2"/>
  <c r="AY134" i="2"/>
  <c r="BG134" i="2"/>
  <c r="AY142" i="2"/>
  <c r="AU142" i="2"/>
  <c r="AU146" i="2"/>
  <c r="AY150" i="2"/>
  <c r="BC150" i="2"/>
  <c r="AU158" i="2"/>
  <c r="BC158" i="2"/>
  <c r="BC162" i="2"/>
  <c r="BC166" i="2"/>
  <c r="AY170" i="2"/>
  <c r="BC174" i="2"/>
  <c r="BG178" i="2"/>
  <c r="BG182" i="2"/>
  <c r="AY182" i="2"/>
  <c r="BG186" i="2"/>
  <c r="AU190" i="2"/>
  <c r="BC198" i="2"/>
  <c r="BC202" i="2"/>
  <c r="BG206" i="2"/>
  <c r="BG210" i="2"/>
  <c r="AU214" i="2"/>
  <c r="BG214" i="2"/>
  <c r="BC218" i="2"/>
  <c r="BG222" i="2"/>
  <c r="AU222" i="2"/>
  <c r="BC226" i="2"/>
  <c r="AY230" i="2"/>
  <c r="BC230" i="2"/>
  <c r="AU238" i="2"/>
  <c r="BG242" i="2"/>
  <c r="BC246" i="2"/>
  <c r="AU246" i="2"/>
  <c r="BG250" i="2"/>
  <c r="AU254" i="2"/>
  <c r="AY262" i="2"/>
  <c r="BC266" i="2"/>
  <c r="BG270" i="2"/>
  <c r="BC270" i="2"/>
  <c r="BC7" i="2"/>
  <c r="AY11" i="2"/>
  <c r="AY15" i="2"/>
  <c r="BC19" i="2"/>
  <c r="AU23" i="2"/>
  <c r="BG27" i="2"/>
  <c r="BG31" i="2"/>
  <c r="AU35" i="2"/>
  <c r="BC35" i="2"/>
  <c r="AY39" i="2"/>
  <c r="BG43" i="2"/>
  <c r="BC43" i="2"/>
  <c r="AU47" i="2"/>
  <c r="BC51" i="2"/>
  <c r="AU51" i="2"/>
  <c r="AU55" i="2"/>
  <c r="BC59" i="2"/>
  <c r="AY59" i="2"/>
  <c r="BG63" i="2"/>
  <c r="BC67" i="2"/>
  <c r="AU67" i="2"/>
  <c r="BG75" i="2"/>
  <c r="AU75" i="2"/>
  <c r="BG79" i="2"/>
  <c r="AY83" i="2"/>
  <c r="BG83" i="2"/>
  <c r="AY87" i="2"/>
  <c r="BC91" i="2"/>
  <c r="BC95" i="2"/>
  <c r="AU99" i="2"/>
  <c r="BG99" i="2"/>
  <c r="BG107" i="2"/>
  <c r="AY107" i="2"/>
  <c r="AU111" i="2"/>
  <c r="AU115" i="2"/>
  <c r="AY115" i="2"/>
  <c r="AY119" i="2"/>
  <c r="BG123" i="2"/>
  <c r="AU127" i="2"/>
  <c r="BC131" i="2"/>
  <c r="AY131" i="2"/>
  <c r="AY139" i="2"/>
  <c r="BG139" i="2"/>
  <c r="BG147" i="2"/>
  <c r="AU147" i="2"/>
  <c r="BG151" i="2"/>
  <c r="AY155" i="2"/>
  <c r="BC163" i="2"/>
  <c r="BC167" i="2"/>
  <c r="AU171" i="2"/>
  <c r="AY171" i="2"/>
  <c r="BC175" i="2"/>
  <c r="BC179" i="2"/>
  <c r="AU179" i="2"/>
  <c r="AU183" i="2"/>
  <c r="BG187" i="2"/>
  <c r="AY191" i="2"/>
  <c r="AU195" i="2"/>
  <c r="BC195" i="2"/>
  <c r="BC199" i="2"/>
  <c r="BG203" i="2"/>
  <c r="BC207" i="2"/>
  <c r="AY211" i="2"/>
  <c r="BC219" i="2"/>
  <c r="AU219" i="2"/>
  <c r="BC223" i="2"/>
  <c r="BC227" i="2"/>
  <c r="BC231" i="2"/>
  <c r="AY235" i="2"/>
  <c r="BC235" i="2"/>
  <c r="AU239" i="2"/>
  <c r="AY243" i="2"/>
  <c r="BC243" i="2"/>
  <c r="BG247" i="2"/>
  <c r="BG251" i="2"/>
  <c r="AY251" i="2"/>
  <c r="AU255" i="2"/>
  <c r="AY259" i="2"/>
  <c r="BG263" i="2"/>
  <c r="AU267" i="2"/>
  <c r="BC271" i="2"/>
  <c r="BG253" i="2"/>
  <c r="AY261" i="2"/>
  <c r="AY269" i="2"/>
  <c r="DF545" i="2"/>
  <c r="CZ546" i="2"/>
  <c r="AY5" i="2"/>
  <c r="AZ5" i="2" s="1"/>
  <c r="BA5" i="2" s="1"/>
  <c r="AU9" i="2"/>
  <c r="AU13" i="2"/>
  <c r="BC17" i="2"/>
  <c r="BG25" i="2"/>
  <c r="AY29" i="2"/>
  <c r="AU37" i="2"/>
  <c r="BG41" i="2"/>
  <c r="AY45" i="2"/>
  <c r="BC49" i="2"/>
  <c r="AY53" i="2"/>
  <c r="AY57" i="2"/>
  <c r="BG61" i="2"/>
  <c r="BC65" i="2"/>
  <c r="BC69" i="2"/>
  <c r="AU73" i="2"/>
  <c r="BG77" i="2"/>
  <c r="AU81" i="2"/>
  <c r="BG89" i="2"/>
  <c r="BG93" i="2"/>
  <c r="AY97" i="2"/>
  <c r="BG105" i="2"/>
  <c r="AU109" i="2"/>
  <c r="AU113" i="2"/>
  <c r="BG117" i="2"/>
  <c r="BC121" i="2"/>
  <c r="BC125" i="2"/>
  <c r="BG129" i="2"/>
  <c r="BG137" i="2"/>
  <c r="BC141" i="2"/>
  <c r="AU145" i="2"/>
  <c r="BC153" i="2"/>
  <c r="BC157" i="2"/>
  <c r="AY161" i="2"/>
  <c r="BC165" i="2"/>
  <c r="BG169" i="2"/>
  <c r="AY173" i="2"/>
  <c r="AU177" i="2"/>
  <c r="BG181" i="2"/>
  <c r="BC185" i="2"/>
  <c r="BC189" i="2"/>
  <c r="AY193" i="2"/>
  <c r="AU197" i="2"/>
  <c r="BC201" i="2"/>
  <c r="BG205" i="2"/>
  <c r="AU209" i="2"/>
  <c r="BG213" i="2"/>
  <c r="AU217" i="2"/>
  <c r="BG225" i="2"/>
  <c r="AU237" i="2"/>
  <c r="BC245" i="2"/>
  <c r="BC257" i="2"/>
  <c r="BG265" i="2"/>
  <c r="AY10" i="2"/>
  <c r="BC14" i="2"/>
  <c r="AU22" i="2"/>
  <c r="AU26" i="2"/>
  <c r="AY34" i="2"/>
  <c r="BC38" i="2"/>
  <c r="BC42" i="2"/>
  <c r="AY46" i="2"/>
  <c r="BC54" i="2"/>
  <c r="AY58" i="2"/>
  <c r="AY70" i="2"/>
  <c r="AY74" i="2"/>
  <c r="AU86" i="2"/>
  <c r="BG90" i="2"/>
  <c r="AY94" i="2"/>
  <c r="AU102" i="2"/>
  <c r="AU106" i="2"/>
  <c r="BC110" i="2"/>
  <c r="BG118" i="2"/>
  <c r="AY122" i="2"/>
  <c r="AU130" i="2"/>
  <c r="BC134" i="2"/>
  <c r="BC138" i="2"/>
  <c r="BG150" i="2"/>
  <c r="BC154" i="2"/>
  <c r="BG158" i="2"/>
  <c r="AU166" i="2"/>
  <c r="BG170" i="2"/>
  <c r="AY174" i="2"/>
  <c r="AU178" i="2"/>
  <c r="AU186" i="2"/>
  <c r="AY190" i="2"/>
  <c r="AU194" i="2"/>
  <c r="BG198" i="2"/>
  <c r="BG202" i="2"/>
  <c r="AY206" i="2"/>
  <c r="AY214" i="2"/>
  <c r="AY218" i="2"/>
  <c r="AY222" i="2"/>
  <c r="BG230" i="2"/>
  <c r="BC234" i="2"/>
  <c r="BG238" i="2"/>
  <c r="AY242" i="2"/>
  <c r="BG246" i="2"/>
  <c r="BC250" i="2"/>
  <c r="BG254" i="2"/>
  <c r="BC258" i="2"/>
  <c r="AU262" i="2"/>
  <c r="AY266" i="2"/>
  <c r="AU270" i="2"/>
  <c r="BC11" i="2"/>
  <c r="AY19" i="2"/>
  <c r="BC23" i="2"/>
  <c r="AY27" i="2"/>
  <c r="AY35" i="2"/>
  <c r="AU39" i="2"/>
  <c r="BG51" i="2"/>
  <c r="AY55" i="2"/>
  <c r="AU59" i="2"/>
  <c r="AY63" i="2"/>
  <c r="AY67" i="2"/>
  <c r="AY71" i="2"/>
  <c r="AY75" i="2"/>
  <c r="AU79" i="2"/>
  <c r="AU87" i="2"/>
  <c r="AU91" i="2"/>
  <c r="BC99" i="2"/>
  <c r="AU103" i="2"/>
  <c r="BC107" i="2"/>
  <c r="BG111" i="2"/>
  <c r="BG115" i="2"/>
  <c r="BC119" i="2"/>
  <c r="AU123" i="2"/>
  <c r="BG131" i="2"/>
  <c r="AY135" i="2"/>
  <c r="AU139" i="2"/>
  <c r="AU143" i="2"/>
  <c r="BC151" i="2"/>
  <c r="BC155" i="2"/>
  <c r="AY159" i="2"/>
  <c r="BG163" i="2"/>
  <c r="BG167" i="2"/>
  <c r="AU175" i="2"/>
  <c r="BG179" i="2"/>
  <c r="BG183" i="2"/>
  <c r="BC187" i="2"/>
  <c r="AU191" i="2"/>
  <c r="AY203" i="2"/>
  <c r="AY207" i="2"/>
  <c r="AU211" i="2"/>
  <c r="AY215" i="2"/>
  <c r="BG219" i="2"/>
  <c r="AY227" i="2"/>
  <c r="BG235" i="2"/>
  <c r="BG239" i="2"/>
  <c r="BC247" i="2"/>
  <c r="BC259" i="2"/>
  <c r="BC263" i="2"/>
  <c r="AY267" i="2"/>
  <c r="BC221" i="2"/>
  <c r="AY221" i="2"/>
  <c r="BG233" i="2"/>
  <c r="AU241" i="2"/>
  <c r="BG241" i="2"/>
  <c r="BC249" i="2"/>
  <c r="AU253" i="2"/>
  <c r="AY253" i="2"/>
  <c r="AU261" i="2"/>
  <c r="AU269" i="2"/>
  <c r="BC269" i="2"/>
  <c r="BG9" i="2"/>
  <c r="BC9" i="2"/>
  <c r="AY17" i="2"/>
  <c r="BG21" i="2"/>
  <c r="AY25" i="2"/>
  <c r="BG29" i="2"/>
  <c r="BG33" i="2"/>
  <c r="AY33" i="2"/>
  <c r="AU41" i="2"/>
  <c r="BG45" i="2"/>
  <c r="BG49" i="2"/>
  <c r="AU53" i="2"/>
  <c r="BC57" i="2"/>
  <c r="AY61" i="2"/>
  <c r="AU65" i="2"/>
  <c r="AY65" i="2"/>
  <c r="BG73" i="2"/>
  <c r="BC73" i="2"/>
  <c r="AY77" i="2"/>
  <c r="BG81" i="2"/>
  <c r="BC81" i="2"/>
  <c r="AU85" i="2"/>
  <c r="AY89" i="2"/>
  <c r="AY93" i="2"/>
  <c r="BC97" i="2"/>
  <c r="AU97" i="2"/>
  <c r="AY101" i="2"/>
  <c r="AY105" i="2"/>
  <c r="BG109" i="2"/>
  <c r="BG113" i="2"/>
  <c r="AY113" i="2"/>
  <c r="BC117" i="2"/>
  <c r="AU121" i="2"/>
  <c r="BG125" i="2"/>
  <c r="AU129" i="2"/>
  <c r="AY129" i="2"/>
  <c r="AU133" i="2"/>
  <c r="AY137" i="2"/>
  <c r="AU137" i="2"/>
  <c r="AU141" i="2"/>
  <c r="BG145" i="2"/>
  <c r="AY145" i="2"/>
  <c r="BG149" i="2"/>
  <c r="BG153" i="2"/>
  <c r="AY157" i="2"/>
  <c r="AU161" i="2"/>
  <c r="BG161" i="2"/>
  <c r="BG165" i="2"/>
  <c r="AY169" i="2"/>
  <c r="BG177" i="2"/>
  <c r="AY177" i="2"/>
  <c r="AY181" i="2"/>
  <c r="BG185" i="2"/>
  <c r="AU189" i="2"/>
  <c r="AU193" i="2"/>
  <c r="BC197" i="2"/>
  <c r="AY201" i="2"/>
  <c r="BG201" i="2"/>
  <c r="AU205" i="2"/>
  <c r="AY209" i="2"/>
  <c r="AU213" i="2"/>
  <c r="BC217" i="2"/>
  <c r="AY217" i="2"/>
  <c r="BC225" i="2"/>
  <c r="AY229" i="2"/>
  <c r="BC229" i="2"/>
  <c r="AY237" i="2"/>
  <c r="AY245" i="2"/>
  <c r="AY257" i="2"/>
  <c r="AY265" i="2"/>
  <c r="BG6" i="2"/>
  <c r="AU10" i="2"/>
  <c r="BG10" i="2"/>
  <c r="BG14" i="2"/>
  <c r="BC18" i="2"/>
  <c r="AU18" i="2"/>
  <c r="AY22" i="2"/>
  <c r="AY26" i="2"/>
  <c r="BG26" i="2"/>
  <c r="AY30" i="2"/>
  <c r="AU34" i="2"/>
  <c r="BG42" i="2"/>
  <c r="AY42" i="2"/>
  <c r="BG46" i="2"/>
  <c r="BC50" i="2"/>
  <c r="AY50" i="2"/>
  <c r="AU54" i="2"/>
  <c r="BG58" i="2"/>
  <c r="AU58" i="2"/>
  <c r="BC62" i="2"/>
  <c r="BC66" i="2"/>
  <c r="AY66" i="2"/>
  <c r="BG70" i="2"/>
  <c r="AU74" i="2"/>
  <c r="BG78" i="2"/>
  <c r="AU82" i="2"/>
  <c r="AY82" i="2"/>
  <c r="BC90" i="2"/>
  <c r="AU90" i="2"/>
  <c r="BC94" i="2"/>
  <c r="AY98" i="2"/>
  <c r="BC98" i="2"/>
  <c r="BC102" i="2"/>
  <c r="BC106" i="2"/>
  <c r="AY106" i="2"/>
  <c r="BG110" i="2"/>
  <c r="AU114" i="2"/>
  <c r="BC114" i="2"/>
  <c r="BG122" i="2"/>
  <c r="AU122" i="2"/>
  <c r="BG126" i="2"/>
  <c r="AY130" i="2"/>
  <c r="BG138" i="2"/>
  <c r="AY138" i="2"/>
  <c r="BC142" i="2"/>
  <c r="AY146" i="2"/>
  <c r="BG146" i="2"/>
  <c r="AY154" i="2"/>
  <c r="AU154" i="2"/>
  <c r="AY162" i="2"/>
  <c r="BG162" i="2"/>
  <c r="AY166" i="2"/>
  <c r="BC170" i="2"/>
  <c r="AU174" i="2"/>
  <c r="AY178" i="2"/>
  <c r="AU182" i="2"/>
  <c r="BC186" i="2"/>
  <c r="BG190" i="2"/>
  <c r="AY194" i="2"/>
  <c r="BG194" i="2"/>
  <c r="AU198" i="2"/>
  <c r="AY202" i="2"/>
  <c r="AU206" i="2"/>
  <c r="AU210" i="2"/>
  <c r="BC210" i="2"/>
  <c r="BG218" i="2"/>
  <c r="BC222" i="2"/>
  <c r="BG226" i="2"/>
  <c r="AU226" i="2"/>
  <c r="AU234" i="2"/>
  <c r="AY234" i="2"/>
  <c r="BC238" i="2"/>
  <c r="BC242" i="2"/>
  <c r="AU242" i="2"/>
  <c r="AU250" i="2"/>
  <c r="AY250" i="2"/>
  <c r="AY254" i="2"/>
  <c r="AY258" i="2"/>
  <c r="AU258" i="2"/>
  <c r="BC262" i="2"/>
  <c r="BG266" i="2"/>
  <c r="AU7" i="2"/>
  <c r="BG7" i="2"/>
  <c r="BG11" i="2"/>
  <c r="BG15" i="2"/>
  <c r="BC15" i="2"/>
  <c r="BG19" i="2"/>
  <c r="BG23" i="2"/>
  <c r="BC27" i="2"/>
  <c r="BC31" i="2"/>
  <c r="AY31" i="2"/>
  <c r="BC39" i="2"/>
  <c r="BG39" i="2"/>
  <c r="AY43" i="2"/>
  <c r="BG47" i="2"/>
  <c r="AY47" i="2"/>
  <c r="BC55" i="2"/>
  <c r="BG59" i="2"/>
  <c r="AU63" i="2"/>
  <c r="BG67" i="2"/>
  <c r="BC71" i="2"/>
  <c r="AU71" i="2"/>
  <c r="BC75" i="2"/>
  <c r="AY79" i="2"/>
  <c r="BC79" i="2"/>
  <c r="AU83" i="2"/>
  <c r="BG87" i="2"/>
  <c r="BC87" i="2"/>
  <c r="AY91" i="2"/>
  <c r="BG95" i="2"/>
  <c r="AY95" i="2"/>
  <c r="AY99" i="2"/>
  <c r="BG103" i="2"/>
  <c r="BC103" i="2"/>
  <c r="AU107" i="2"/>
  <c r="AY111" i="2"/>
  <c r="BC111" i="2"/>
  <c r="AU119" i="2"/>
  <c r="BG119" i="2"/>
  <c r="AY123" i="2"/>
  <c r="AY127" i="2"/>
  <c r="BC127" i="2"/>
  <c r="AU131" i="2"/>
  <c r="BC135" i="2"/>
  <c r="BG135" i="2"/>
  <c r="AY143" i="2"/>
  <c r="BC143" i="2"/>
  <c r="BC147" i="2"/>
  <c r="AY151" i="2"/>
  <c r="AU151" i="2"/>
  <c r="AU155" i="2"/>
  <c r="BC159" i="2"/>
  <c r="BG159" i="2"/>
  <c r="AY163" i="2"/>
  <c r="AY167" i="2"/>
  <c r="BG171" i="2"/>
  <c r="BG175" i="2"/>
  <c r="BC183" i="2"/>
  <c r="AY187" i="2"/>
  <c r="BG191" i="2"/>
  <c r="AY195" i="2"/>
  <c r="AU199" i="2"/>
  <c r="AY199" i="2"/>
  <c r="AU203" i="2"/>
  <c r="BG207" i="2"/>
  <c r="AU207" i="2"/>
  <c r="BC211" i="2"/>
  <c r="BG215" i="2"/>
  <c r="AU215" i="2"/>
  <c r="AY223" i="2"/>
  <c r="AU223" i="2"/>
  <c r="AU227" i="2"/>
  <c r="AY231" i="2"/>
  <c r="BG231" i="2"/>
  <c r="BC239" i="2"/>
  <c r="AU243" i="2"/>
  <c r="AY247" i="2"/>
  <c r="AU251" i="2"/>
  <c r="AY255" i="2"/>
  <c r="BG255" i="2"/>
  <c r="AU259" i="2"/>
  <c r="AU263" i="2"/>
  <c r="BC267" i="2"/>
  <c r="AU271" i="2"/>
  <c r="BG271" i="2"/>
  <c r="AV6" i="2" l="1"/>
  <c r="AW6" i="2" s="1"/>
  <c r="BH6" i="2"/>
  <c r="BI6" i="2" s="1"/>
  <c r="BD6" i="2"/>
  <c r="BE6" i="2" s="1"/>
  <c r="CZ547" i="2"/>
  <c r="DF546" i="2"/>
  <c r="AZ6" i="2"/>
  <c r="BA6" i="2" s="1"/>
  <c r="BJ5" i="2"/>
  <c r="BY4" i="2"/>
  <c r="BN4" i="2"/>
  <c r="AV7" i="2" l="1"/>
  <c r="AW7" i="2" s="1"/>
  <c r="BH7" i="2"/>
  <c r="BI7" i="2" s="1"/>
  <c r="BD7" i="2"/>
  <c r="BE7" i="2" s="1"/>
  <c r="BJ6" i="2"/>
  <c r="AZ7" i="2"/>
  <c r="BA7" i="2" s="1"/>
  <c r="CD4" i="2"/>
  <c r="BV5" i="2"/>
  <c r="CA4" i="2"/>
  <c r="BW5" i="2"/>
  <c r="BO4" i="2"/>
  <c r="CZ548" i="2"/>
  <c r="DF547" i="2"/>
  <c r="AV8" i="2" l="1"/>
  <c r="AW8" i="2" s="1"/>
  <c r="BH8" i="2"/>
  <c r="BI8" i="2" s="1"/>
  <c r="BD8" i="2"/>
  <c r="BE8" i="2" s="1"/>
  <c r="BJ7" i="2"/>
  <c r="AZ8" i="2"/>
  <c r="AZ9" i="2" s="1"/>
  <c r="CC4" i="2"/>
  <c r="J45" i="6" s="1"/>
  <c r="BL5" i="2"/>
  <c r="DF548" i="2"/>
  <c r="CZ549" i="2"/>
  <c r="K45" i="6"/>
  <c r="CE4" i="2"/>
  <c r="L45" i="6" s="1"/>
  <c r="AV9" i="2" l="1"/>
  <c r="AW9" i="2" s="1"/>
  <c r="BH9" i="2"/>
  <c r="BI9" i="2" s="1"/>
  <c r="BD9" i="2"/>
  <c r="BE9" i="2" s="1"/>
  <c r="BA8" i="2"/>
  <c r="BJ8" i="2" s="1"/>
  <c r="CZ550" i="2"/>
  <c r="DF549" i="2"/>
  <c r="BA9" i="2"/>
  <c r="AZ10" i="2"/>
  <c r="BQ5" i="2"/>
  <c r="BK5" i="2"/>
  <c r="AV10" i="2" l="1"/>
  <c r="AW10" i="2" s="1"/>
  <c r="BH10" i="2"/>
  <c r="BI10" i="2" s="1"/>
  <c r="BD10" i="2"/>
  <c r="BD11" i="2" s="1"/>
  <c r="BD12" i="2" s="1"/>
  <c r="BJ9" i="2"/>
  <c r="DF550" i="2"/>
  <c r="CZ551" i="2"/>
  <c r="BR5" i="2"/>
  <c r="BT5" i="2"/>
  <c r="BX5" i="2" s="1"/>
  <c r="BN5" i="2"/>
  <c r="BA10" i="2"/>
  <c r="AZ11" i="2"/>
  <c r="AV11" i="2" l="1"/>
  <c r="AV12" i="2" s="1"/>
  <c r="BH11" i="2"/>
  <c r="BI11" i="2" s="1"/>
  <c r="BE11" i="2"/>
  <c r="BE10" i="2"/>
  <c r="BJ10" i="2" s="1"/>
  <c r="BO5" i="2"/>
  <c r="BE12" i="2"/>
  <c r="BD13" i="2"/>
  <c r="BY5" i="2"/>
  <c r="BA11" i="2"/>
  <c r="AZ12" i="2"/>
  <c r="DF551" i="2"/>
  <c r="CZ552" i="2"/>
  <c r="AW11" i="2" l="1"/>
  <c r="BJ11" i="2" s="1"/>
  <c r="BH12" i="2"/>
  <c r="BH13" i="2" s="1"/>
  <c r="BH14" i="2" s="1"/>
  <c r="BH15" i="2" s="1"/>
  <c r="AW12" i="2"/>
  <c r="AV13" i="2"/>
  <c r="DF552" i="2"/>
  <c r="CZ553" i="2"/>
  <c r="CD5" i="2"/>
  <c r="CA5" i="2"/>
  <c r="BV6" i="2"/>
  <c r="BW6" i="2"/>
  <c r="CC5" i="2"/>
  <c r="J46" i="6" s="1"/>
  <c r="BL6" i="2"/>
  <c r="BA12" i="2"/>
  <c r="AZ13" i="2"/>
  <c r="BE13" i="2"/>
  <c r="BD14" i="2"/>
  <c r="BI14" i="2" l="1"/>
  <c r="BI13" i="2"/>
  <c r="BI12" i="2"/>
  <c r="BJ12" i="2" s="1"/>
  <c r="AW13" i="2"/>
  <c r="AV14" i="2"/>
  <c r="BI15" i="2"/>
  <c r="BH16" i="2"/>
  <c r="BQ6" i="2"/>
  <c r="BK6" i="2"/>
  <c r="CE5" i="2"/>
  <c r="L46" i="6" s="1"/>
  <c r="K46" i="6"/>
  <c r="CZ554" i="2"/>
  <c r="DF553" i="2"/>
  <c r="BE14" i="2"/>
  <c r="BD15" i="2"/>
  <c r="BA13" i="2"/>
  <c r="AZ14" i="2"/>
  <c r="BJ13" i="2" l="1"/>
  <c r="AW14" i="2"/>
  <c r="AV15" i="2"/>
  <c r="CZ555" i="2"/>
  <c r="DF554" i="2"/>
  <c r="BT6" i="2"/>
  <c r="BX6" i="2" s="1"/>
  <c r="BN6" i="2"/>
  <c r="BR6" i="2"/>
  <c r="BI16" i="2"/>
  <c r="BH17" i="2"/>
  <c r="BE15" i="2"/>
  <c r="BD16" i="2"/>
  <c r="BA14" i="2"/>
  <c r="AZ15" i="2"/>
  <c r="BJ14" i="2" l="1"/>
  <c r="AV16" i="2"/>
  <c r="AW15" i="2"/>
  <c r="DF555" i="2"/>
  <c r="CZ556" i="2"/>
  <c r="BE16" i="2"/>
  <c r="BD17" i="2"/>
  <c r="BA15" i="2"/>
  <c r="AZ16" i="2"/>
  <c r="BI17" i="2"/>
  <c r="BH18" i="2"/>
  <c r="BO6" i="2"/>
  <c r="BY6" i="2"/>
  <c r="BJ15" i="2" l="1"/>
  <c r="AW16" i="2"/>
  <c r="AV17" i="2"/>
  <c r="CC6" i="2"/>
  <c r="J47" i="6" s="1"/>
  <c r="BL7" i="2"/>
  <c r="BV7" i="2"/>
  <c r="CD6" i="2"/>
  <c r="CA6" i="2"/>
  <c r="BW7" i="2"/>
  <c r="BA16" i="2"/>
  <c r="AZ17" i="2"/>
  <c r="BI18" i="2"/>
  <c r="BH19" i="2"/>
  <c r="BE17" i="2"/>
  <c r="BD18" i="2"/>
  <c r="DF556" i="2"/>
  <c r="CZ557" i="2"/>
  <c r="BJ16" i="2" l="1"/>
  <c r="AW17" i="2"/>
  <c r="AV18" i="2"/>
  <c r="K47" i="6"/>
  <c r="CE6" i="2"/>
  <c r="L47" i="6" s="1"/>
  <c r="CZ558" i="2"/>
  <c r="DF557" i="2"/>
  <c r="BI19" i="2"/>
  <c r="BH20" i="2"/>
  <c r="BA17" i="2"/>
  <c r="AZ18" i="2"/>
  <c r="BE18" i="2"/>
  <c r="BD19" i="2"/>
  <c r="BQ7" i="2"/>
  <c r="BK7" i="2"/>
  <c r="BJ17" i="2" l="1"/>
  <c r="AV19" i="2"/>
  <c r="AW18" i="2"/>
  <c r="BA18" i="2"/>
  <c r="AZ19" i="2"/>
  <c r="BT7" i="2"/>
  <c r="BX7" i="2" s="1"/>
  <c r="BN7" i="2"/>
  <c r="BE19" i="2"/>
  <c r="BD20" i="2"/>
  <c r="DF558" i="2"/>
  <c r="CZ559" i="2"/>
  <c r="BR7" i="2"/>
  <c r="BI20" i="2"/>
  <c r="BH21" i="2"/>
  <c r="BJ18" i="2" l="1"/>
  <c r="AW19" i="2"/>
  <c r="AV20" i="2"/>
  <c r="BI21" i="2"/>
  <c r="BH22" i="2"/>
  <c r="DF559" i="2"/>
  <c r="CZ560" i="2"/>
  <c r="BO7" i="2"/>
  <c r="BY7" i="2"/>
  <c r="BE20" i="2"/>
  <c r="BD21" i="2"/>
  <c r="BA19" i="2"/>
  <c r="AZ20" i="2"/>
  <c r="BJ19" i="2" l="1"/>
  <c r="AW20" i="2"/>
  <c r="AV21" i="2"/>
  <c r="BA20" i="2"/>
  <c r="AZ21" i="2"/>
  <c r="BV8" i="2"/>
  <c r="CD7" i="2"/>
  <c r="CA7" i="2"/>
  <c r="BW8" i="2"/>
  <c r="CZ561" i="2"/>
  <c r="DF560" i="2"/>
  <c r="BE21" i="2"/>
  <c r="BD22" i="2"/>
  <c r="BL8" i="2"/>
  <c r="CC7" i="2"/>
  <c r="J48" i="6" s="1"/>
  <c r="BI22" i="2"/>
  <c r="BH23" i="2"/>
  <c r="BJ20" i="2" l="1"/>
  <c r="AW21" i="2"/>
  <c r="AV22" i="2"/>
  <c r="CE7" i="2"/>
  <c r="L48" i="6" s="1"/>
  <c r="K48" i="6"/>
  <c r="BQ8" i="2"/>
  <c r="BK8" i="2"/>
  <c r="CZ562" i="2"/>
  <c r="DF561" i="2"/>
  <c r="BE22" i="2"/>
  <c r="BD23" i="2"/>
  <c r="BA21" i="2"/>
  <c r="AZ22" i="2"/>
  <c r="BI23" i="2"/>
  <c r="BH24" i="2"/>
  <c r="BJ21" i="2" l="1"/>
  <c r="AW22" i="2"/>
  <c r="AV23" i="2"/>
  <c r="BA22" i="2"/>
  <c r="AZ23" i="2"/>
  <c r="DF562" i="2"/>
  <c r="CZ563" i="2"/>
  <c r="BI24" i="2"/>
  <c r="BH25" i="2"/>
  <c r="BE23" i="2"/>
  <c r="BD24" i="2"/>
  <c r="BT8" i="2"/>
  <c r="BX8" i="2" s="1"/>
  <c r="BN8" i="2"/>
  <c r="BR8" i="2"/>
  <c r="BJ22" i="2" l="1"/>
  <c r="AV24" i="2"/>
  <c r="AW23" i="2"/>
  <c r="BO8" i="2"/>
  <c r="BI25" i="2"/>
  <c r="BH26" i="2"/>
  <c r="DF563" i="2"/>
  <c r="CZ564" i="2"/>
  <c r="BE24" i="2"/>
  <c r="BD25" i="2"/>
  <c r="BY8" i="2"/>
  <c r="BA23" i="2"/>
  <c r="AZ24" i="2"/>
  <c r="BJ23" i="2" l="1"/>
  <c r="AW24" i="2"/>
  <c r="AV25" i="2"/>
  <c r="BE25" i="2"/>
  <c r="BD26" i="2"/>
  <c r="BI26" i="2"/>
  <c r="BH27" i="2"/>
  <c r="BA24" i="2"/>
  <c r="AZ25" i="2"/>
  <c r="BV9" i="2"/>
  <c r="CA8" i="2"/>
  <c r="CD8" i="2"/>
  <c r="BW9" i="2"/>
  <c r="DF564" i="2"/>
  <c r="CZ565" i="2"/>
  <c r="CC8" i="2"/>
  <c r="J49" i="6" s="1"/>
  <c r="BL9" i="2"/>
  <c r="BJ24" i="2" l="1"/>
  <c r="AW25" i="2"/>
  <c r="AV26" i="2"/>
  <c r="K49" i="6"/>
  <c r="CE8" i="2"/>
  <c r="L49" i="6" s="1"/>
  <c r="BI27" i="2"/>
  <c r="BH28" i="2"/>
  <c r="BA25" i="2"/>
  <c r="AZ26" i="2"/>
  <c r="BQ9" i="2"/>
  <c r="BK9" i="2"/>
  <c r="CZ566" i="2"/>
  <c r="DF565" i="2"/>
  <c r="BE26" i="2"/>
  <c r="BD27" i="2"/>
  <c r="BJ25" i="2" l="1"/>
  <c r="AW26" i="2"/>
  <c r="AV27" i="2"/>
  <c r="BT9" i="2"/>
  <c r="BX9" i="2" s="1"/>
  <c r="BN9" i="2"/>
  <c r="BR9" i="2"/>
  <c r="BI28" i="2"/>
  <c r="BH29" i="2"/>
  <c r="BE27" i="2"/>
  <c r="BD28" i="2"/>
  <c r="DF566" i="2"/>
  <c r="CZ567" i="2"/>
  <c r="BA26" i="2"/>
  <c r="AZ27" i="2"/>
  <c r="BJ26" i="2" l="1"/>
  <c r="AW27" i="2"/>
  <c r="AV28" i="2"/>
  <c r="BO9" i="2"/>
  <c r="BA27" i="2"/>
  <c r="AZ28" i="2"/>
  <c r="BE28" i="2"/>
  <c r="BD29" i="2"/>
  <c r="BY9" i="2"/>
  <c r="CZ568" i="2"/>
  <c r="DF567" i="2"/>
  <c r="BI29" i="2"/>
  <c r="BH30" i="2"/>
  <c r="BJ27" i="2" l="1"/>
  <c r="AW28" i="2"/>
  <c r="AV29" i="2"/>
  <c r="DF568" i="2"/>
  <c r="CZ569" i="2"/>
  <c r="BE29" i="2"/>
  <c r="BD30" i="2"/>
  <c r="CC9" i="2"/>
  <c r="J50" i="6" s="1"/>
  <c r="BL10" i="2"/>
  <c r="CA9" i="2"/>
  <c r="BV10" i="2"/>
  <c r="CD9" i="2"/>
  <c r="BW10" i="2"/>
  <c r="BI30" i="2"/>
  <c r="BH31" i="2"/>
  <c r="BA28" i="2"/>
  <c r="AZ29" i="2"/>
  <c r="BJ28" i="2" l="1"/>
  <c r="AV30" i="2"/>
  <c r="AW29" i="2"/>
  <c r="CE9" i="2"/>
  <c r="L50" i="6" s="1"/>
  <c r="K50" i="6"/>
  <c r="BQ10" i="2"/>
  <c r="BK10" i="2"/>
  <c r="CZ570" i="2"/>
  <c r="DF569" i="2"/>
  <c r="BA29" i="2"/>
  <c r="AZ30" i="2"/>
  <c r="BI31" i="2"/>
  <c r="BH32" i="2"/>
  <c r="BE30" i="2"/>
  <c r="BD31" i="2"/>
  <c r="BJ29" i="2" l="1"/>
  <c r="AV31" i="2"/>
  <c r="AW30" i="2"/>
  <c r="BI32" i="2"/>
  <c r="BH33" i="2"/>
  <c r="BE31" i="2"/>
  <c r="BD32" i="2"/>
  <c r="BA30" i="2"/>
  <c r="AZ31" i="2"/>
  <c r="DF570" i="2"/>
  <c r="CZ571" i="2"/>
  <c r="BT10" i="2"/>
  <c r="BX10" i="2" s="1"/>
  <c r="BN10" i="2"/>
  <c r="BR10" i="2"/>
  <c r="BJ30" i="2" l="1"/>
  <c r="AW31" i="2"/>
  <c r="AV32" i="2"/>
  <c r="CZ572" i="2"/>
  <c r="DF571" i="2"/>
  <c r="BE32" i="2"/>
  <c r="BD33" i="2"/>
  <c r="BO10" i="2"/>
  <c r="BA31" i="2"/>
  <c r="AZ32" i="2"/>
  <c r="BI33" i="2"/>
  <c r="BH34" i="2"/>
  <c r="BY10" i="2"/>
  <c r="BJ31" i="2" l="1"/>
  <c r="AW32" i="2"/>
  <c r="AV33" i="2"/>
  <c r="BL11" i="2"/>
  <c r="CC10" i="2"/>
  <c r="J51" i="6" s="1"/>
  <c r="BA32" i="2"/>
  <c r="AZ33" i="2"/>
  <c r="BE33" i="2"/>
  <c r="BD34" i="2"/>
  <c r="CD10" i="2"/>
  <c r="CA10" i="2"/>
  <c r="BV11" i="2"/>
  <c r="BW11" i="2"/>
  <c r="BI34" i="2"/>
  <c r="BH35" i="2"/>
  <c r="DF572" i="2"/>
  <c r="CZ573" i="2"/>
  <c r="BJ32" i="2" l="1"/>
  <c r="AW33" i="2"/>
  <c r="AV34" i="2"/>
  <c r="K51" i="6"/>
  <c r="CE10" i="2"/>
  <c r="L51" i="6" s="1"/>
  <c r="BA33" i="2"/>
  <c r="AZ34" i="2"/>
  <c r="BI35" i="2"/>
  <c r="BH36" i="2"/>
  <c r="BE34" i="2"/>
  <c r="BD35" i="2"/>
  <c r="CZ574" i="2"/>
  <c r="DF573" i="2"/>
  <c r="BQ11" i="2"/>
  <c r="BK11" i="2"/>
  <c r="BJ33" i="2" l="1"/>
  <c r="AW34" i="2"/>
  <c r="AV35" i="2"/>
  <c r="BT11" i="2"/>
  <c r="BX11" i="2" s="1"/>
  <c r="BN11" i="2"/>
  <c r="BR11" i="2"/>
  <c r="DF574" i="2"/>
  <c r="CZ575" i="2"/>
  <c r="BI36" i="2"/>
  <c r="BH37" i="2"/>
  <c r="BE35" i="2"/>
  <c r="BD36" i="2"/>
  <c r="BA34" i="2"/>
  <c r="AZ35" i="2"/>
  <c r="BJ34" i="2" l="1"/>
  <c r="AW35" i="2"/>
  <c r="AV36" i="2"/>
  <c r="DF575" i="2"/>
  <c r="CZ576" i="2"/>
  <c r="BA35" i="2"/>
  <c r="AZ36" i="2"/>
  <c r="BE36" i="2"/>
  <c r="BD37" i="2"/>
  <c r="BI37" i="2"/>
  <c r="BH38" i="2"/>
  <c r="BO11" i="2"/>
  <c r="BP11" i="2" s="1"/>
  <c r="G52" i="6" s="1"/>
  <c r="BY11" i="2"/>
  <c r="BZ11" i="2" s="1"/>
  <c r="H52" i="6" s="1"/>
  <c r="BJ35" i="2" l="1"/>
  <c r="AW36" i="2"/>
  <c r="AV37" i="2"/>
  <c r="BE37" i="2"/>
  <c r="BD38" i="2"/>
  <c r="BI38" i="2"/>
  <c r="BH39" i="2"/>
  <c r="BA36" i="2"/>
  <c r="AZ37" i="2"/>
  <c r="CC11" i="2"/>
  <c r="J52" i="6" s="1"/>
  <c r="BL12" i="2"/>
  <c r="CZ577" i="2"/>
  <c r="DF576" i="2"/>
  <c r="CD11" i="2"/>
  <c r="CA11" i="2"/>
  <c r="CB11" i="2" s="1"/>
  <c r="I52" i="6" s="1"/>
  <c r="BV12" i="2"/>
  <c r="BW12" i="2"/>
  <c r="BJ36" i="2" l="1"/>
  <c r="AW37" i="2"/>
  <c r="AV38" i="2"/>
  <c r="K52" i="6"/>
  <c r="CE11" i="2"/>
  <c r="L52" i="6" s="1"/>
  <c r="BQ12" i="2"/>
  <c r="BK12" i="2"/>
  <c r="BI39" i="2"/>
  <c r="BH40" i="2"/>
  <c r="BE38" i="2"/>
  <c r="BD39" i="2"/>
  <c r="CZ578" i="2"/>
  <c r="DF577" i="2"/>
  <c r="BA37" i="2"/>
  <c r="AZ38" i="2"/>
  <c r="BJ37" i="2" l="1"/>
  <c r="AW38" i="2"/>
  <c r="AV39" i="2"/>
  <c r="BT12" i="2"/>
  <c r="BX12" i="2" s="1"/>
  <c r="BN12" i="2"/>
  <c r="BR12" i="2"/>
  <c r="DF578" i="2"/>
  <c r="CZ579" i="2"/>
  <c r="BA38" i="2"/>
  <c r="AZ39" i="2"/>
  <c r="BE39" i="2"/>
  <c r="BD40" i="2"/>
  <c r="BI40" i="2"/>
  <c r="BH41" i="2"/>
  <c r="BJ38" i="2" l="1"/>
  <c r="AW39" i="2"/>
  <c r="AV40" i="2"/>
  <c r="BY12" i="2"/>
  <c r="BZ12" i="2" s="1"/>
  <c r="H53" i="6" s="1"/>
  <c r="BE40" i="2"/>
  <c r="BD41" i="2"/>
  <c r="BI41" i="2"/>
  <c r="BH42" i="2"/>
  <c r="BA39" i="2"/>
  <c r="AZ40" i="2"/>
  <c r="DF579" i="2"/>
  <c r="CZ580" i="2"/>
  <c r="BO12" i="2"/>
  <c r="BP12" i="2" s="1"/>
  <c r="G53" i="6" s="1"/>
  <c r="BJ39" i="2" l="1"/>
  <c r="AV41" i="2"/>
  <c r="AW40" i="2"/>
  <c r="BE41" i="2"/>
  <c r="BD42" i="2"/>
  <c r="BV13" i="2"/>
  <c r="CA12" i="2"/>
  <c r="CB12" i="2" s="1"/>
  <c r="I53" i="6" s="1"/>
  <c r="CD12" i="2"/>
  <c r="BW13" i="2"/>
  <c r="BA40" i="2"/>
  <c r="AZ41" i="2"/>
  <c r="DF580" i="2"/>
  <c r="CZ581" i="2"/>
  <c r="BL13" i="2"/>
  <c r="CC12" i="2"/>
  <c r="J53" i="6" s="1"/>
  <c r="BI42" i="2"/>
  <c r="BH43" i="2"/>
  <c r="BJ40" i="2" l="1"/>
  <c r="AV42" i="2"/>
  <c r="AW41" i="2"/>
  <c r="BQ13" i="2"/>
  <c r="BK13" i="2"/>
  <c r="BI43" i="2"/>
  <c r="BH44" i="2"/>
  <c r="CZ582" i="2"/>
  <c r="DF581" i="2"/>
  <c r="BE42" i="2"/>
  <c r="BD43" i="2"/>
  <c r="CE12" i="2"/>
  <c r="L53" i="6" s="1"/>
  <c r="K53" i="6"/>
  <c r="BA41" i="2"/>
  <c r="AZ42" i="2"/>
  <c r="BJ41" i="2" l="1"/>
  <c r="AW42" i="2"/>
  <c r="AV43" i="2"/>
  <c r="BE43" i="2"/>
  <c r="BD44" i="2"/>
  <c r="BA42" i="2"/>
  <c r="AZ43" i="2"/>
  <c r="BT13" i="2"/>
  <c r="BX13" i="2" s="1"/>
  <c r="BN13" i="2"/>
  <c r="BI44" i="2"/>
  <c r="BH45" i="2"/>
  <c r="DF582" i="2"/>
  <c r="CZ583" i="2"/>
  <c r="BR13" i="2"/>
  <c r="BJ42" i="2" l="1"/>
  <c r="AW43" i="2"/>
  <c r="AV44" i="2"/>
  <c r="BI45" i="2"/>
  <c r="BH46" i="2"/>
  <c r="BA43" i="2"/>
  <c r="AZ44" i="2"/>
  <c r="DF583" i="2"/>
  <c r="CZ584" i="2"/>
  <c r="BO13" i="2"/>
  <c r="BP13" i="2" s="1"/>
  <c r="G54" i="6" s="1"/>
  <c r="BE44" i="2"/>
  <c r="BD45" i="2"/>
  <c r="BY13" i="2"/>
  <c r="BZ13" i="2" s="1"/>
  <c r="H54" i="6" s="1"/>
  <c r="BJ43" i="2" l="1"/>
  <c r="AW44" i="2"/>
  <c r="AV45" i="2"/>
  <c r="BE45" i="2"/>
  <c r="BD46" i="2"/>
  <c r="DF584" i="2"/>
  <c r="CZ585" i="2"/>
  <c r="BV14" i="2"/>
  <c r="CD13" i="2"/>
  <c r="CA13" i="2"/>
  <c r="CB13" i="2" s="1"/>
  <c r="I54" i="6" s="1"/>
  <c r="BW14" i="2"/>
  <c r="BI46" i="2"/>
  <c r="BH47" i="2"/>
  <c r="BA44" i="2"/>
  <c r="AZ45" i="2"/>
  <c r="CC13" i="2"/>
  <c r="J54" i="6" s="1"/>
  <c r="BL14" i="2"/>
  <c r="BJ44" i="2" l="1"/>
  <c r="AV46" i="2"/>
  <c r="AW45" i="2"/>
  <c r="BA45" i="2"/>
  <c r="AZ46" i="2"/>
  <c r="BQ14" i="2"/>
  <c r="BK14" i="2"/>
  <c r="BI47" i="2"/>
  <c r="BH48" i="2"/>
  <c r="CZ586" i="2"/>
  <c r="DF585" i="2"/>
  <c r="CE13" i="2"/>
  <c r="L54" i="6" s="1"/>
  <c r="K54" i="6"/>
  <c r="BE46" i="2"/>
  <c r="BD47" i="2"/>
  <c r="BJ45" i="2" l="1"/>
  <c r="AV47" i="2"/>
  <c r="AW46" i="2"/>
  <c r="BT14" i="2"/>
  <c r="BX14" i="2" s="1"/>
  <c r="BN14" i="2"/>
  <c r="BE47" i="2"/>
  <c r="BD48" i="2"/>
  <c r="DF586" i="2"/>
  <c r="CZ587" i="2"/>
  <c r="BR14" i="2"/>
  <c r="BI48" i="2"/>
  <c r="BH49" i="2"/>
  <c r="BA46" i="2"/>
  <c r="AZ47" i="2"/>
  <c r="BJ46" i="2" l="1"/>
  <c r="AV48" i="2"/>
  <c r="AW47" i="2"/>
  <c r="DF587" i="2"/>
  <c r="CZ588" i="2"/>
  <c r="BO14" i="2"/>
  <c r="BP14" i="2" s="1"/>
  <c r="G55" i="6" s="1"/>
  <c r="BI49" i="2"/>
  <c r="BH50" i="2"/>
  <c r="BE48" i="2"/>
  <c r="BD49" i="2"/>
  <c r="BA47" i="2"/>
  <c r="AZ48" i="2"/>
  <c r="BY14" i="2"/>
  <c r="BZ14" i="2" s="1"/>
  <c r="H55" i="6" s="1"/>
  <c r="BJ47" i="2" l="1"/>
  <c r="AW48" i="2"/>
  <c r="AV49" i="2"/>
  <c r="BA48" i="2"/>
  <c r="AZ49" i="2"/>
  <c r="BI50" i="2"/>
  <c r="BH51" i="2"/>
  <c r="DF588" i="2"/>
  <c r="CZ589" i="2"/>
  <c r="BV15" i="2"/>
  <c r="CD14" i="2"/>
  <c r="CA14" i="2"/>
  <c r="CB14" i="2" s="1"/>
  <c r="I55" i="6" s="1"/>
  <c r="BW15" i="2"/>
  <c r="BE49" i="2"/>
  <c r="BD50" i="2"/>
  <c r="BL15" i="2"/>
  <c r="CC14" i="2"/>
  <c r="J55" i="6" s="1"/>
  <c r="BJ48" i="2" l="1"/>
  <c r="AW49" i="2"/>
  <c r="AV50" i="2"/>
  <c r="BI51" i="2"/>
  <c r="BH52" i="2"/>
  <c r="BQ15" i="2"/>
  <c r="BK15" i="2"/>
  <c r="BE50" i="2"/>
  <c r="BD51" i="2"/>
  <c r="K55" i="6"/>
  <c r="CE14" i="2"/>
  <c r="L55" i="6" s="1"/>
  <c r="CZ590" i="2"/>
  <c r="DF589" i="2"/>
  <c r="BA49" i="2"/>
  <c r="AZ50" i="2"/>
  <c r="BJ49" i="2" l="1"/>
  <c r="AW50" i="2"/>
  <c r="AV51" i="2"/>
  <c r="BT15" i="2"/>
  <c r="BX15" i="2" s="1"/>
  <c r="BN15" i="2"/>
  <c r="BR15" i="2"/>
  <c r="DF590" i="2"/>
  <c r="CZ591" i="2"/>
  <c r="BE51" i="2"/>
  <c r="BD52" i="2"/>
  <c r="BI52" i="2"/>
  <c r="BH53" i="2"/>
  <c r="BA50" i="2"/>
  <c r="AZ51" i="2"/>
  <c r="BJ50" i="2" l="1"/>
  <c r="AW51" i="2"/>
  <c r="AV52" i="2"/>
  <c r="BI53" i="2"/>
  <c r="BH54" i="2"/>
  <c r="DF591" i="2"/>
  <c r="CZ592" i="2"/>
  <c r="BO15" i="2"/>
  <c r="BP15" i="2" s="1"/>
  <c r="G56" i="6" s="1"/>
  <c r="BA51" i="2"/>
  <c r="AZ52" i="2"/>
  <c r="BE52" i="2"/>
  <c r="BD53" i="2"/>
  <c r="BY15" i="2"/>
  <c r="BZ15" i="2" s="1"/>
  <c r="H56" i="6" s="1"/>
  <c r="BJ51" i="2" l="1"/>
  <c r="AW52" i="2"/>
  <c r="AV53" i="2"/>
  <c r="BA52" i="2"/>
  <c r="AZ53" i="2"/>
  <c r="BE53" i="2"/>
  <c r="BD54" i="2"/>
  <c r="CC15" i="2"/>
  <c r="J56" i="6" s="1"/>
  <c r="BL16" i="2"/>
  <c r="DF592" i="2"/>
  <c r="CZ593" i="2"/>
  <c r="BV16" i="2"/>
  <c r="CD15" i="2"/>
  <c r="CA15" i="2"/>
  <c r="CB15" i="2" s="1"/>
  <c r="I56" i="6" s="1"/>
  <c r="BW16" i="2"/>
  <c r="BI54" i="2"/>
  <c r="BH55" i="2"/>
  <c r="BJ52" i="2" l="1"/>
  <c r="AW53" i="2"/>
  <c r="AV54" i="2"/>
  <c r="BI55" i="2"/>
  <c r="BH56" i="2"/>
  <c r="K56" i="6"/>
  <c r="CE15" i="2"/>
  <c r="L56" i="6" s="1"/>
  <c r="BQ16" i="2"/>
  <c r="BK16" i="2"/>
  <c r="DF593" i="2"/>
  <c r="CZ594" i="2"/>
  <c r="BE54" i="2"/>
  <c r="BD55" i="2"/>
  <c r="BA53" i="2"/>
  <c r="AZ54" i="2"/>
  <c r="BJ53" i="2" l="1"/>
  <c r="AW54" i="2"/>
  <c r="AV55" i="2"/>
  <c r="BA54" i="2"/>
  <c r="AZ55" i="2"/>
  <c r="DF594" i="2"/>
  <c r="CZ595" i="2"/>
  <c r="BE55" i="2"/>
  <c r="BD56" i="2"/>
  <c r="BT16" i="2"/>
  <c r="BX16" i="2" s="1"/>
  <c r="BN16" i="2"/>
  <c r="BI56" i="2"/>
  <c r="BH57" i="2"/>
  <c r="BR16" i="2"/>
  <c r="BJ54" i="2" l="1"/>
  <c r="AW55" i="2"/>
  <c r="AV56" i="2"/>
  <c r="BI57" i="2"/>
  <c r="BH58" i="2"/>
  <c r="DF595" i="2"/>
  <c r="CZ596" i="2"/>
  <c r="BO16" i="2"/>
  <c r="BP16" i="2" s="1"/>
  <c r="G57" i="6" s="1"/>
  <c r="BY16" i="2"/>
  <c r="BZ16" i="2" s="1"/>
  <c r="H57" i="6" s="1"/>
  <c r="BA55" i="2"/>
  <c r="AZ56" i="2"/>
  <c r="BE56" i="2"/>
  <c r="BD57" i="2"/>
  <c r="BJ55" i="2" l="1"/>
  <c r="AW56" i="2"/>
  <c r="AV57" i="2"/>
  <c r="BI58" i="2"/>
  <c r="BH59" i="2"/>
  <c r="BA56" i="2"/>
  <c r="AZ57" i="2"/>
  <c r="BV17" i="2"/>
  <c r="CD16" i="2"/>
  <c r="CA16" i="2"/>
  <c r="CB16" i="2" s="1"/>
  <c r="I57" i="6" s="1"/>
  <c r="BW17" i="2"/>
  <c r="BE57" i="2"/>
  <c r="BD58" i="2"/>
  <c r="CC16" i="2"/>
  <c r="J57" i="6" s="1"/>
  <c r="BL17" i="2"/>
  <c r="DF596" i="2"/>
  <c r="CZ597" i="2"/>
  <c r="BJ56" i="2" l="1"/>
  <c r="AW57" i="2"/>
  <c r="AV58" i="2"/>
  <c r="CZ598" i="2"/>
  <c r="DF597" i="2"/>
  <c r="BA57" i="2"/>
  <c r="AZ58" i="2"/>
  <c r="BQ17" i="2"/>
  <c r="BK17" i="2"/>
  <c r="BE58" i="2"/>
  <c r="BD59" i="2"/>
  <c r="K57" i="6"/>
  <c r="CE16" i="2"/>
  <c r="L57" i="6" s="1"/>
  <c r="BI59" i="2"/>
  <c r="BH60" i="2"/>
  <c r="BJ57" i="2" l="1"/>
  <c r="AW58" i="2"/>
  <c r="AV59" i="2"/>
  <c r="BR17" i="2"/>
  <c r="BI60" i="2"/>
  <c r="BH61" i="2"/>
  <c r="BE59" i="2"/>
  <c r="BD60" i="2"/>
  <c r="BA58" i="2"/>
  <c r="AZ59" i="2"/>
  <c r="BT17" i="2"/>
  <c r="BX17" i="2" s="1"/>
  <c r="BN17" i="2"/>
  <c r="CZ599" i="2"/>
  <c r="DF598" i="2"/>
  <c r="BJ58" i="2" l="1"/>
  <c r="AW59" i="2"/>
  <c r="AV60" i="2"/>
  <c r="BY17" i="2"/>
  <c r="BZ17" i="2" s="1"/>
  <c r="H58" i="6" s="1"/>
  <c r="BE60" i="2"/>
  <c r="BD61" i="2"/>
  <c r="BA59" i="2"/>
  <c r="AZ60" i="2"/>
  <c r="DF599" i="2"/>
  <c r="CZ600" i="2"/>
  <c r="BI61" i="2"/>
  <c r="BH62" i="2"/>
  <c r="BO17" i="2"/>
  <c r="BP17" i="2" s="1"/>
  <c r="G58" i="6" s="1"/>
  <c r="BJ59" i="2" l="1"/>
  <c r="AW60" i="2"/>
  <c r="AV61" i="2"/>
  <c r="BI62" i="2"/>
  <c r="BH63" i="2"/>
  <c r="CC17" i="2"/>
  <c r="J58" i="6" s="1"/>
  <c r="BL18" i="2"/>
  <c r="BA60" i="2"/>
  <c r="AZ61" i="2"/>
  <c r="BE61" i="2"/>
  <c r="BD62" i="2"/>
  <c r="CZ601" i="2"/>
  <c r="DF600" i="2"/>
  <c r="BV18" i="2"/>
  <c r="CA17" i="2"/>
  <c r="CB17" i="2" s="1"/>
  <c r="I58" i="6" s="1"/>
  <c r="CD17" i="2"/>
  <c r="BW18" i="2"/>
  <c r="BJ60" i="2" l="1"/>
  <c r="AV62" i="2"/>
  <c r="AW61" i="2"/>
  <c r="K58" i="6"/>
  <c r="CE17" i="2"/>
  <c r="L58" i="6" s="1"/>
  <c r="CZ602" i="2"/>
  <c r="DF601" i="2"/>
  <c r="BA61" i="2"/>
  <c r="AZ62" i="2"/>
  <c r="BI63" i="2"/>
  <c r="BH64" i="2"/>
  <c r="BE62" i="2"/>
  <c r="BD63" i="2"/>
  <c r="BQ18" i="2"/>
  <c r="BK18" i="2"/>
  <c r="BJ61" i="2" l="1"/>
  <c r="AW62" i="2"/>
  <c r="AV63" i="2"/>
  <c r="BI64" i="2"/>
  <c r="BH65" i="2"/>
  <c r="BR18" i="2"/>
  <c r="DF602" i="2"/>
  <c r="CZ603" i="2"/>
  <c r="BT18" i="2"/>
  <c r="BX18" i="2" s="1"/>
  <c r="BN18" i="2"/>
  <c r="BE63" i="2"/>
  <c r="BD64" i="2"/>
  <c r="BA62" i="2"/>
  <c r="AZ63" i="2"/>
  <c r="BJ62" i="2" l="1"/>
  <c r="AW63" i="2"/>
  <c r="AV64" i="2"/>
  <c r="BA63" i="2"/>
  <c r="AZ64" i="2"/>
  <c r="DF603" i="2"/>
  <c r="CZ604" i="2"/>
  <c r="BI65" i="2"/>
  <c r="BH66" i="2"/>
  <c r="BY18" i="2"/>
  <c r="BZ18" i="2" s="1"/>
  <c r="H59" i="6" s="1"/>
  <c r="BE64" i="2"/>
  <c r="BD65" i="2"/>
  <c r="BO18" i="2"/>
  <c r="BP18" i="2" s="1"/>
  <c r="G59" i="6" s="1"/>
  <c r="BJ63" i="2" l="1"/>
  <c r="AW64" i="2"/>
  <c r="AV65" i="2"/>
  <c r="BE65" i="2"/>
  <c r="BD66" i="2"/>
  <c r="BV19" i="2"/>
  <c r="CD18" i="2"/>
  <c r="CA18" i="2"/>
  <c r="CB18" i="2" s="1"/>
  <c r="I59" i="6" s="1"/>
  <c r="BW19" i="2"/>
  <c r="CZ605" i="2"/>
  <c r="DF604" i="2"/>
  <c r="BA64" i="2"/>
  <c r="AZ65" i="2"/>
  <c r="BI66" i="2"/>
  <c r="BH67" i="2"/>
  <c r="CC18" i="2"/>
  <c r="J59" i="6" s="1"/>
  <c r="BL19" i="2"/>
  <c r="BJ64" i="2" l="1"/>
  <c r="AV66" i="2"/>
  <c r="AW65" i="2"/>
  <c r="BI67" i="2"/>
  <c r="BH68" i="2"/>
  <c r="CE18" i="2"/>
  <c r="L59" i="6" s="1"/>
  <c r="K59" i="6"/>
  <c r="BE66" i="2"/>
  <c r="BD67" i="2"/>
  <c r="DF605" i="2"/>
  <c r="CZ606" i="2"/>
  <c r="BQ19" i="2"/>
  <c r="BK19" i="2"/>
  <c r="BA65" i="2"/>
  <c r="AZ66" i="2"/>
  <c r="BJ65" i="2" l="1"/>
  <c r="AW66" i="2"/>
  <c r="AV67" i="2"/>
  <c r="BT19" i="2"/>
  <c r="BX19" i="2" s="1"/>
  <c r="BN19" i="2"/>
  <c r="BE67" i="2"/>
  <c r="BD68" i="2"/>
  <c r="BA66" i="2"/>
  <c r="AZ67" i="2"/>
  <c r="DF606" i="2"/>
  <c r="CZ607" i="2"/>
  <c r="BR19" i="2"/>
  <c r="BI68" i="2"/>
  <c r="BH69" i="2"/>
  <c r="BJ66" i="2" l="1"/>
  <c r="AW67" i="2"/>
  <c r="AV68" i="2"/>
  <c r="BA67" i="2"/>
  <c r="AZ68" i="2"/>
  <c r="BE68" i="2"/>
  <c r="BD69" i="2"/>
  <c r="BI69" i="2"/>
  <c r="BH70" i="2"/>
  <c r="DF607" i="2"/>
  <c r="CZ608" i="2"/>
  <c r="BO19" i="2"/>
  <c r="BP19" i="2" s="1"/>
  <c r="G60" i="6" s="1"/>
  <c r="BY19" i="2"/>
  <c r="BZ19" i="2" s="1"/>
  <c r="H60" i="6" s="1"/>
  <c r="BJ67" i="2" l="1"/>
  <c r="AV69" i="2"/>
  <c r="AW68" i="2"/>
  <c r="CA19" i="2"/>
  <c r="CB19" i="2" s="1"/>
  <c r="I60" i="6" s="1"/>
  <c r="CD19" i="2"/>
  <c r="BV20" i="2"/>
  <c r="BW20" i="2"/>
  <c r="BE69" i="2"/>
  <c r="BD70" i="2"/>
  <c r="BL20" i="2"/>
  <c r="CC19" i="2"/>
  <c r="J60" i="6" s="1"/>
  <c r="BI70" i="2"/>
  <c r="BH71" i="2"/>
  <c r="BA68" i="2"/>
  <c r="AZ69" i="2"/>
  <c r="CZ609" i="2"/>
  <c r="DF608" i="2"/>
  <c r="BJ68" i="2" l="1"/>
  <c r="AW69" i="2"/>
  <c r="AV70" i="2"/>
  <c r="BI71" i="2"/>
  <c r="BH72" i="2"/>
  <c r="BE70" i="2"/>
  <c r="BD71" i="2"/>
  <c r="CZ610" i="2"/>
  <c r="DF609" i="2"/>
  <c r="K60" i="6"/>
  <c r="CE19" i="2"/>
  <c r="L60" i="6" s="1"/>
  <c r="BA69" i="2"/>
  <c r="AZ70" i="2"/>
  <c r="BQ20" i="2"/>
  <c r="BK20" i="2"/>
  <c r="BJ69" i="2" l="1"/>
  <c r="AV71" i="2"/>
  <c r="AW70" i="2"/>
  <c r="BT20" i="2"/>
  <c r="BX20" i="2" s="1"/>
  <c r="BN20" i="2"/>
  <c r="BI72" i="2"/>
  <c r="BH73" i="2"/>
  <c r="BE71" i="2"/>
  <c r="BD72" i="2"/>
  <c r="BR20" i="2"/>
  <c r="BA70" i="2"/>
  <c r="AZ71" i="2"/>
  <c r="DF610" i="2"/>
  <c r="CZ611" i="2"/>
  <c r="BJ70" i="2" l="1"/>
  <c r="AW71" i="2"/>
  <c r="AV72" i="2"/>
  <c r="DF611" i="2"/>
  <c r="CZ612" i="2"/>
  <c r="BO20" i="2"/>
  <c r="BP20" i="2" s="1"/>
  <c r="G61" i="6" s="1"/>
  <c r="BI73" i="2"/>
  <c r="BH74" i="2"/>
  <c r="BA71" i="2"/>
  <c r="AZ72" i="2"/>
  <c r="BE72" i="2"/>
  <c r="BD73" i="2"/>
  <c r="BY20" i="2"/>
  <c r="BZ20" i="2" s="1"/>
  <c r="H61" i="6" s="1"/>
  <c r="BJ71" i="2" l="1"/>
  <c r="AW72" i="2"/>
  <c r="AV73" i="2"/>
  <c r="BA72" i="2"/>
  <c r="AZ73" i="2"/>
  <c r="CZ613" i="2"/>
  <c r="DF612" i="2"/>
  <c r="BL21" i="2"/>
  <c r="CC20" i="2"/>
  <c r="J61" i="6" s="1"/>
  <c r="CD20" i="2"/>
  <c r="CA20" i="2"/>
  <c r="CB20" i="2" s="1"/>
  <c r="I61" i="6" s="1"/>
  <c r="BV21" i="2"/>
  <c r="BW21" i="2"/>
  <c r="BE73" i="2"/>
  <c r="BD74" i="2"/>
  <c r="BI74" i="2"/>
  <c r="BH75" i="2"/>
  <c r="BJ72" i="2" l="1"/>
  <c r="AW73" i="2"/>
  <c r="AV74" i="2"/>
  <c r="BQ21" i="2"/>
  <c r="BK21" i="2"/>
  <c r="BE74" i="2"/>
  <c r="BD75" i="2"/>
  <c r="BI75" i="2"/>
  <c r="BH76" i="2"/>
  <c r="K61" i="6"/>
  <c r="CE20" i="2"/>
  <c r="L61" i="6" s="1"/>
  <c r="CZ614" i="2"/>
  <c r="DF613" i="2"/>
  <c r="BA73" i="2"/>
  <c r="AZ74" i="2"/>
  <c r="BJ73" i="2" l="1"/>
  <c r="AW74" i="2"/>
  <c r="AV75" i="2"/>
  <c r="BA74" i="2"/>
  <c r="AZ75" i="2"/>
  <c r="BI76" i="2"/>
  <c r="BH77" i="2"/>
  <c r="BT21" i="2"/>
  <c r="BX21" i="2" s="1"/>
  <c r="BN21" i="2"/>
  <c r="DF614" i="2"/>
  <c r="CZ615" i="2"/>
  <c r="BR21" i="2"/>
  <c r="BE75" i="2"/>
  <c r="BD76" i="2"/>
  <c r="BJ74" i="2" l="1"/>
  <c r="AW75" i="2"/>
  <c r="AV76" i="2"/>
  <c r="DF615" i="2"/>
  <c r="CZ616" i="2"/>
  <c r="BI77" i="2"/>
  <c r="BH78" i="2"/>
  <c r="BE76" i="2"/>
  <c r="BD77" i="2"/>
  <c r="BO21" i="2"/>
  <c r="BP21" i="2" s="1"/>
  <c r="G62" i="6" s="1"/>
  <c r="BA75" i="2"/>
  <c r="AZ76" i="2"/>
  <c r="BY21" i="2"/>
  <c r="BZ21" i="2" s="1"/>
  <c r="H62" i="6" s="1"/>
  <c r="AV77" i="2" l="1"/>
  <c r="AW76" i="2"/>
  <c r="BJ75" i="2"/>
  <c r="CZ617" i="2"/>
  <c r="DF616" i="2"/>
  <c r="BE77" i="2"/>
  <c r="BD78" i="2"/>
  <c r="BA76" i="2"/>
  <c r="AZ77" i="2"/>
  <c r="BI78" i="2"/>
  <c r="BH79" i="2"/>
  <c r="BV22" i="2"/>
  <c r="CD21" i="2"/>
  <c r="CA21" i="2"/>
  <c r="CB21" i="2" s="1"/>
  <c r="I62" i="6" s="1"/>
  <c r="BW22" i="2"/>
  <c r="CC21" i="2"/>
  <c r="J62" i="6" s="1"/>
  <c r="BL22" i="2"/>
  <c r="BJ76" i="2" l="1"/>
  <c r="AV78" i="2"/>
  <c r="AW77" i="2"/>
  <c r="K62" i="6"/>
  <c r="CE21" i="2"/>
  <c r="L62" i="6" s="1"/>
  <c r="BE78" i="2"/>
  <c r="BD79" i="2"/>
  <c r="BQ22" i="2"/>
  <c r="BK22" i="2"/>
  <c r="BI79" i="2"/>
  <c r="BH80" i="2"/>
  <c r="BA77" i="2"/>
  <c r="AZ78" i="2"/>
  <c r="CZ618" i="2"/>
  <c r="DF617" i="2"/>
  <c r="BJ77" i="2" l="1"/>
  <c r="AW78" i="2"/>
  <c r="AV79" i="2"/>
  <c r="BE79" i="2"/>
  <c r="BD80" i="2"/>
  <c r="BA78" i="2"/>
  <c r="AZ79" i="2"/>
  <c r="DF618" i="2"/>
  <c r="CZ619" i="2"/>
  <c r="BI80" i="2"/>
  <c r="BH81" i="2"/>
  <c r="BT22" i="2"/>
  <c r="BX22" i="2" s="1"/>
  <c r="BN22" i="2"/>
  <c r="BR22" i="2"/>
  <c r="BJ78" i="2" l="1"/>
  <c r="AV80" i="2"/>
  <c r="AW79" i="2"/>
  <c r="BO22" i="2"/>
  <c r="BP22" i="2" s="1"/>
  <c r="G63" i="6" s="1"/>
  <c r="BE80" i="2"/>
  <c r="BD81" i="2"/>
  <c r="DF619" i="2"/>
  <c r="CZ620" i="2"/>
  <c r="BY22" i="2"/>
  <c r="BZ22" i="2" s="1"/>
  <c r="H63" i="6" s="1"/>
  <c r="BI81" i="2"/>
  <c r="BH82" i="2"/>
  <c r="BA79" i="2"/>
  <c r="AZ80" i="2"/>
  <c r="BJ79" i="2" l="1"/>
  <c r="AW80" i="2"/>
  <c r="AV81" i="2"/>
  <c r="BA80" i="2"/>
  <c r="AZ81" i="2"/>
  <c r="CZ621" i="2"/>
  <c r="DF620" i="2"/>
  <c r="BL23" i="2"/>
  <c r="CC22" i="2"/>
  <c r="J63" i="6" s="1"/>
  <c r="BI82" i="2"/>
  <c r="BH83" i="2"/>
  <c r="BV23" i="2"/>
  <c r="CA22" i="2"/>
  <c r="CB22" i="2" s="1"/>
  <c r="I63" i="6" s="1"/>
  <c r="CD22" i="2"/>
  <c r="BW23" i="2"/>
  <c r="BE81" i="2"/>
  <c r="BD82" i="2"/>
  <c r="BJ80" i="2" l="1"/>
  <c r="AW81" i="2"/>
  <c r="AV82" i="2"/>
  <c r="K63" i="6"/>
  <c r="CE22" i="2"/>
  <c r="L63" i="6" s="1"/>
  <c r="BI83" i="2"/>
  <c r="BH84" i="2"/>
  <c r="BA81" i="2"/>
  <c r="AZ82" i="2"/>
  <c r="BQ23" i="2"/>
  <c r="BK23" i="2"/>
  <c r="BE82" i="2"/>
  <c r="BD83" i="2"/>
  <c r="CZ622" i="2"/>
  <c r="DF621" i="2"/>
  <c r="BJ81" i="2" l="1"/>
  <c r="AW82" i="2"/>
  <c r="AV83" i="2"/>
  <c r="BR23" i="2"/>
  <c r="BE83" i="2"/>
  <c r="BD84" i="2"/>
  <c r="BI84" i="2"/>
  <c r="BH85" i="2"/>
  <c r="DF622" i="2"/>
  <c r="CZ623" i="2"/>
  <c r="BT23" i="2"/>
  <c r="BX23" i="2" s="1"/>
  <c r="BN23" i="2"/>
  <c r="BA82" i="2"/>
  <c r="AZ83" i="2"/>
  <c r="BJ82" i="2" l="1"/>
  <c r="AW83" i="2"/>
  <c r="AV84" i="2"/>
  <c r="BO23" i="2"/>
  <c r="BP23" i="2" s="1"/>
  <c r="G64" i="6" s="1"/>
  <c r="BI85" i="2"/>
  <c r="BH86" i="2"/>
  <c r="BY23" i="2"/>
  <c r="BZ23" i="2" s="1"/>
  <c r="H64" i="6" s="1"/>
  <c r="BA83" i="2"/>
  <c r="AZ84" i="2"/>
  <c r="DF623" i="2"/>
  <c r="CZ624" i="2"/>
  <c r="BE84" i="2"/>
  <c r="BD85" i="2"/>
  <c r="BJ83" i="2" l="1"/>
  <c r="AW84" i="2"/>
  <c r="AV85" i="2"/>
  <c r="BE85" i="2"/>
  <c r="BD86" i="2"/>
  <c r="CZ625" i="2"/>
  <c r="DF624" i="2"/>
  <c r="CA23" i="2"/>
  <c r="CB23" i="2" s="1"/>
  <c r="I64" i="6" s="1"/>
  <c r="BV24" i="2"/>
  <c r="CD23" i="2"/>
  <c r="BW24" i="2"/>
  <c r="CC23" i="2"/>
  <c r="J64" i="6" s="1"/>
  <c r="BL24" i="2"/>
  <c r="BA84" i="2"/>
  <c r="AZ85" i="2"/>
  <c r="BI86" i="2"/>
  <c r="BH87" i="2"/>
  <c r="BJ84" i="2" l="1"/>
  <c r="AW85" i="2"/>
  <c r="AV86" i="2"/>
  <c r="BA85" i="2"/>
  <c r="AZ86" i="2"/>
  <c r="BE86" i="2"/>
  <c r="BD87" i="2"/>
  <c r="K64" i="6"/>
  <c r="CE23" i="2"/>
  <c r="L64" i="6" s="1"/>
  <c r="CZ626" i="2"/>
  <c r="DF625" i="2"/>
  <c r="BI87" i="2"/>
  <c r="BH88" i="2"/>
  <c r="BQ24" i="2"/>
  <c r="BK24" i="2"/>
  <c r="BJ85" i="2" l="1"/>
  <c r="AV87" i="2"/>
  <c r="AW86" i="2"/>
  <c r="BR24" i="2"/>
  <c r="BI88" i="2"/>
  <c r="BH89" i="2"/>
  <c r="BA86" i="2"/>
  <c r="AZ87" i="2"/>
  <c r="BT24" i="2"/>
  <c r="BX24" i="2" s="1"/>
  <c r="BN24" i="2"/>
  <c r="BE87" i="2"/>
  <c r="BD88" i="2"/>
  <c r="DF626" i="2"/>
  <c r="CZ627" i="2"/>
  <c r="BJ86" i="2" l="1"/>
  <c r="AW87" i="2"/>
  <c r="AV88" i="2"/>
  <c r="DF627" i="2"/>
  <c r="CZ628" i="2"/>
  <c r="BO24" i="2"/>
  <c r="BP24" i="2" s="1"/>
  <c r="G65" i="6" s="1"/>
  <c r="BY24" i="2"/>
  <c r="BZ24" i="2" s="1"/>
  <c r="H65" i="6" s="1"/>
  <c r="BI89" i="2"/>
  <c r="BH90" i="2"/>
  <c r="BE88" i="2"/>
  <c r="BD89" i="2"/>
  <c r="BA87" i="2"/>
  <c r="AZ88" i="2"/>
  <c r="BJ87" i="2" l="1"/>
  <c r="AV89" i="2"/>
  <c r="AW88" i="2"/>
  <c r="BE89" i="2"/>
  <c r="BD90" i="2"/>
  <c r="CA24" i="2"/>
  <c r="CB24" i="2" s="1"/>
  <c r="I65" i="6" s="1"/>
  <c r="CD24" i="2"/>
  <c r="BV25" i="2"/>
  <c r="BW25" i="2"/>
  <c r="BA88" i="2"/>
  <c r="AZ89" i="2"/>
  <c r="CZ629" i="2"/>
  <c r="DF628" i="2"/>
  <c r="BI90" i="2"/>
  <c r="BH91" i="2"/>
  <c r="CC24" i="2"/>
  <c r="J65" i="6" s="1"/>
  <c r="BL25" i="2"/>
  <c r="BJ88" i="2" l="1"/>
  <c r="AV90" i="2"/>
  <c r="AW89" i="2"/>
  <c r="BE90" i="2"/>
  <c r="BD91" i="2"/>
  <c r="CZ630" i="2"/>
  <c r="DF629" i="2"/>
  <c r="BI91" i="2"/>
  <c r="BH92" i="2"/>
  <c r="BA89" i="2"/>
  <c r="AZ90" i="2"/>
  <c r="K65" i="6"/>
  <c r="CE24" i="2"/>
  <c r="L65" i="6" s="1"/>
  <c r="BQ25" i="2"/>
  <c r="BK25" i="2"/>
  <c r="BJ89" i="2" l="1"/>
  <c r="AW90" i="2"/>
  <c r="AV91" i="2"/>
  <c r="BE91" i="2"/>
  <c r="BD92" i="2"/>
  <c r="DF630" i="2"/>
  <c r="CZ631" i="2"/>
  <c r="BT25" i="2"/>
  <c r="BX25" i="2" s="1"/>
  <c r="BN25" i="2"/>
  <c r="BI92" i="2"/>
  <c r="BH93" i="2"/>
  <c r="BR25" i="2"/>
  <c r="BA90" i="2"/>
  <c r="AZ91" i="2"/>
  <c r="BJ90" i="2" l="1"/>
  <c r="AW91" i="2"/>
  <c r="AV92" i="2"/>
  <c r="BE92" i="2"/>
  <c r="BD93" i="2"/>
  <c r="BA91" i="2"/>
  <c r="AZ92" i="2"/>
  <c r="BO25" i="2"/>
  <c r="BP25" i="2" s="1"/>
  <c r="G66" i="6" s="1"/>
  <c r="BY25" i="2"/>
  <c r="BZ25" i="2" s="1"/>
  <c r="H66" i="6" s="1"/>
  <c r="BI93" i="2"/>
  <c r="BH94" i="2"/>
  <c r="DF631" i="2"/>
  <c r="CZ632" i="2"/>
  <c r="BJ91" i="2" l="1"/>
  <c r="AV93" i="2"/>
  <c r="AW92" i="2"/>
  <c r="CC25" i="2"/>
  <c r="J66" i="6" s="1"/>
  <c r="BL26" i="2"/>
  <c r="BI94" i="2"/>
  <c r="BH95" i="2"/>
  <c r="BV26" i="2"/>
  <c r="CA25" i="2"/>
  <c r="CB25" i="2" s="1"/>
  <c r="I66" i="6" s="1"/>
  <c r="CD25" i="2"/>
  <c r="BW26" i="2"/>
  <c r="BE93" i="2"/>
  <c r="BD94" i="2"/>
  <c r="CZ633" i="2"/>
  <c r="DF632" i="2"/>
  <c r="BA92" i="2"/>
  <c r="AZ93" i="2"/>
  <c r="BJ92" i="2" l="1"/>
  <c r="AV94" i="2"/>
  <c r="AW93" i="2"/>
  <c r="BI95" i="2"/>
  <c r="BH96" i="2"/>
  <c r="BA93" i="2"/>
  <c r="AZ94" i="2"/>
  <c r="CZ634" i="2"/>
  <c r="DF633" i="2"/>
  <c r="K66" i="6"/>
  <c r="CE25" i="2"/>
  <c r="L66" i="6" s="1"/>
  <c r="BE94" i="2"/>
  <c r="BD95" i="2"/>
  <c r="BQ26" i="2"/>
  <c r="BK26" i="2"/>
  <c r="BJ93" i="2" l="1"/>
  <c r="AV95" i="2"/>
  <c r="AW94" i="2"/>
  <c r="DF634" i="2"/>
  <c r="CZ635" i="2"/>
  <c r="BE95" i="2"/>
  <c r="BD96" i="2"/>
  <c r="BT26" i="2"/>
  <c r="BX26" i="2" s="1"/>
  <c r="BN26" i="2"/>
  <c r="BR26" i="2"/>
  <c r="BA94" i="2"/>
  <c r="AZ95" i="2"/>
  <c r="BI96" i="2"/>
  <c r="BH97" i="2"/>
  <c r="BJ94" i="2" l="1"/>
  <c r="AW95" i="2"/>
  <c r="AV96" i="2"/>
  <c r="BI97" i="2"/>
  <c r="BH98" i="2"/>
  <c r="BY26" i="2"/>
  <c r="BZ26" i="2" s="1"/>
  <c r="H67" i="6" s="1"/>
  <c r="BE96" i="2"/>
  <c r="BD97" i="2"/>
  <c r="BA95" i="2"/>
  <c r="AZ96" i="2"/>
  <c r="BO26" i="2"/>
  <c r="BP26" i="2" s="1"/>
  <c r="G67" i="6" s="1"/>
  <c r="DF635" i="2"/>
  <c r="CZ636" i="2"/>
  <c r="BJ95" i="2" l="1"/>
  <c r="AW96" i="2"/>
  <c r="AV97" i="2"/>
  <c r="CA26" i="2"/>
  <c r="CB26" i="2" s="1"/>
  <c r="I67" i="6" s="1"/>
  <c r="CD26" i="2"/>
  <c r="BV27" i="2"/>
  <c r="BW27" i="2"/>
  <c r="BE97" i="2"/>
  <c r="BD98" i="2"/>
  <c r="CZ637" i="2"/>
  <c r="DF636" i="2"/>
  <c r="BA96" i="2"/>
  <c r="AZ97" i="2"/>
  <c r="CC26" i="2"/>
  <c r="J67" i="6" s="1"/>
  <c r="BL27" i="2"/>
  <c r="BI98" i="2"/>
  <c r="BH99" i="2"/>
  <c r="BJ96" i="2" l="1"/>
  <c r="AW97" i="2"/>
  <c r="AV98" i="2"/>
  <c r="BI99" i="2"/>
  <c r="BH100" i="2"/>
  <c r="BQ27" i="2"/>
  <c r="BK27" i="2"/>
  <c r="CZ638" i="2"/>
  <c r="DF637" i="2"/>
  <c r="BA97" i="2"/>
  <c r="AZ98" i="2"/>
  <c r="BE98" i="2"/>
  <c r="BD99" i="2"/>
  <c r="CE26" i="2"/>
  <c r="L67" i="6" s="1"/>
  <c r="K67" i="6"/>
  <c r="BJ97" i="2" l="1"/>
  <c r="AV99" i="2"/>
  <c r="AW98" i="2"/>
  <c r="BT27" i="2"/>
  <c r="BX27" i="2" s="1"/>
  <c r="BN27" i="2"/>
  <c r="BA98" i="2"/>
  <c r="AZ99" i="2"/>
  <c r="BR27" i="2"/>
  <c r="BE99" i="2"/>
  <c r="BD100" i="2"/>
  <c r="CZ639" i="2"/>
  <c r="DF638" i="2"/>
  <c r="BI100" i="2"/>
  <c r="BH101" i="2"/>
  <c r="BJ98" i="2" l="1"/>
  <c r="AW99" i="2"/>
  <c r="AV100" i="2"/>
  <c r="BA99" i="2"/>
  <c r="AZ100" i="2"/>
  <c r="BE100" i="2"/>
  <c r="BD101" i="2"/>
  <c r="DF639" i="2"/>
  <c r="CZ640" i="2"/>
  <c r="BI101" i="2"/>
  <c r="BH102" i="2"/>
  <c r="BO27" i="2"/>
  <c r="BP27" i="2" s="1"/>
  <c r="G68" i="6" s="1"/>
  <c r="BY27" i="2"/>
  <c r="BZ27" i="2" s="1"/>
  <c r="H68" i="6" s="1"/>
  <c r="BJ99" i="2" l="1"/>
  <c r="AW100" i="2"/>
  <c r="AV101" i="2"/>
  <c r="BV28" i="2"/>
  <c r="CA27" i="2"/>
  <c r="CB27" i="2" s="1"/>
  <c r="I68" i="6" s="1"/>
  <c r="CD27" i="2"/>
  <c r="BW28" i="2"/>
  <c r="CZ641" i="2"/>
  <c r="DF640" i="2"/>
  <c r="BA100" i="2"/>
  <c r="AZ101" i="2"/>
  <c r="BE101" i="2"/>
  <c r="BD102" i="2"/>
  <c r="BL28" i="2"/>
  <c r="CC27" i="2"/>
  <c r="J68" i="6" s="1"/>
  <c r="BI102" i="2"/>
  <c r="BH103" i="2"/>
  <c r="BJ100" i="2" l="1"/>
  <c r="AW101" i="2"/>
  <c r="AV102" i="2"/>
  <c r="BA101" i="2"/>
  <c r="AZ102" i="2"/>
  <c r="CE27" i="2"/>
  <c r="L68" i="6" s="1"/>
  <c r="K68" i="6"/>
  <c r="CZ642" i="2"/>
  <c r="DF641" i="2"/>
  <c r="BQ28" i="2"/>
  <c r="BK28" i="2"/>
  <c r="BI103" i="2"/>
  <c r="BH104" i="2"/>
  <c r="BE102" i="2"/>
  <c r="BD103" i="2"/>
  <c r="BJ101" i="2" l="1"/>
  <c r="AW102" i="2"/>
  <c r="AV103" i="2"/>
  <c r="BR28" i="2"/>
  <c r="DF642" i="2"/>
  <c r="CZ643" i="2"/>
  <c r="BE103" i="2"/>
  <c r="BD104" i="2"/>
  <c r="BT28" i="2"/>
  <c r="BX28" i="2" s="1"/>
  <c r="BN28" i="2"/>
  <c r="BA102" i="2"/>
  <c r="AZ103" i="2"/>
  <c r="BI104" i="2"/>
  <c r="BH105" i="2"/>
  <c r="BJ102" i="2" l="1"/>
  <c r="AW103" i="2"/>
  <c r="AV104" i="2"/>
  <c r="BA103" i="2"/>
  <c r="AZ104" i="2"/>
  <c r="BI105" i="2"/>
  <c r="BH106" i="2"/>
  <c r="BO28" i="2"/>
  <c r="BP28" i="2" s="1"/>
  <c r="G69" i="6" s="1"/>
  <c r="BY28" i="2"/>
  <c r="BZ28" i="2" s="1"/>
  <c r="H69" i="6" s="1"/>
  <c r="BE104" i="2"/>
  <c r="BD105" i="2"/>
  <c r="CZ644" i="2"/>
  <c r="DF643" i="2"/>
  <c r="BJ103" i="2" l="1"/>
  <c r="AW104" i="2"/>
  <c r="AV105" i="2"/>
  <c r="CC28" i="2"/>
  <c r="J69" i="6" s="1"/>
  <c r="BL29" i="2"/>
  <c r="BI106" i="2"/>
  <c r="BH107" i="2"/>
  <c r="CZ645" i="2"/>
  <c r="DF644" i="2"/>
  <c r="BA104" i="2"/>
  <c r="AZ105" i="2"/>
  <c r="BE105" i="2"/>
  <c r="BD106" i="2"/>
  <c r="BV29" i="2"/>
  <c r="CA28" i="2"/>
  <c r="CB28" i="2" s="1"/>
  <c r="I69" i="6" s="1"/>
  <c r="CD28" i="2"/>
  <c r="BW29" i="2"/>
  <c r="BJ104" i="2" l="1"/>
  <c r="AW105" i="2"/>
  <c r="AV106" i="2"/>
  <c r="K69" i="6"/>
  <c r="CE28" i="2"/>
  <c r="L69" i="6" s="1"/>
  <c r="BI107" i="2"/>
  <c r="BH108" i="2"/>
  <c r="BE106" i="2"/>
  <c r="BD107" i="2"/>
  <c r="BA105" i="2"/>
  <c r="AZ106" i="2"/>
  <c r="CZ646" i="2"/>
  <c r="DF645" i="2"/>
  <c r="BQ29" i="2"/>
  <c r="BK29" i="2"/>
  <c r="BJ105" i="2" l="1"/>
  <c r="AW106" i="2"/>
  <c r="AV107" i="2"/>
  <c r="BI108" i="2"/>
  <c r="BH109" i="2"/>
  <c r="DF646" i="2"/>
  <c r="CZ647" i="2"/>
  <c r="BT29" i="2"/>
  <c r="BX29" i="2" s="1"/>
  <c r="BN29" i="2"/>
  <c r="BR29" i="2"/>
  <c r="BA106" i="2"/>
  <c r="AZ107" i="2"/>
  <c r="BE107" i="2"/>
  <c r="BD108" i="2"/>
  <c r="BJ106" i="2" l="1"/>
  <c r="AW107" i="2"/>
  <c r="AV108" i="2"/>
  <c r="BY29" i="2"/>
  <c r="BI109" i="2"/>
  <c r="BH110" i="2"/>
  <c r="BE108" i="2"/>
  <c r="BD109" i="2"/>
  <c r="DF647" i="2"/>
  <c r="CZ648" i="2"/>
  <c r="BA107" i="2"/>
  <c r="AZ108" i="2"/>
  <c r="BO29" i="2"/>
  <c r="BJ107" i="2" l="1"/>
  <c r="AW108" i="2"/>
  <c r="AV109" i="2"/>
  <c r="CZ649" i="2"/>
  <c r="DF648" i="2"/>
  <c r="BL30" i="2"/>
  <c r="CC29" i="2"/>
  <c r="J70" i="6" s="1"/>
  <c r="BP29" i="2"/>
  <c r="G70" i="6" s="1"/>
  <c r="BI110" i="2"/>
  <c r="BH111" i="2"/>
  <c r="BA108" i="2"/>
  <c r="AZ109" i="2"/>
  <c r="BE109" i="2"/>
  <c r="BD110" i="2"/>
  <c r="BV30" i="2"/>
  <c r="CA29" i="2"/>
  <c r="CB29" i="2" s="1"/>
  <c r="I70" i="6" s="1"/>
  <c r="CD29" i="2"/>
  <c r="BW30" i="2"/>
  <c r="BZ29" i="2"/>
  <c r="H70" i="6" s="1"/>
  <c r="BJ108" i="2" l="1"/>
  <c r="AW109" i="2"/>
  <c r="AV110" i="2"/>
  <c r="K70" i="6"/>
  <c r="CE29" i="2"/>
  <c r="L70" i="6" s="1"/>
  <c r="BA109" i="2"/>
  <c r="AZ110" i="2"/>
  <c r="BQ30" i="2"/>
  <c r="BK30" i="2"/>
  <c r="BI111" i="2"/>
  <c r="BH112" i="2"/>
  <c r="BE110" i="2"/>
  <c r="BD111" i="2"/>
  <c r="CZ650" i="2"/>
  <c r="DF649" i="2"/>
  <c r="BJ109" i="2" l="1"/>
  <c r="AV111" i="2"/>
  <c r="AW110" i="2"/>
  <c r="BR30" i="2"/>
  <c r="BE111" i="2"/>
  <c r="BD112" i="2"/>
  <c r="BT30" i="2"/>
  <c r="BX30" i="2" s="1"/>
  <c r="BN30" i="2"/>
  <c r="DF650" i="2"/>
  <c r="CZ651" i="2"/>
  <c r="BI112" i="2"/>
  <c r="BH113" i="2"/>
  <c r="BA110" i="2"/>
  <c r="AZ111" i="2"/>
  <c r="BJ110" i="2" l="1"/>
  <c r="AW111" i="2"/>
  <c r="AV112" i="2"/>
  <c r="BI113" i="2"/>
  <c r="BH114" i="2"/>
  <c r="BA111" i="2"/>
  <c r="AZ112" i="2"/>
  <c r="DF651" i="2"/>
  <c r="CZ652" i="2"/>
  <c r="BE112" i="2"/>
  <c r="BD113" i="2"/>
  <c r="BO30" i="2"/>
  <c r="BY30" i="2"/>
  <c r="BJ111" i="2" l="1"/>
  <c r="AV113" i="2"/>
  <c r="AW112" i="2"/>
  <c r="BA112" i="2"/>
  <c r="AZ113" i="2"/>
  <c r="CZ653" i="2"/>
  <c r="DF652" i="2"/>
  <c r="BI114" i="2"/>
  <c r="BH115" i="2"/>
  <c r="BE113" i="2"/>
  <c r="BD114" i="2"/>
  <c r="CA30" i="2"/>
  <c r="CB30" i="2" s="1"/>
  <c r="I71" i="6" s="1"/>
  <c r="BV31" i="2"/>
  <c r="CD30" i="2"/>
  <c r="BW31" i="2"/>
  <c r="BZ30" i="2"/>
  <c r="H71" i="6" s="1"/>
  <c r="CC30" i="2"/>
  <c r="J71" i="6" s="1"/>
  <c r="BL31" i="2"/>
  <c r="BP30" i="2"/>
  <c r="G71" i="6" s="1"/>
  <c r="BJ112" i="2" l="1"/>
  <c r="AW113" i="2"/>
  <c r="AV114" i="2"/>
  <c r="BE114" i="2"/>
  <c r="BD115" i="2"/>
  <c r="CZ654" i="2"/>
  <c r="DF653" i="2"/>
  <c r="BA113" i="2"/>
  <c r="AZ114" i="2"/>
  <c r="BI115" i="2"/>
  <c r="BH116" i="2"/>
  <c r="BQ31" i="2"/>
  <c r="BK31" i="2"/>
  <c r="K71" i="6"/>
  <c r="CE30" i="2"/>
  <c r="L71" i="6" s="1"/>
  <c r="BJ113" i="2" l="1"/>
  <c r="AW114" i="2"/>
  <c r="AV115" i="2"/>
  <c r="BA114" i="2"/>
  <c r="AZ115" i="2"/>
  <c r="BT31" i="2"/>
  <c r="BX31" i="2" s="1"/>
  <c r="BN31" i="2"/>
  <c r="BR31" i="2"/>
  <c r="BE115" i="2"/>
  <c r="BD116" i="2"/>
  <c r="DF654" i="2"/>
  <c r="CZ655" i="2"/>
  <c r="BI116" i="2"/>
  <c r="BH117" i="2"/>
  <c r="BJ114" i="2" l="1"/>
  <c r="AW115" i="2"/>
  <c r="AV116" i="2"/>
  <c r="BI117" i="2"/>
  <c r="BH118" i="2"/>
  <c r="BA115" i="2"/>
  <c r="AZ116" i="2"/>
  <c r="DF655" i="2"/>
  <c r="CZ656" i="2"/>
  <c r="BY31" i="2"/>
  <c r="BE116" i="2"/>
  <c r="BD117" i="2"/>
  <c r="BO31" i="2"/>
  <c r="BJ115" i="2" l="1"/>
  <c r="AW116" i="2"/>
  <c r="AV117" i="2"/>
  <c r="BE117" i="2"/>
  <c r="BD118" i="2"/>
  <c r="CZ657" i="2"/>
  <c r="DF656" i="2"/>
  <c r="BI118" i="2"/>
  <c r="BH119" i="2"/>
  <c r="CD31" i="2"/>
  <c r="CA31" i="2"/>
  <c r="CB31" i="2" s="1"/>
  <c r="I72" i="6" s="1"/>
  <c r="BV32" i="2"/>
  <c r="BW32" i="2"/>
  <c r="BZ31" i="2"/>
  <c r="H72" i="6" s="1"/>
  <c r="BA116" i="2"/>
  <c r="AZ117" i="2"/>
  <c r="BL32" i="2"/>
  <c r="CC31" i="2"/>
  <c r="J72" i="6" s="1"/>
  <c r="BP31" i="2"/>
  <c r="G72" i="6" s="1"/>
  <c r="BJ116" i="2" l="1"/>
  <c r="AW117" i="2"/>
  <c r="AV118" i="2"/>
  <c r="BI119" i="2"/>
  <c r="BH120" i="2"/>
  <c r="BE118" i="2"/>
  <c r="BD119" i="2"/>
  <c r="BQ32" i="2"/>
  <c r="BK32" i="2"/>
  <c r="BA117" i="2"/>
  <c r="AZ118" i="2"/>
  <c r="K72" i="6"/>
  <c r="CE31" i="2"/>
  <c r="L72" i="6" s="1"/>
  <c r="DF657" i="2"/>
  <c r="CZ658" i="2"/>
  <c r="BJ117" i="2" l="1"/>
  <c r="AW118" i="2"/>
  <c r="AV119" i="2"/>
  <c r="BA118" i="2"/>
  <c r="AZ119" i="2"/>
  <c r="BE119" i="2"/>
  <c r="BD120" i="2"/>
  <c r="BT32" i="2"/>
  <c r="BX32" i="2" s="1"/>
  <c r="BN32" i="2"/>
  <c r="BI120" i="2"/>
  <c r="BH121" i="2"/>
  <c r="DF658" i="2"/>
  <c r="CZ659" i="2"/>
  <c r="BR32" i="2"/>
  <c r="BJ118" i="2" l="1"/>
  <c r="AW119" i="2"/>
  <c r="AV120" i="2"/>
  <c r="DF659" i="2"/>
  <c r="CZ660" i="2"/>
  <c r="BA119" i="2"/>
  <c r="AZ120" i="2"/>
  <c r="BY32" i="2"/>
  <c r="BI121" i="2"/>
  <c r="BH122" i="2"/>
  <c r="BE120" i="2"/>
  <c r="BD121" i="2"/>
  <c r="BO32" i="2"/>
  <c r="BJ119" i="2" l="1"/>
  <c r="AW120" i="2"/>
  <c r="AV121" i="2"/>
  <c r="BA120" i="2"/>
  <c r="AZ121" i="2"/>
  <c r="CZ661" i="2"/>
  <c r="DF660" i="2"/>
  <c r="CC32" i="2"/>
  <c r="J73" i="6" s="1"/>
  <c r="BL33" i="2"/>
  <c r="BP32" i="2"/>
  <c r="G73" i="6" s="1"/>
  <c r="BE121" i="2"/>
  <c r="BD122" i="2"/>
  <c r="CD32" i="2"/>
  <c r="BV33" i="2"/>
  <c r="CA32" i="2"/>
  <c r="CB32" i="2" s="1"/>
  <c r="I73" i="6" s="1"/>
  <c r="BW33" i="2"/>
  <c r="BZ32" i="2"/>
  <c r="H73" i="6" s="1"/>
  <c r="BI122" i="2"/>
  <c r="BH123" i="2"/>
  <c r="BJ120" i="2" l="1"/>
  <c r="AW121" i="2"/>
  <c r="AV122" i="2"/>
  <c r="CZ662" i="2"/>
  <c r="DF661" i="2"/>
  <c r="BE122" i="2"/>
  <c r="BD123" i="2"/>
  <c r="BI123" i="2"/>
  <c r="BH124" i="2"/>
  <c r="K73" i="6"/>
  <c r="CE32" i="2"/>
  <c r="L73" i="6" s="1"/>
  <c r="BQ33" i="2"/>
  <c r="BK33" i="2"/>
  <c r="BA121" i="2"/>
  <c r="AZ122" i="2"/>
  <c r="BJ121" i="2" l="1"/>
  <c r="AW122" i="2"/>
  <c r="AV123" i="2"/>
  <c r="BT33" i="2"/>
  <c r="BX33" i="2" s="1"/>
  <c r="BN33" i="2"/>
  <c r="BE123" i="2"/>
  <c r="BD124" i="2"/>
  <c r="BR33" i="2"/>
  <c r="BA122" i="2"/>
  <c r="AZ123" i="2"/>
  <c r="BI124" i="2"/>
  <c r="BH125" i="2"/>
  <c r="DF662" i="2"/>
  <c r="CZ663" i="2"/>
  <c r="BJ122" i="2" l="1"/>
  <c r="AW123" i="2"/>
  <c r="AV124" i="2"/>
  <c r="BI125" i="2"/>
  <c r="BH126" i="2"/>
  <c r="BE124" i="2"/>
  <c r="BD125" i="2"/>
  <c r="BA123" i="2"/>
  <c r="AZ124" i="2"/>
  <c r="DF663" i="2"/>
  <c r="CZ664" i="2"/>
  <c r="BO33" i="2"/>
  <c r="BY33" i="2"/>
  <c r="BJ123" i="2" l="1"/>
  <c r="AV125" i="2"/>
  <c r="AW124" i="2"/>
  <c r="BE125" i="2"/>
  <c r="BD126" i="2"/>
  <c r="CZ665" i="2"/>
  <c r="DF664" i="2"/>
  <c r="BL34" i="2"/>
  <c r="CC33" i="2"/>
  <c r="J74" i="6" s="1"/>
  <c r="BP33" i="2"/>
  <c r="G74" i="6" s="1"/>
  <c r="BA124" i="2"/>
  <c r="AZ125" i="2"/>
  <c r="BI126" i="2"/>
  <c r="BH127" i="2"/>
  <c r="CD33" i="2"/>
  <c r="CA33" i="2"/>
  <c r="CB33" i="2" s="1"/>
  <c r="I74" i="6" s="1"/>
  <c r="BV34" i="2"/>
  <c r="BW34" i="2"/>
  <c r="BZ33" i="2"/>
  <c r="H74" i="6" s="1"/>
  <c r="BJ124" i="2" l="1"/>
  <c r="AW125" i="2"/>
  <c r="AV126" i="2"/>
  <c r="CZ666" i="2"/>
  <c r="DF665" i="2"/>
  <c r="BA125" i="2"/>
  <c r="AZ126" i="2"/>
  <c r="CE33" i="2"/>
  <c r="L74" i="6" s="1"/>
  <c r="K74" i="6"/>
  <c r="BE126" i="2"/>
  <c r="BD127" i="2"/>
  <c r="BI127" i="2"/>
  <c r="BH128" i="2"/>
  <c r="BQ34" i="2"/>
  <c r="BK34" i="2"/>
  <c r="BJ125" i="2" l="1"/>
  <c r="AW126" i="2"/>
  <c r="AV127" i="2"/>
  <c r="CZ667" i="2"/>
  <c r="DF666" i="2"/>
  <c r="BE127" i="2"/>
  <c r="BD128" i="2"/>
  <c r="BA126" i="2"/>
  <c r="AZ127" i="2"/>
  <c r="BT34" i="2"/>
  <c r="BX34" i="2" s="1"/>
  <c r="BN34" i="2"/>
  <c r="BI128" i="2"/>
  <c r="BH129" i="2"/>
  <c r="BR34" i="2"/>
  <c r="BJ126" i="2" l="1"/>
  <c r="AW127" i="2"/>
  <c r="AV128" i="2"/>
  <c r="BO34" i="2"/>
  <c r="BE128" i="2"/>
  <c r="BD129" i="2"/>
  <c r="BY34" i="2"/>
  <c r="BI129" i="2"/>
  <c r="BH130" i="2"/>
  <c r="BA127" i="2"/>
  <c r="AZ128" i="2"/>
  <c r="DF667" i="2"/>
  <c r="CZ668" i="2"/>
  <c r="BJ127" i="2" l="1"/>
  <c r="AW128" i="2"/>
  <c r="AV129" i="2"/>
  <c r="BI130" i="2"/>
  <c r="BH131" i="2"/>
  <c r="BE129" i="2"/>
  <c r="BD130" i="2"/>
  <c r="DF668" i="2"/>
  <c r="CZ669" i="2"/>
  <c r="BA128" i="2"/>
  <c r="AZ129" i="2"/>
  <c r="BV35" i="2"/>
  <c r="CD34" i="2"/>
  <c r="CA34" i="2"/>
  <c r="CB34" i="2" s="1"/>
  <c r="I75" i="6" s="1"/>
  <c r="BW35" i="2"/>
  <c r="BZ34" i="2"/>
  <c r="H75" i="6" s="1"/>
  <c r="CC34" i="2"/>
  <c r="J75" i="6" s="1"/>
  <c r="BL35" i="2"/>
  <c r="BP34" i="2"/>
  <c r="G75" i="6" s="1"/>
  <c r="BJ128" i="2" l="1"/>
  <c r="AW129" i="2"/>
  <c r="AV130" i="2"/>
  <c r="BI131" i="2"/>
  <c r="BH132" i="2"/>
  <c r="BA129" i="2"/>
  <c r="AZ130" i="2"/>
  <c r="BQ35" i="2"/>
  <c r="BK35" i="2"/>
  <c r="BE130" i="2"/>
  <c r="BD131" i="2"/>
  <c r="K75" i="6"/>
  <c r="CE34" i="2"/>
  <c r="L75" i="6" s="1"/>
  <c r="CZ670" i="2"/>
  <c r="DF669" i="2"/>
  <c r="BJ129" i="2" l="1"/>
  <c r="AW130" i="2"/>
  <c r="AV131" i="2"/>
  <c r="BR35" i="2"/>
  <c r="BE131" i="2"/>
  <c r="BD132" i="2"/>
  <c r="BI132" i="2"/>
  <c r="BH133" i="2"/>
  <c r="BA130" i="2"/>
  <c r="AZ131" i="2"/>
  <c r="DF670" i="2"/>
  <c r="CZ671" i="2"/>
  <c r="BT35" i="2"/>
  <c r="BX35" i="2" s="1"/>
  <c r="BN35" i="2"/>
  <c r="BJ130" i="2" l="1"/>
  <c r="AW131" i="2"/>
  <c r="AV132" i="2"/>
  <c r="BO35" i="2"/>
  <c r="CZ672" i="2"/>
  <c r="DF671" i="2"/>
  <c r="BY35" i="2"/>
  <c r="BI133" i="2"/>
  <c r="BH134" i="2"/>
  <c r="BA131" i="2"/>
  <c r="AZ132" i="2"/>
  <c r="BE132" i="2"/>
  <c r="BD133" i="2"/>
  <c r="BJ131" i="2" l="1"/>
  <c r="AV133" i="2"/>
  <c r="AW132" i="2"/>
  <c r="BI134" i="2"/>
  <c r="BH135" i="2"/>
  <c r="BA132" i="2"/>
  <c r="AZ133" i="2"/>
  <c r="CD35" i="2"/>
  <c r="BV36" i="2"/>
  <c r="CA35" i="2"/>
  <c r="CB35" i="2" s="1"/>
  <c r="I76" i="6" s="1"/>
  <c r="BW36" i="2"/>
  <c r="BZ35" i="2"/>
  <c r="H76" i="6" s="1"/>
  <c r="DF672" i="2"/>
  <c r="CZ673" i="2"/>
  <c r="BE133" i="2"/>
  <c r="BD134" i="2"/>
  <c r="CC35" i="2"/>
  <c r="J76" i="6" s="1"/>
  <c r="BL36" i="2"/>
  <c r="BP35" i="2"/>
  <c r="G76" i="6" s="1"/>
  <c r="BJ132" i="2" l="1"/>
  <c r="AW133" i="2"/>
  <c r="AV134" i="2"/>
  <c r="K76" i="6"/>
  <c r="CE35" i="2"/>
  <c r="L76" i="6" s="1"/>
  <c r="BA133" i="2"/>
  <c r="AZ134" i="2"/>
  <c r="BE134" i="2"/>
  <c r="BD135" i="2"/>
  <c r="BQ36" i="2"/>
  <c r="BK36" i="2"/>
  <c r="CZ674" i="2"/>
  <c r="DF673" i="2"/>
  <c r="BI135" i="2"/>
  <c r="BH136" i="2"/>
  <c r="BJ133" i="2" l="1"/>
  <c r="AW134" i="2"/>
  <c r="AV135" i="2"/>
  <c r="BE135" i="2"/>
  <c r="BD136" i="2"/>
  <c r="DF674" i="2"/>
  <c r="CZ675" i="2"/>
  <c r="BT36" i="2"/>
  <c r="BX36" i="2" s="1"/>
  <c r="BN36" i="2"/>
  <c r="BI136" i="2"/>
  <c r="BH137" i="2"/>
  <c r="BA134" i="2"/>
  <c r="AZ135" i="2"/>
  <c r="BR36" i="2"/>
  <c r="BJ134" i="2" l="1"/>
  <c r="AV136" i="2"/>
  <c r="AW135" i="2"/>
  <c r="BA135" i="2"/>
  <c r="AZ136" i="2"/>
  <c r="BO36" i="2"/>
  <c r="BE136" i="2"/>
  <c r="BD137" i="2"/>
  <c r="DF675" i="2"/>
  <c r="CZ676" i="2"/>
  <c r="BI137" i="2"/>
  <c r="BH138" i="2"/>
  <c r="BY36" i="2"/>
  <c r="BJ135" i="2" l="1"/>
  <c r="AW136" i="2"/>
  <c r="AV137" i="2"/>
  <c r="BE137" i="2"/>
  <c r="BD138" i="2"/>
  <c r="CZ677" i="2"/>
  <c r="DF676" i="2"/>
  <c r="BA136" i="2"/>
  <c r="AZ137" i="2"/>
  <c r="CA36" i="2"/>
  <c r="CB36" i="2" s="1"/>
  <c r="I77" i="6" s="1"/>
  <c r="BV37" i="2"/>
  <c r="CD36" i="2"/>
  <c r="BW37" i="2"/>
  <c r="BZ36" i="2"/>
  <c r="H77" i="6" s="1"/>
  <c r="BI138" i="2"/>
  <c r="BH139" i="2"/>
  <c r="CC36" i="2"/>
  <c r="J77" i="6" s="1"/>
  <c r="BL37" i="2"/>
  <c r="BP36" i="2"/>
  <c r="G77" i="6" s="1"/>
  <c r="BJ136" i="2" l="1"/>
  <c r="AW137" i="2"/>
  <c r="AV138" i="2"/>
  <c r="BA137" i="2"/>
  <c r="AZ138" i="2"/>
  <c r="BE138" i="2"/>
  <c r="BD139" i="2"/>
  <c r="BI139" i="2"/>
  <c r="BH140" i="2"/>
  <c r="K77" i="6"/>
  <c r="CE36" i="2"/>
  <c r="L77" i="6" s="1"/>
  <c r="BQ37" i="2"/>
  <c r="BK37" i="2"/>
  <c r="CZ678" i="2"/>
  <c r="DF677" i="2"/>
  <c r="BJ137" i="2" l="1"/>
  <c r="AW138" i="2"/>
  <c r="AV139" i="2"/>
  <c r="BE139" i="2"/>
  <c r="BD140" i="2"/>
  <c r="BI140" i="2"/>
  <c r="BH141" i="2"/>
  <c r="BT37" i="2"/>
  <c r="BX37" i="2" s="1"/>
  <c r="BN37" i="2"/>
  <c r="BR37" i="2"/>
  <c r="BA138" i="2"/>
  <c r="AZ139" i="2"/>
  <c r="DF678" i="2"/>
  <c r="CZ679" i="2"/>
  <c r="BJ138" i="2" l="1"/>
  <c r="AW139" i="2"/>
  <c r="AV140" i="2"/>
  <c r="BO37" i="2"/>
  <c r="BE140" i="2"/>
  <c r="BD141" i="2"/>
  <c r="BI141" i="2"/>
  <c r="BH142" i="2"/>
  <c r="CZ680" i="2"/>
  <c r="DF679" i="2"/>
  <c r="BA139" i="2"/>
  <c r="AZ140" i="2"/>
  <c r="BY37" i="2"/>
  <c r="BJ139" i="2" l="1"/>
  <c r="AW140" i="2"/>
  <c r="AV141" i="2"/>
  <c r="CC37" i="2"/>
  <c r="J78" i="6" s="1"/>
  <c r="BL38" i="2"/>
  <c r="BP37" i="2"/>
  <c r="G78" i="6" s="1"/>
  <c r="CA37" i="2"/>
  <c r="CB37" i="2" s="1"/>
  <c r="I78" i="6" s="1"/>
  <c r="CD37" i="2"/>
  <c r="BV38" i="2"/>
  <c r="BW38" i="2"/>
  <c r="BZ37" i="2"/>
  <c r="H78" i="6" s="1"/>
  <c r="BA140" i="2"/>
  <c r="AZ141" i="2"/>
  <c r="DF680" i="2"/>
  <c r="CZ681" i="2"/>
  <c r="BI142" i="2"/>
  <c r="BH143" i="2"/>
  <c r="BE141" i="2"/>
  <c r="BD142" i="2"/>
  <c r="BJ140" i="2" l="1"/>
  <c r="AW141" i="2"/>
  <c r="AV142" i="2"/>
  <c r="K78" i="6"/>
  <c r="CE37" i="2"/>
  <c r="L78" i="6" s="1"/>
  <c r="BI143" i="2"/>
  <c r="BH144" i="2"/>
  <c r="BA141" i="2"/>
  <c r="AZ142" i="2"/>
  <c r="BE142" i="2"/>
  <c r="BD143" i="2"/>
  <c r="CZ682" i="2"/>
  <c r="DF681" i="2"/>
  <c r="BQ38" i="2"/>
  <c r="BK38" i="2"/>
  <c r="BJ141" i="2" l="1"/>
  <c r="AW142" i="2"/>
  <c r="AV143" i="2"/>
  <c r="BE143" i="2"/>
  <c r="BD144" i="2"/>
  <c r="BT38" i="2"/>
  <c r="BX38" i="2" s="1"/>
  <c r="BN38" i="2"/>
  <c r="BI144" i="2"/>
  <c r="BH145" i="2"/>
  <c r="BR38" i="2"/>
  <c r="DF682" i="2"/>
  <c r="CZ683" i="2"/>
  <c r="BA142" i="2"/>
  <c r="AZ143" i="2"/>
  <c r="BJ142" i="2" l="1"/>
  <c r="AV144" i="2"/>
  <c r="AW143" i="2"/>
  <c r="BE144" i="2"/>
  <c r="BD145" i="2"/>
  <c r="BA143" i="2"/>
  <c r="AZ144" i="2"/>
  <c r="BO38" i="2"/>
  <c r="DF683" i="2"/>
  <c r="CZ684" i="2"/>
  <c r="BI145" i="2"/>
  <c r="BH146" i="2"/>
  <c r="BY38" i="2"/>
  <c r="BJ143" i="2" l="1"/>
  <c r="AV145" i="2"/>
  <c r="AW144" i="2"/>
  <c r="BI146" i="2"/>
  <c r="BH147" i="2"/>
  <c r="BE145" i="2"/>
  <c r="BD146" i="2"/>
  <c r="BA144" i="2"/>
  <c r="AZ145" i="2"/>
  <c r="BL39" i="2"/>
  <c r="CC38" i="2"/>
  <c r="J79" i="6" s="1"/>
  <c r="BP38" i="2"/>
  <c r="G79" i="6" s="1"/>
  <c r="CD38" i="2"/>
  <c r="CA38" i="2"/>
  <c r="CB38" i="2" s="1"/>
  <c r="I79" i="6" s="1"/>
  <c r="BV39" i="2"/>
  <c r="BW39" i="2"/>
  <c r="BZ38" i="2"/>
  <c r="H79" i="6" s="1"/>
  <c r="CZ685" i="2"/>
  <c r="DF684" i="2"/>
  <c r="BJ144" i="2" l="1"/>
  <c r="AV146" i="2"/>
  <c r="AW145" i="2"/>
  <c r="K79" i="6"/>
  <c r="CE38" i="2"/>
  <c r="L79" i="6" s="1"/>
  <c r="BE146" i="2"/>
  <c r="BD147" i="2"/>
  <c r="BQ39" i="2"/>
  <c r="BK39" i="2"/>
  <c r="CZ686" i="2"/>
  <c r="DF685" i="2"/>
  <c r="BA145" i="2"/>
  <c r="AZ146" i="2"/>
  <c r="BI147" i="2"/>
  <c r="BH148" i="2"/>
  <c r="BJ145" i="2" l="1"/>
  <c r="AV147" i="2"/>
  <c r="AW146" i="2"/>
  <c r="BR39" i="2"/>
  <c r="BI148" i="2"/>
  <c r="BH149" i="2"/>
  <c r="CZ687" i="2"/>
  <c r="DF686" i="2"/>
  <c r="BE147" i="2"/>
  <c r="BD148" i="2"/>
  <c r="BA146" i="2"/>
  <c r="AZ147" i="2"/>
  <c r="BT39" i="2"/>
  <c r="BX39" i="2" s="1"/>
  <c r="BN39" i="2"/>
  <c r="BJ146" i="2" l="1"/>
  <c r="AW147" i="2"/>
  <c r="AV148" i="2"/>
  <c r="BO39" i="2"/>
  <c r="CZ688" i="2"/>
  <c r="DF687" i="2"/>
  <c r="BE148" i="2"/>
  <c r="BD149" i="2"/>
  <c r="BY39" i="2"/>
  <c r="BA147" i="2"/>
  <c r="AZ148" i="2"/>
  <c r="BI149" i="2"/>
  <c r="BH150" i="2"/>
  <c r="BJ147" i="2" l="1"/>
  <c r="AV149" i="2"/>
  <c r="AW148" i="2"/>
  <c r="DF688" i="2"/>
  <c r="CZ689" i="2"/>
  <c r="BI150" i="2"/>
  <c r="BH151" i="2"/>
  <c r="BV40" i="2"/>
  <c r="CD39" i="2"/>
  <c r="CA39" i="2"/>
  <c r="CB39" i="2" s="1"/>
  <c r="I80" i="6" s="1"/>
  <c r="BW40" i="2"/>
  <c r="BZ39" i="2"/>
  <c r="H80" i="6" s="1"/>
  <c r="BA148" i="2"/>
  <c r="AZ149" i="2"/>
  <c r="BE149" i="2"/>
  <c r="BD150" i="2"/>
  <c r="BL40" i="2"/>
  <c r="CC39" i="2"/>
  <c r="J80" i="6" s="1"/>
  <c r="BP39" i="2"/>
  <c r="G80" i="6" s="1"/>
  <c r="BJ148" i="2" l="1"/>
  <c r="AV150" i="2"/>
  <c r="AW149" i="2"/>
  <c r="BE150" i="2"/>
  <c r="BD151" i="2"/>
  <c r="K80" i="6"/>
  <c r="CE39" i="2"/>
  <c r="L80" i="6" s="1"/>
  <c r="CZ690" i="2"/>
  <c r="DF689" i="2"/>
  <c r="BA149" i="2"/>
  <c r="AZ150" i="2"/>
  <c r="BI151" i="2"/>
  <c r="BH152" i="2"/>
  <c r="BQ40" i="2"/>
  <c r="BK40" i="2"/>
  <c r="BJ149" i="2" l="1"/>
  <c r="AW150" i="2"/>
  <c r="AV151" i="2"/>
  <c r="BR40" i="2"/>
  <c r="BI152" i="2"/>
  <c r="BH153" i="2"/>
  <c r="BE151" i="2"/>
  <c r="BD152" i="2"/>
  <c r="BT40" i="2"/>
  <c r="BX40" i="2" s="1"/>
  <c r="BN40" i="2"/>
  <c r="BA150" i="2"/>
  <c r="AZ151" i="2"/>
  <c r="DF690" i="2"/>
  <c r="CZ691" i="2"/>
  <c r="BJ150" i="2" l="1"/>
  <c r="AV152" i="2"/>
  <c r="AW151" i="2"/>
  <c r="BO40" i="2"/>
  <c r="BI153" i="2"/>
  <c r="BH154" i="2"/>
  <c r="BA151" i="2"/>
  <c r="AZ152" i="2"/>
  <c r="DF691" i="2"/>
  <c r="CZ692" i="2"/>
  <c r="BY40" i="2"/>
  <c r="BE152" i="2"/>
  <c r="BD153" i="2"/>
  <c r="BJ151" i="2" l="1"/>
  <c r="AV153" i="2"/>
  <c r="AW152" i="2"/>
  <c r="BE153" i="2"/>
  <c r="BD154" i="2"/>
  <c r="CZ693" i="2"/>
  <c r="DF692" i="2"/>
  <c r="BI154" i="2"/>
  <c r="BH155" i="2"/>
  <c r="CD40" i="2"/>
  <c r="CA40" i="2"/>
  <c r="CB40" i="2" s="1"/>
  <c r="I81" i="6" s="1"/>
  <c r="BV41" i="2"/>
  <c r="BW41" i="2"/>
  <c r="BZ40" i="2"/>
  <c r="H81" i="6" s="1"/>
  <c r="BA152" i="2"/>
  <c r="AZ153" i="2"/>
  <c r="CC40" i="2"/>
  <c r="J81" i="6" s="1"/>
  <c r="BL41" i="2"/>
  <c r="BP40" i="2"/>
  <c r="G81" i="6" s="1"/>
  <c r="BJ152" i="2" l="1"/>
  <c r="AW153" i="2"/>
  <c r="AV154" i="2"/>
  <c r="BQ41" i="2"/>
  <c r="BK41" i="2"/>
  <c r="K81" i="6"/>
  <c r="CE40" i="2"/>
  <c r="L81" i="6" s="1"/>
  <c r="BA153" i="2"/>
  <c r="AZ154" i="2"/>
  <c r="CZ694" i="2"/>
  <c r="DF693" i="2"/>
  <c r="BI155" i="2"/>
  <c r="BH156" i="2"/>
  <c r="BE154" i="2"/>
  <c r="BD155" i="2"/>
  <c r="BJ153" i="2" l="1"/>
  <c r="AW154" i="2"/>
  <c r="AV155" i="2"/>
  <c r="BI156" i="2"/>
  <c r="BH157" i="2"/>
  <c r="DF694" i="2"/>
  <c r="CZ695" i="2"/>
  <c r="BA154" i="2"/>
  <c r="AZ155" i="2"/>
  <c r="BT41" i="2"/>
  <c r="BX41" i="2" s="1"/>
  <c r="BN41" i="2"/>
  <c r="BE155" i="2"/>
  <c r="BD156" i="2"/>
  <c r="BR41" i="2"/>
  <c r="BJ154" i="2" l="1"/>
  <c r="AW155" i="2"/>
  <c r="AV156" i="2"/>
  <c r="BE156" i="2"/>
  <c r="BD157" i="2"/>
  <c r="BY41" i="2"/>
  <c r="CZ696" i="2"/>
  <c r="DF695" i="2"/>
  <c r="BA155" i="2"/>
  <c r="AZ156" i="2"/>
  <c r="BO41" i="2"/>
  <c r="BI157" i="2"/>
  <c r="BH158" i="2"/>
  <c r="BJ155" i="2" l="1"/>
  <c r="AV157" i="2"/>
  <c r="AW156" i="2"/>
  <c r="BI158" i="2"/>
  <c r="BH159" i="2"/>
  <c r="CD41" i="2"/>
  <c r="CA41" i="2"/>
  <c r="CB41" i="2" s="1"/>
  <c r="I82" i="6" s="1"/>
  <c r="BV42" i="2"/>
  <c r="BW42" i="2"/>
  <c r="BZ41" i="2"/>
  <c r="H82" i="6" s="1"/>
  <c r="BA156" i="2"/>
  <c r="AZ157" i="2"/>
  <c r="DF696" i="2"/>
  <c r="CZ697" i="2"/>
  <c r="CC41" i="2"/>
  <c r="J82" i="6" s="1"/>
  <c r="BL42" i="2"/>
  <c r="BP41" i="2"/>
  <c r="G82" i="6" s="1"/>
  <c r="BE157" i="2"/>
  <c r="BD158" i="2"/>
  <c r="BJ156" i="2" l="1"/>
  <c r="AW157" i="2"/>
  <c r="AV158" i="2"/>
  <c r="BE158" i="2"/>
  <c r="BD159" i="2"/>
  <c r="CZ698" i="2"/>
  <c r="DF697" i="2"/>
  <c r="BQ42" i="2"/>
  <c r="BK42" i="2"/>
  <c r="BA157" i="2"/>
  <c r="AZ158" i="2"/>
  <c r="K82" i="6"/>
  <c r="CE41" i="2"/>
  <c r="L82" i="6" s="1"/>
  <c r="BI159" i="2"/>
  <c r="BH160" i="2"/>
  <c r="BJ157" i="2" l="1"/>
  <c r="AW158" i="2"/>
  <c r="AV159" i="2"/>
  <c r="BA158" i="2"/>
  <c r="AZ159" i="2"/>
  <c r="DF698" i="2"/>
  <c r="CZ699" i="2"/>
  <c r="BT42" i="2"/>
  <c r="BX42" i="2" s="1"/>
  <c r="BN42" i="2"/>
  <c r="BE159" i="2"/>
  <c r="BD160" i="2"/>
  <c r="BI160" i="2"/>
  <c r="BH161" i="2"/>
  <c r="BR42" i="2"/>
  <c r="BJ158" i="2" l="1"/>
  <c r="AW159" i="2"/>
  <c r="AV160" i="2"/>
  <c r="BE160" i="2"/>
  <c r="BD161" i="2"/>
  <c r="DF699" i="2"/>
  <c r="CZ700" i="2"/>
  <c r="BI161" i="2"/>
  <c r="BH162" i="2"/>
  <c r="BO42" i="2"/>
  <c r="BY42" i="2"/>
  <c r="BA159" i="2"/>
  <c r="AZ160" i="2"/>
  <c r="BJ159" i="2" l="1"/>
  <c r="AW160" i="2"/>
  <c r="AV161" i="2"/>
  <c r="BV43" i="2"/>
  <c r="CA42" i="2"/>
  <c r="CB42" i="2" s="1"/>
  <c r="I83" i="6" s="1"/>
  <c r="CD42" i="2"/>
  <c r="BW43" i="2"/>
  <c r="BZ42" i="2"/>
  <c r="H83" i="6" s="1"/>
  <c r="CZ701" i="2"/>
  <c r="DF700" i="2"/>
  <c r="BI162" i="2"/>
  <c r="BH163" i="2"/>
  <c r="BA160" i="2"/>
  <c r="AZ161" i="2"/>
  <c r="CC42" i="2"/>
  <c r="J83" i="6" s="1"/>
  <c r="BL43" i="2"/>
  <c r="BP42" i="2"/>
  <c r="G83" i="6" s="1"/>
  <c r="BE161" i="2"/>
  <c r="BD162" i="2"/>
  <c r="BJ160" i="2" l="1"/>
  <c r="AW161" i="2"/>
  <c r="AV162" i="2"/>
  <c r="BA161" i="2"/>
  <c r="AZ162" i="2"/>
  <c r="BE162" i="2"/>
  <c r="BD163" i="2"/>
  <c r="BQ43" i="2"/>
  <c r="BK43" i="2"/>
  <c r="BI163" i="2"/>
  <c r="BH164" i="2"/>
  <c r="K83" i="6"/>
  <c r="CE42" i="2"/>
  <c r="L83" i="6" s="1"/>
  <c r="CZ702" i="2"/>
  <c r="DF701" i="2"/>
  <c r="BJ161" i="2" l="1"/>
  <c r="AW162" i="2"/>
  <c r="AV163" i="2"/>
  <c r="BT43" i="2"/>
  <c r="BX43" i="2" s="1"/>
  <c r="BN43" i="2"/>
  <c r="DF702" i="2"/>
  <c r="CZ703" i="2"/>
  <c r="BR43" i="2"/>
  <c r="BI164" i="2"/>
  <c r="BH165" i="2"/>
  <c r="BE163" i="2"/>
  <c r="BD164" i="2"/>
  <c r="BA162" i="2"/>
  <c r="AZ163" i="2"/>
  <c r="BJ162" i="2" l="1"/>
  <c r="AW163" i="2"/>
  <c r="AV164" i="2"/>
  <c r="BY43" i="2"/>
  <c r="BE164" i="2"/>
  <c r="BD165" i="2"/>
  <c r="BO43" i="2"/>
  <c r="BA163" i="2"/>
  <c r="AZ164" i="2"/>
  <c r="BI165" i="2"/>
  <c r="BH166" i="2"/>
  <c r="CZ704" i="2"/>
  <c r="DF703" i="2"/>
  <c r="BJ163" i="2" l="1"/>
  <c r="AW164" i="2"/>
  <c r="AV165" i="2"/>
  <c r="DF704" i="2"/>
  <c r="CZ705" i="2"/>
  <c r="BE165" i="2"/>
  <c r="BD166" i="2"/>
  <c r="BI166" i="2"/>
  <c r="BH167" i="2"/>
  <c r="CC43" i="2"/>
  <c r="J84" i="6" s="1"/>
  <c r="BL44" i="2"/>
  <c r="BP43" i="2"/>
  <c r="G84" i="6" s="1"/>
  <c r="BV44" i="2"/>
  <c r="CD43" i="2"/>
  <c r="CA43" i="2"/>
  <c r="CB43" i="2" s="1"/>
  <c r="I84" i="6" s="1"/>
  <c r="BW44" i="2"/>
  <c r="BZ43" i="2"/>
  <c r="H84" i="6" s="1"/>
  <c r="BA164" i="2"/>
  <c r="AZ165" i="2"/>
  <c r="BJ164" i="2" l="1"/>
  <c r="AW165" i="2"/>
  <c r="AV166" i="2"/>
  <c r="BI167" i="2"/>
  <c r="BH168" i="2"/>
  <c r="CZ706" i="2"/>
  <c r="DF705" i="2"/>
  <c r="BA165" i="2"/>
  <c r="AZ166" i="2"/>
  <c r="K84" i="6"/>
  <c r="CE43" i="2"/>
  <c r="L84" i="6" s="1"/>
  <c r="BQ44" i="2"/>
  <c r="BK44" i="2"/>
  <c r="BE166" i="2"/>
  <c r="BD167" i="2"/>
  <c r="BJ165" i="2" l="1"/>
  <c r="AW166" i="2"/>
  <c r="AV167" i="2"/>
  <c r="BA166" i="2"/>
  <c r="AZ167" i="2"/>
  <c r="CZ707" i="2"/>
  <c r="DF706" i="2"/>
  <c r="BT44" i="2"/>
  <c r="BX44" i="2" s="1"/>
  <c r="BN44" i="2"/>
  <c r="BR44" i="2"/>
  <c r="BE167" i="2"/>
  <c r="BD168" i="2"/>
  <c r="BI168" i="2"/>
  <c r="BH169" i="2"/>
  <c r="BJ166" i="2" l="1"/>
  <c r="AW167" i="2"/>
  <c r="AV168" i="2"/>
  <c r="BE168" i="2"/>
  <c r="BD169" i="2"/>
  <c r="BO44" i="2"/>
  <c r="BY44" i="2"/>
  <c r="DF707" i="2"/>
  <c r="CZ708" i="2"/>
  <c r="BA167" i="2"/>
  <c r="AZ168" i="2"/>
  <c r="BI169" i="2"/>
  <c r="BH170" i="2"/>
  <c r="BJ167" i="2" l="1"/>
  <c r="AV169" i="2"/>
  <c r="AW168" i="2"/>
  <c r="BI170" i="2"/>
  <c r="BH171" i="2"/>
  <c r="BA168" i="2"/>
  <c r="AZ169" i="2"/>
  <c r="BV45" i="2"/>
  <c r="CA44" i="2"/>
  <c r="CB44" i="2" s="1"/>
  <c r="I85" i="6" s="1"/>
  <c r="CD44" i="2"/>
  <c r="BW45" i="2"/>
  <c r="BZ44" i="2"/>
  <c r="H85" i="6" s="1"/>
  <c r="BE169" i="2"/>
  <c r="BD170" i="2"/>
  <c r="CZ709" i="2"/>
  <c r="DF708" i="2"/>
  <c r="CC44" i="2"/>
  <c r="J85" i="6" s="1"/>
  <c r="BL45" i="2"/>
  <c r="BP44" i="2"/>
  <c r="G85" i="6" s="1"/>
  <c r="BJ168" i="2" l="1"/>
  <c r="AW169" i="2"/>
  <c r="AV170" i="2"/>
  <c r="BA169" i="2"/>
  <c r="AZ170" i="2"/>
  <c r="CZ710" i="2"/>
  <c r="DF709" i="2"/>
  <c r="BQ45" i="2"/>
  <c r="BK45" i="2"/>
  <c r="BE170" i="2"/>
  <c r="BD171" i="2"/>
  <c r="K85" i="6"/>
  <c r="CE44" i="2"/>
  <c r="L85" i="6" s="1"/>
  <c r="BI171" i="2"/>
  <c r="BH172" i="2"/>
  <c r="BJ169" i="2" l="1"/>
  <c r="AV171" i="2"/>
  <c r="AW170" i="2"/>
  <c r="BR45" i="2"/>
  <c r="BA170" i="2"/>
  <c r="AZ171" i="2"/>
  <c r="DF710" i="2"/>
  <c r="CZ711" i="2"/>
  <c r="BI172" i="2"/>
  <c r="BH173" i="2"/>
  <c r="BT45" i="2"/>
  <c r="BX45" i="2" s="1"/>
  <c r="BN45" i="2"/>
  <c r="BE171" i="2"/>
  <c r="BD172" i="2"/>
  <c r="BJ170" i="2" l="1"/>
  <c r="AW171" i="2"/>
  <c r="AV172" i="2"/>
  <c r="BA171" i="2"/>
  <c r="AZ172" i="2"/>
  <c r="BI173" i="2"/>
  <c r="BH174" i="2"/>
  <c r="BE172" i="2"/>
  <c r="BD173" i="2"/>
  <c r="BO45" i="2"/>
  <c r="CZ712" i="2"/>
  <c r="DF711" i="2"/>
  <c r="BY45" i="2"/>
  <c r="BJ171" i="2" l="1"/>
  <c r="AW172" i="2"/>
  <c r="AV173" i="2"/>
  <c r="BE173" i="2"/>
  <c r="BD174" i="2"/>
  <c r="CC45" i="2"/>
  <c r="J86" i="6" s="1"/>
  <c r="BL46" i="2"/>
  <c r="BP45" i="2"/>
  <c r="G86" i="6" s="1"/>
  <c r="BA172" i="2"/>
  <c r="AZ173" i="2"/>
  <c r="DF712" i="2"/>
  <c r="CZ713" i="2"/>
  <c r="BI174" i="2"/>
  <c r="BH175" i="2"/>
  <c r="BV46" i="2"/>
  <c r="CD45" i="2"/>
  <c r="CA45" i="2"/>
  <c r="CB45" i="2" s="1"/>
  <c r="I86" i="6" s="1"/>
  <c r="BW46" i="2"/>
  <c r="BZ45" i="2"/>
  <c r="H86" i="6" s="1"/>
  <c r="BJ172" i="2" l="1"/>
  <c r="AV174" i="2"/>
  <c r="AW173" i="2"/>
  <c r="K86" i="6"/>
  <c r="CE45" i="2"/>
  <c r="L86" i="6" s="1"/>
  <c r="CZ714" i="2"/>
  <c r="DF713" i="2"/>
  <c r="BI175" i="2"/>
  <c r="BH176" i="2"/>
  <c r="BA173" i="2"/>
  <c r="AZ174" i="2"/>
  <c r="BQ46" i="2"/>
  <c r="BK46" i="2"/>
  <c r="BE174" i="2"/>
  <c r="BD175" i="2"/>
  <c r="BJ173" i="2" l="1"/>
  <c r="AW174" i="2"/>
  <c r="AV175" i="2"/>
  <c r="BA174" i="2"/>
  <c r="AZ175" i="2"/>
  <c r="BT46" i="2"/>
  <c r="BX46" i="2" s="1"/>
  <c r="BN46" i="2"/>
  <c r="CZ715" i="2"/>
  <c r="DF714" i="2"/>
  <c r="BR46" i="2"/>
  <c r="BI176" i="2"/>
  <c r="BH177" i="2"/>
  <c r="BE175" i="2"/>
  <c r="BD176" i="2"/>
  <c r="BJ174" i="2" l="1"/>
  <c r="AW175" i="2"/>
  <c r="AV176" i="2"/>
  <c r="BY46" i="2"/>
  <c r="DF715" i="2"/>
  <c r="CZ716" i="2"/>
  <c r="BE176" i="2"/>
  <c r="BD177" i="2"/>
  <c r="BA175" i="2"/>
  <c r="AZ176" i="2"/>
  <c r="BI177" i="2"/>
  <c r="BH178" i="2"/>
  <c r="BO46" i="2"/>
  <c r="BJ175" i="2" l="1"/>
  <c r="AV177" i="2"/>
  <c r="AW176" i="2"/>
  <c r="BA176" i="2"/>
  <c r="AZ177" i="2"/>
  <c r="BE177" i="2"/>
  <c r="BD178" i="2"/>
  <c r="BV47" i="2"/>
  <c r="CA46" i="2"/>
  <c r="CB46" i="2" s="1"/>
  <c r="I87" i="6" s="1"/>
  <c r="CD46" i="2"/>
  <c r="BW47" i="2"/>
  <c r="BZ46" i="2"/>
  <c r="H87" i="6" s="1"/>
  <c r="BI178" i="2"/>
  <c r="BH179" i="2"/>
  <c r="CC46" i="2"/>
  <c r="J87" i="6" s="1"/>
  <c r="BL47" i="2"/>
  <c r="BP46" i="2"/>
  <c r="G87" i="6" s="1"/>
  <c r="CZ717" i="2"/>
  <c r="DF716" i="2"/>
  <c r="BJ176" i="2" l="1"/>
  <c r="AV178" i="2"/>
  <c r="AW177" i="2"/>
  <c r="BE178" i="2"/>
  <c r="BD179" i="2"/>
  <c r="CZ718" i="2"/>
  <c r="DF717" i="2"/>
  <c r="BQ47" i="2"/>
  <c r="BK47" i="2"/>
  <c r="BI179" i="2"/>
  <c r="BH180" i="2"/>
  <c r="K87" i="6"/>
  <c r="CE46" i="2"/>
  <c r="L87" i="6" s="1"/>
  <c r="BA177" i="2"/>
  <c r="AZ178" i="2"/>
  <c r="BJ177" i="2" l="1"/>
  <c r="AW178" i="2"/>
  <c r="AV179" i="2"/>
  <c r="BR47" i="2"/>
  <c r="BI180" i="2"/>
  <c r="BH181" i="2"/>
  <c r="DF718" i="2"/>
  <c r="CZ719" i="2"/>
  <c r="BE179" i="2"/>
  <c r="BD180" i="2"/>
  <c r="BT47" i="2"/>
  <c r="BX47" i="2" s="1"/>
  <c r="BN47" i="2"/>
  <c r="BA178" i="2"/>
  <c r="AZ179" i="2"/>
  <c r="BJ178" i="2" l="1"/>
  <c r="AW179" i="2"/>
  <c r="AV180" i="2"/>
  <c r="BY47" i="2"/>
  <c r="CZ720" i="2"/>
  <c r="DF719" i="2"/>
  <c r="BI181" i="2"/>
  <c r="BH182" i="2"/>
  <c r="BA179" i="2"/>
  <c r="AZ180" i="2"/>
  <c r="BE180" i="2"/>
  <c r="BD181" i="2"/>
  <c r="BO47" i="2"/>
  <c r="BJ179" i="2" l="1"/>
  <c r="AW180" i="2"/>
  <c r="AV181" i="2"/>
  <c r="BA180" i="2"/>
  <c r="AZ181" i="2"/>
  <c r="DF720" i="2"/>
  <c r="CZ721" i="2"/>
  <c r="CD47" i="2"/>
  <c r="CA47" i="2"/>
  <c r="CB47" i="2" s="1"/>
  <c r="I88" i="6" s="1"/>
  <c r="BV48" i="2"/>
  <c r="BW48" i="2"/>
  <c r="BZ47" i="2"/>
  <c r="H88" i="6" s="1"/>
  <c r="BE181" i="2"/>
  <c r="BD182" i="2"/>
  <c r="BI182" i="2"/>
  <c r="BH183" i="2"/>
  <c r="BL48" i="2"/>
  <c r="CC47" i="2"/>
  <c r="J88" i="6" s="1"/>
  <c r="BP47" i="2"/>
  <c r="G88" i="6" s="1"/>
  <c r="BJ180" i="2" l="1"/>
  <c r="AV182" i="2"/>
  <c r="AW181" i="2"/>
  <c r="BQ48" i="2"/>
  <c r="BK48" i="2"/>
  <c r="CZ722" i="2"/>
  <c r="DF721" i="2"/>
  <c r="BE182" i="2"/>
  <c r="BD183" i="2"/>
  <c r="BI183" i="2"/>
  <c r="BH184" i="2"/>
  <c r="BA181" i="2"/>
  <c r="AZ182" i="2"/>
  <c r="K88" i="6"/>
  <c r="CE47" i="2"/>
  <c r="L88" i="6" s="1"/>
  <c r="BJ181" i="2" l="1"/>
  <c r="AV183" i="2"/>
  <c r="AW182" i="2"/>
  <c r="CZ723" i="2"/>
  <c r="DF722" i="2"/>
  <c r="BE183" i="2"/>
  <c r="BD184" i="2"/>
  <c r="BA182" i="2"/>
  <c r="AZ183" i="2"/>
  <c r="BT48" i="2"/>
  <c r="BX48" i="2" s="1"/>
  <c r="BN48" i="2"/>
  <c r="BI184" i="2"/>
  <c r="BH185" i="2"/>
  <c r="BR48" i="2"/>
  <c r="BJ182" i="2" l="1"/>
  <c r="AV184" i="2"/>
  <c r="AW183" i="2"/>
  <c r="DF723" i="2"/>
  <c r="CZ724" i="2"/>
  <c r="BO48" i="2"/>
  <c r="BE184" i="2"/>
  <c r="BD185" i="2"/>
  <c r="BI185" i="2"/>
  <c r="BH186" i="2"/>
  <c r="BY48" i="2"/>
  <c r="BA183" i="2"/>
  <c r="AZ184" i="2"/>
  <c r="BJ183" i="2" l="1"/>
  <c r="AV185" i="2"/>
  <c r="AW184" i="2"/>
  <c r="BA184" i="2"/>
  <c r="AZ185" i="2"/>
  <c r="BI186" i="2"/>
  <c r="BH187" i="2"/>
  <c r="CZ725" i="2"/>
  <c r="DF724" i="2"/>
  <c r="BE185" i="2"/>
  <c r="BD186" i="2"/>
  <c r="CD48" i="2"/>
  <c r="BV49" i="2"/>
  <c r="CA48" i="2"/>
  <c r="CB48" i="2" s="1"/>
  <c r="I89" i="6" s="1"/>
  <c r="BW49" i="2"/>
  <c r="BZ48" i="2"/>
  <c r="H89" i="6" s="1"/>
  <c r="CC48" i="2"/>
  <c r="J89" i="6" s="1"/>
  <c r="BL49" i="2"/>
  <c r="BP48" i="2"/>
  <c r="G89" i="6" s="1"/>
  <c r="BJ184" i="2" l="1"/>
  <c r="AW185" i="2"/>
  <c r="AV186" i="2"/>
  <c r="BE186" i="2"/>
  <c r="BD187" i="2"/>
  <c r="BI187" i="2"/>
  <c r="BH188" i="2"/>
  <c r="BQ49" i="2"/>
  <c r="BK49" i="2"/>
  <c r="K89" i="6"/>
  <c r="CE48" i="2"/>
  <c r="L89" i="6" s="1"/>
  <c r="BA185" i="2"/>
  <c r="AZ186" i="2"/>
  <c r="CZ726" i="2"/>
  <c r="DF725" i="2"/>
  <c r="BJ185" i="2" l="1"/>
  <c r="AV187" i="2"/>
  <c r="AW186" i="2"/>
  <c r="BA186" i="2"/>
  <c r="AZ187" i="2"/>
  <c r="BT49" i="2"/>
  <c r="BX49" i="2" s="1"/>
  <c r="BN49" i="2"/>
  <c r="BI188" i="2"/>
  <c r="BH189" i="2"/>
  <c r="BR49" i="2"/>
  <c r="CZ727" i="2"/>
  <c r="DF726" i="2"/>
  <c r="BE187" i="2"/>
  <c r="BD188" i="2"/>
  <c r="BJ186" i="2" l="1"/>
  <c r="AV188" i="2"/>
  <c r="AW187" i="2"/>
  <c r="BO49" i="2"/>
  <c r="BE188" i="2"/>
  <c r="BD189" i="2"/>
  <c r="BY49" i="2"/>
  <c r="BI189" i="2"/>
  <c r="BH190" i="2"/>
  <c r="BA187" i="2"/>
  <c r="AZ188" i="2"/>
  <c r="CZ728" i="2"/>
  <c r="DF727" i="2"/>
  <c r="BJ187" i="2" l="1"/>
  <c r="AV189" i="2"/>
  <c r="AW188" i="2"/>
  <c r="BI190" i="2"/>
  <c r="BH191" i="2"/>
  <c r="BA188" i="2"/>
  <c r="AZ189" i="2"/>
  <c r="DF728" i="2"/>
  <c r="CZ729" i="2"/>
  <c r="BE189" i="2"/>
  <c r="BD190" i="2"/>
  <c r="CA49" i="2"/>
  <c r="CB49" i="2" s="1"/>
  <c r="I90" i="6" s="1"/>
  <c r="CD49" i="2"/>
  <c r="BV50" i="2"/>
  <c r="BW50" i="2"/>
  <c r="BZ49" i="2"/>
  <c r="H90" i="6" s="1"/>
  <c r="BL50" i="2"/>
  <c r="CC49" i="2"/>
  <c r="J90" i="6" s="1"/>
  <c r="BP49" i="2"/>
  <c r="G90" i="6" s="1"/>
  <c r="BJ188" i="2" l="1"/>
  <c r="AW189" i="2"/>
  <c r="AV190" i="2"/>
  <c r="BA189" i="2"/>
  <c r="AZ190" i="2"/>
  <c r="BI191" i="2"/>
  <c r="BH192" i="2"/>
  <c r="CZ730" i="2"/>
  <c r="DF729" i="2"/>
  <c r="BQ50" i="2"/>
  <c r="BK50" i="2"/>
  <c r="K90" i="6"/>
  <c r="CE49" i="2"/>
  <c r="L90" i="6" s="1"/>
  <c r="BE190" i="2"/>
  <c r="BD191" i="2"/>
  <c r="BJ189" i="2" l="1"/>
  <c r="AV191" i="2"/>
  <c r="AW190" i="2"/>
  <c r="BR50" i="2"/>
  <c r="BI192" i="2"/>
  <c r="BH193" i="2"/>
  <c r="BA190" i="2"/>
  <c r="AZ191" i="2"/>
  <c r="DF730" i="2"/>
  <c r="CZ731" i="2"/>
  <c r="BE191" i="2"/>
  <c r="BD192" i="2"/>
  <c r="BT50" i="2"/>
  <c r="BX50" i="2" s="1"/>
  <c r="BN50" i="2"/>
  <c r="BJ190" i="2" l="1"/>
  <c r="AW191" i="2"/>
  <c r="AV192" i="2"/>
  <c r="BI193" i="2"/>
  <c r="BH194" i="2"/>
  <c r="BY50" i="2"/>
  <c r="BA191" i="2"/>
  <c r="AZ192" i="2"/>
  <c r="BO50" i="2"/>
  <c r="BE192" i="2"/>
  <c r="BD193" i="2"/>
  <c r="DF731" i="2"/>
  <c r="CZ732" i="2"/>
  <c r="BJ191" i="2" l="1"/>
  <c r="AW192" i="2"/>
  <c r="AV193" i="2"/>
  <c r="BA192" i="2"/>
  <c r="AZ193" i="2"/>
  <c r="BE193" i="2"/>
  <c r="BD194" i="2"/>
  <c r="BI194" i="2"/>
  <c r="BH195" i="2"/>
  <c r="BV51" i="2"/>
  <c r="CA50" i="2"/>
  <c r="CB50" i="2" s="1"/>
  <c r="I91" i="6" s="1"/>
  <c r="CD50" i="2"/>
  <c r="BW51" i="2"/>
  <c r="BZ50" i="2"/>
  <c r="H91" i="6" s="1"/>
  <c r="CZ733" i="2"/>
  <c r="DF732" i="2"/>
  <c r="CC50" i="2"/>
  <c r="J91" i="6" s="1"/>
  <c r="BL51" i="2"/>
  <c r="BP50" i="2"/>
  <c r="G91" i="6" s="1"/>
  <c r="BJ192" i="2" l="1"/>
  <c r="AW193" i="2"/>
  <c r="AV194" i="2"/>
  <c r="BI195" i="2"/>
  <c r="BH196" i="2"/>
  <c r="BQ51" i="2"/>
  <c r="BK51" i="2"/>
  <c r="K91" i="6"/>
  <c r="CE50" i="2"/>
  <c r="L91" i="6" s="1"/>
  <c r="CZ734" i="2"/>
  <c r="DF733" i="2"/>
  <c r="BE194" i="2"/>
  <c r="BD195" i="2"/>
  <c r="BA193" i="2"/>
  <c r="AZ194" i="2"/>
  <c r="BJ193" i="2" l="1"/>
  <c r="AW194" i="2"/>
  <c r="AV195" i="2"/>
  <c r="BA194" i="2"/>
  <c r="AZ195" i="2"/>
  <c r="DF734" i="2"/>
  <c r="CZ735" i="2"/>
  <c r="BT51" i="2"/>
  <c r="BX51" i="2" s="1"/>
  <c r="BN51" i="2"/>
  <c r="BE195" i="2"/>
  <c r="BD196" i="2"/>
  <c r="BR51" i="2"/>
  <c r="BI196" i="2"/>
  <c r="BH197" i="2"/>
  <c r="BJ194" i="2" l="1"/>
  <c r="AW195" i="2"/>
  <c r="AV196" i="2"/>
  <c r="BI197" i="2"/>
  <c r="BH198" i="2"/>
  <c r="BE196" i="2"/>
  <c r="BD197" i="2"/>
  <c r="BY51" i="2"/>
  <c r="CZ736" i="2"/>
  <c r="DF735" i="2"/>
  <c r="BA195" i="2"/>
  <c r="AZ196" i="2"/>
  <c r="BO51" i="2"/>
  <c r="BJ195" i="2" l="1"/>
  <c r="AW196" i="2"/>
  <c r="AV197" i="2"/>
  <c r="BE197" i="2"/>
  <c r="BD198" i="2"/>
  <c r="BI198" i="2"/>
  <c r="BH199" i="2"/>
  <c r="DF736" i="2"/>
  <c r="CZ737" i="2"/>
  <c r="CA51" i="2"/>
  <c r="CB51" i="2" s="1"/>
  <c r="I92" i="6" s="1"/>
  <c r="BV52" i="2"/>
  <c r="CD51" i="2"/>
  <c r="BW52" i="2"/>
  <c r="BZ51" i="2"/>
  <c r="H92" i="6" s="1"/>
  <c r="CC51" i="2"/>
  <c r="J92" i="6" s="1"/>
  <c r="BL52" i="2"/>
  <c r="BP51" i="2"/>
  <c r="G92" i="6" s="1"/>
  <c r="BA196" i="2"/>
  <c r="AZ197" i="2"/>
  <c r="BJ196" i="2" l="1"/>
  <c r="AV198" i="2"/>
  <c r="AW197" i="2"/>
  <c r="CZ738" i="2"/>
  <c r="DF737" i="2"/>
  <c r="BQ52" i="2"/>
  <c r="BK52" i="2"/>
  <c r="K92" i="6"/>
  <c r="CE51" i="2"/>
  <c r="L92" i="6" s="1"/>
  <c r="BA197" i="2"/>
  <c r="AZ198" i="2"/>
  <c r="BI199" i="2"/>
  <c r="BH200" i="2"/>
  <c r="BE198" i="2"/>
  <c r="BD199" i="2"/>
  <c r="BJ197" i="2" l="1"/>
  <c r="AW198" i="2"/>
  <c r="AV199" i="2"/>
  <c r="DF738" i="2"/>
  <c r="CZ739" i="2"/>
  <c r="BE199" i="2"/>
  <c r="BD200" i="2"/>
  <c r="BA198" i="2"/>
  <c r="AZ199" i="2"/>
  <c r="BT52" i="2"/>
  <c r="BX52" i="2" s="1"/>
  <c r="BN52" i="2"/>
  <c r="BR52" i="2"/>
  <c r="BI200" i="2"/>
  <c r="BH201" i="2"/>
  <c r="BJ198" i="2" l="1"/>
  <c r="AV200" i="2"/>
  <c r="AW199" i="2"/>
  <c r="BO52" i="2"/>
  <c r="BE200" i="2"/>
  <c r="BD201" i="2"/>
  <c r="BI201" i="2"/>
  <c r="BH202" i="2"/>
  <c r="BY52" i="2"/>
  <c r="BA199" i="2"/>
  <c r="AZ200" i="2"/>
  <c r="DF739" i="2"/>
  <c r="CZ740" i="2"/>
  <c r="BJ199" i="2" l="1"/>
  <c r="AV201" i="2"/>
  <c r="AW200" i="2"/>
  <c r="CD52" i="2"/>
  <c r="BV53" i="2"/>
  <c r="CA52" i="2"/>
  <c r="CB52" i="2" s="1"/>
  <c r="I93" i="6" s="1"/>
  <c r="BW53" i="2"/>
  <c r="BZ52" i="2"/>
  <c r="H93" i="6" s="1"/>
  <c r="BE201" i="2"/>
  <c r="BD202" i="2"/>
  <c r="CZ741" i="2"/>
  <c r="DF740" i="2"/>
  <c r="BA200" i="2"/>
  <c r="AZ201" i="2"/>
  <c r="BI202" i="2"/>
  <c r="BH203" i="2"/>
  <c r="CC52" i="2"/>
  <c r="J93" i="6" s="1"/>
  <c r="BL53" i="2"/>
  <c r="BP52" i="2"/>
  <c r="G93" i="6" s="1"/>
  <c r="BJ200" i="2" l="1"/>
  <c r="AW201" i="2"/>
  <c r="AV202" i="2"/>
  <c r="BQ53" i="2"/>
  <c r="BK53" i="2"/>
  <c r="BA201" i="2"/>
  <c r="AZ202" i="2"/>
  <c r="BI203" i="2"/>
  <c r="BH204" i="2"/>
  <c r="BE202" i="2"/>
  <c r="BD203" i="2"/>
  <c r="CZ742" i="2"/>
  <c r="DF741" i="2"/>
  <c r="K93" i="6"/>
  <c r="CE52" i="2"/>
  <c r="L93" i="6" s="1"/>
  <c r="BJ201" i="2" l="1"/>
  <c r="AW202" i="2"/>
  <c r="AV203" i="2"/>
  <c r="BI204" i="2"/>
  <c r="BH205" i="2"/>
  <c r="BA202" i="2"/>
  <c r="AZ203" i="2"/>
  <c r="BT53" i="2"/>
  <c r="BX53" i="2" s="1"/>
  <c r="BN53" i="2"/>
  <c r="BE203" i="2"/>
  <c r="BD204" i="2"/>
  <c r="DF742" i="2"/>
  <c r="CZ743" i="2"/>
  <c r="BR53" i="2"/>
  <c r="BJ202" i="2" l="1"/>
  <c r="AW203" i="2"/>
  <c r="AV204" i="2"/>
  <c r="CZ744" i="2"/>
  <c r="DF743" i="2"/>
  <c r="BA203" i="2"/>
  <c r="AZ204" i="2"/>
  <c r="BO53" i="2"/>
  <c r="BY53" i="2"/>
  <c r="BI205" i="2"/>
  <c r="BH206" i="2"/>
  <c r="BE204" i="2"/>
  <c r="BD205" i="2"/>
  <c r="BJ203" i="2" l="1"/>
  <c r="AW204" i="2"/>
  <c r="AV205" i="2"/>
  <c r="BA204" i="2"/>
  <c r="AZ205" i="2"/>
  <c r="BE205" i="2"/>
  <c r="BD206" i="2"/>
  <c r="BV54" i="2"/>
  <c r="CD53" i="2"/>
  <c r="CA53" i="2"/>
  <c r="CB53" i="2" s="1"/>
  <c r="I94" i="6" s="1"/>
  <c r="BW54" i="2"/>
  <c r="BZ53" i="2"/>
  <c r="H94" i="6" s="1"/>
  <c r="BI206" i="2"/>
  <c r="BH207" i="2"/>
  <c r="CC53" i="2"/>
  <c r="J94" i="6" s="1"/>
  <c r="BL54" i="2"/>
  <c r="BP53" i="2"/>
  <c r="G94" i="6" s="1"/>
  <c r="DF744" i="2"/>
  <c r="CZ745" i="2"/>
  <c r="BJ204" i="2" l="1"/>
  <c r="AW205" i="2"/>
  <c r="AV206" i="2"/>
  <c r="BQ54" i="2"/>
  <c r="BK54" i="2"/>
  <c r="K94" i="6"/>
  <c r="CE53" i="2"/>
  <c r="L94" i="6" s="1"/>
  <c r="BA205" i="2"/>
  <c r="AZ206" i="2"/>
  <c r="CZ746" i="2"/>
  <c r="DF745" i="2"/>
  <c r="BI207" i="2"/>
  <c r="BH208" i="2"/>
  <c r="BE206" i="2"/>
  <c r="BD207" i="2"/>
  <c r="BJ205" i="2" l="1"/>
  <c r="AV207" i="2"/>
  <c r="AW206" i="2"/>
  <c r="DF746" i="2"/>
  <c r="CZ747" i="2"/>
  <c r="BE207" i="2"/>
  <c r="BD208" i="2"/>
  <c r="BI208" i="2"/>
  <c r="BH209" i="2"/>
  <c r="BA206" i="2"/>
  <c r="AZ207" i="2"/>
  <c r="BT54" i="2"/>
  <c r="BX54" i="2" s="1"/>
  <c r="BN54" i="2"/>
  <c r="BR54" i="2"/>
  <c r="BJ206" i="2" l="1"/>
  <c r="AW207" i="2"/>
  <c r="AV208" i="2"/>
  <c r="BA207" i="2"/>
  <c r="AZ208" i="2"/>
  <c r="BE208" i="2"/>
  <c r="BD209" i="2"/>
  <c r="DF747" i="2"/>
  <c r="CZ748" i="2"/>
  <c r="BO54" i="2"/>
  <c r="BI209" i="2"/>
  <c r="BH210" i="2"/>
  <c r="BY54" i="2"/>
  <c r="BJ207" i="2" l="1"/>
  <c r="AW208" i="2"/>
  <c r="AV209" i="2"/>
  <c r="BI210" i="2"/>
  <c r="BH211" i="2"/>
  <c r="BV55" i="2"/>
  <c r="CA54" i="2"/>
  <c r="CB54" i="2" s="1"/>
  <c r="I95" i="6" s="1"/>
  <c r="CD54" i="2"/>
  <c r="BW55" i="2"/>
  <c r="BZ54" i="2"/>
  <c r="H95" i="6" s="1"/>
  <c r="BE209" i="2"/>
  <c r="BD210" i="2"/>
  <c r="CZ749" i="2"/>
  <c r="DF748" i="2"/>
  <c r="BL55" i="2"/>
  <c r="CC54" i="2"/>
  <c r="J95" i="6" s="1"/>
  <c r="BP54" i="2"/>
  <c r="G95" i="6" s="1"/>
  <c r="BA208" i="2"/>
  <c r="AZ209" i="2"/>
  <c r="BJ208" i="2" l="1"/>
  <c r="AW209" i="2"/>
  <c r="AV210" i="2"/>
  <c r="CZ750" i="2"/>
  <c r="DF749" i="2"/>
  <c r="BA209" i="2"/>
  <c r="AZ210" i="2"/>
  <c r="BI211" i="2"/>
  <c r="BH212" i="2"/>
  <c r="BE210" i="2"/>
  <c r="BD211" i="2"/>
  <c r="K95" i="6"/>
  <c r="CE54" i="2"/>
  <c r="L95" i="6" s="1"/>
  <c r="BQ55" i="2"/>
  <c r="BK55" i="2"/>
  <c r="BJ209" i="2" l="1"/>
  <c r="AW210" i="2"/>
  <c r="AV211" i="2"/>
  <c r="BR55" i="2"/>
  <c r="BI212" i="2"/>
  <c r="BH213" i="2"/>
  <c r="BE211" i="2"/>
  <c r="BD212" i="2"/>
  <c r="CZ751" i="2"/>
  <c r="DF750" i="2"/>
  <c r="BA210" i="2"/>
  <c r="AZ211" i="2"/>
  <c r="BT55" i="2"/>
  <c r="BX55" i="2" s="1"/>
  <c r="BN55" i="2"/>
  <c r="BJ210" i="2" l="1"/>
  <c r="AW211" i="2"/>
  <c r="AV212" i="2"/>
  <c r="BI213" i="2"/>
  <c r="BH214" i="2"/>
  <c r="BA211" i="2"/>
  <c r="AZ212" i="2"/>
  <c r="BE212" i="2"/>
  <c r="BD213" i="2"/>
  <c r="BO55" i="2"/>
  <c r="BY55" i="2"/>
  <c r="CZ752" i="2"/>
  <c r="DF751" i="2"/>
  <c r="BJ211" i="2" l="1"/>
  <c r="AW212" i="2"/>
  <c r="AV213" i="2"/>
  <c r="BA212" i="2"/>
  <c r="AZ213" i="2"/>
  <c r="BE213" i="2"/>
  <c r="BD214" i="2"/>
  <c r="DF752" i="2"/>
  <c r="CZ753" i="2"/>
  <c r="BV56" i="2"/>
  <c r="CD55" i="2"/>
  <c r="CA55" i="2"/>
  <c r="CB55" i="2" s="1"/>
  <c r="I96" i="6" s="1"/>
  <c r="BW56" i="2"/>
  <c r="BZ55" i="2"/>
  <c r="H96" i="6" s="1"/>
  <c r="BI214" i="2"/>
  <c r="BH215" i="2"/>
  <c r="CC55" i="2"/>
  <c r="J96" i="6" s="1"/>
  <c r="BL56" i="2"/>
  <c r="BP55" i="2"/>
  <c r="G96" i="6" s="1"/>
  <c r="BJ212" i="2" l="1"/>
  <c r="AW213" i="2"/>
  <c r="AV214" i="2"/>
  <c r="K96" i="6"/>
  <c r="CE55" i="2"/>
  <c r="L96" i="6" s="1"/>
  <c r="BQ56" i="2"/>
  <c r="BK56" i="2"/>
  <c r="BE214" i="2"/>
  <c r="BD215" i="2"/>
  <c r="BI215" i="2"/>
  <c r="BH216" i="2"/>
  <c r="DF753" i="2"/>
  <c r="CZ754" i="2"/>
  <c r="BA213" i="2"/>
  <c r="AZ214" i="2"/>
  <c r="BJ213" i="2" l="1"/>
  <c r="AW214" i="2"/>
  <c r="AV215" i="2"/>
  <c r="BA214" i="2"/>
  <c r="AZ215" i="2"/>
  <c r="BT56" i="2"/>
  <c r="BX56" i="2" s="1"/>
  <c r="BN56" i="2"/>
  <c r="BI216" i="2"/>
  <c r="BH217" i="2"/>
  <c r="BR56" i="2"/>
  <c r="BE215" i="2"/>
  <c r="BD216" i="2"/>
  <c r="CZ755" i="2"/>
  <c r="DF754" i="2"/>
  <c r="BJ214" i="2" l="1"/>
  <c r="AW215" i="2"/>
  <c r="AV216" i="2"/>
  <c r="BO56" i="2"/>
  <c r="DF755" i="2"/>
  <c r="CZ756" i="2"/>
  <c r="BY56" i="2"/>
  <c r="BA215" i="2"/>
  <c r="AZ216" i="2"/>
  <c r="BE216" i="2"/>
  <c r="BD217" i="2"/>
  <c r="BI217" i="2"/>
  <c r="BH218" i="2"/>
  <c r="BJ215" i="2" l="1"/>
  <c r="AW216" i="2"/>
  <c r="AV217" i="2"/>
  <c r="BI218" i="2"/>
  <c r="BH219" i="2"/>
  <c r="CZ757" i="2"/>
  <c r="DF756" i="2"/>
  <c r="BL57" i="2"/>
  <c r="CC56" i="2"/>
  <c r="J97" i="6" s="1"/>
  <c r="BP56" i="2"/>
  <c r="G97" i="6" s="1"/>
  <c r="BE217" i="2"/>
  <c r="BD218" i="2"/>
  <c r="BA216" i="2"/>
  <c r="AZ217" i="2"/>
  <c r="BV57" i="2"/>
  <c r="CD56" i="2"/>
  <c r="CA56" i="2"/>
  <c r="CB56" i="2" s="1"/>
  <c r="I97" i="6" s="1"/>
  <c r="BW57" i="2"/>
  <c r="BZ56" i="2"/>
  <c r="H97" i="6" s="1"/>
  <c r="BJ216" i="2" l="1"/>
  <c r="AV218" i="2"/>
  <c r="AW217" i="2"/>
  <c r="CZ758" i="2"/>
  <c r="DF757" i="2"/>
  <c r="BA217" i="2"/>
  <c r="AZ218" i="2"/>
  <c r="K97" i="6"/>
  <c r="CE56" i="2"/>
  <c r="L97" i="6" s="1"/>
  <c r="BI219" i="2"/>
  <c r="BH220" i="2"/>
  <c r="BE218" i="2"/>
  <c r="BD219" i="2"/>
  <c r="BQ57" i="2"/>
  <c r="BK57" i="2"/>
  <c r="BJ217" i="2" l="1"/>
  <c r="AW218" i="2"/>
  <c r="AV219" i="2"/>
  <c r="BI220" i="2"/>
  <c r="BH221" i="2"/>
  <c r="BA218" i="2"/>
  <c r="AZ219" i="2"/>
  <c r="BR57" i="2"/>
  <c r="BE219" i="2"/>
  <c r="BD220" i="2"/>
  <c r="DF758" i="2"/>
  <c r="CZ759" i="2"/>
  <c r="BT57" i="2"/>
  <c r="BX57" i="2" s="1"/>
  <c r="BN57" i="2"/>
  <c r="BJ218" i="2" l="1"/>
  <c r="AW219" i="2"/>
  <c r="AV220" i="2"/>
  <c r="BE220" i="2"/>
  <c r="BD221" i="2"/>
  <c r="BO57" i="2"/>
  <c r="CZ760" i="2"/>
  <c r="DF759" i="2"/>
  <c r="BA219" i="2"/>
  <c r="AZ220" i="2"/>
  <c r="BY57" i="2"/>
  <c r="BI221" i="2"/>
  <c r="BH222" i="2"/>
  <c r="BJ219" i="2" l="1"/>
  <c r="AW220" i="2"/>
  <c r="AV221" i="2"/>
  <c r="BI222" i="2"/>
  <c r="BH223" i="2"/>
  <c r="CD57" i="2"/>
  <c r="CA57" i="2"/>
  <c r="CB57" i="2" s="1"/>
  <c r="I98" i="6" s="1"/>
  <c r="BV58" i="2"/>
  <c r="BW58" i="2"/>
  <c r="BZ57" i="2"/>
  <c r="H98" i="6" s="1"/>
  <c r="BE221" i="2"/>
  <c r="BD222" i="2"/>
  <c r="DF760" i="2"/>
  <c r="CZ761" i="2"/>
  <c r="BA220" i="2"/>
  <c r="AZ221" i="2"/>
  <c r="BL58" i="2"/>
  <c r="CC57" i="2"/>
  <c r="J98" i="6" s="1"/>
  <c r="BP57" i="2"/>
  <c r="G98" i="6" s="1"/>
  <c r="BJ220" i="2" l="1"/>
  <c r="AV222" i="2"/>
  <c r="AW221" i="2"/>
  <c r="BA221" i="2"/>
  <c r="AZ222" i="2"/>
  <c r="BE222" i="2"/>
  <c r="BD223" i="2"/>
  <c r="K98" i="6"/>
  <c r="CE57" i="2"/>
  <c r="L98" i="6" s="1"/>
  <c r="BI223" i="2"/>
  <c r="BH224" i="2"/>
  <c r="CZ762" i="2"/>
  <c r="DF761" i="2"/>
  <c r="BQ58" i="2"/>
  <c r="BK58" i="2"/>
  <c r="BJ221" i="2" l="1"/>
  <c r="AW222" i="2"/>
  <c r="AV223" i="2"/>
  <c r="BE223" i="2"/>
  <c r="BD224" i="2"/>
  <c r="DF762" i="2"/>
  <c r="CZ763" i="2"/>
  <c r="BT58" i="2"/>
  <c r="BX58" i="2" s="1"/>
  <c r="BN58" i="2"/>
  <c r="BR58" i="2"/>
  <c r="BA222" i="2"/>
  <c r="AZ223" i="2"/>
  <c r="BI224" i="2"/>
  <c r="BH225" i="2"/>
  <c r="BJ222" i="2" l="1"/>
  <c r="AW223" i="2"/>
  <c r="AV224" i="2"/>
  <c r="BA223" i="2"/>
  <c r="AZ224" i="2"/>
  <c r="BI225" i="2"/>
  <c r="BH226" i="2"/>
  <c r="CZ764" i="2"/>
  <c r="DF763" i="2"/>
  <c r="BO58" i="2"/>
  <c r="BE224" i="2"/>
  <c r="BD225" i="2"/>
  <c r="BY58" i="2"/>
  <c r="BJ223" i="2" l="1"/>
  <c r="AW224" i="2"/>
  <c r="AV225" i="2"/>
  <c r="BI226" i="2"/>
  <c r="BH227" i="2"/>
  <c r="BE225" i="2"/>
  <c r="BD226" i="2"/>
  <c r="BA224" i="2"/>
  <c r="AZ225" i="2"/>
  <c r="DF764" i="2"/>
  <c r="CZ765" i="2"/>
  <c r="CA58" i="2"/>
  <c r="CB58" i="2" s="1"/>
  <c r="I99" i="6" s="1"/>
  <c r="BV59" i="2"/>
  <c r="CD58" i="2"/>
  <c r="BW59" i="2"/>
  <c r="BZ58" i="2"/>
  <c r="H99" i="6" s="1"/>
  <c r="BL59" i="2"/>
  <c r="CC58" i="2"/>
  <c r="J99" i="6" s="1"/>
  <c r="BP58" i="2"/>
  <c r="G99" i="6" s="1"/>
  <c r="BJ224" i="2" l="1"/>
  <c r="AV226" i="2"/>
  <c r="AW225" i="2"/>
  <c r="BE226" i="2"/>
  <c r="BD227" i="2"/>
  <c r="DF765" i="2"/>
  <c r="CZ766" i="2"/>
  <c r="BA225" i="2"/>
  <c r="AZ226" i="2"/>
  <c r="BI227" i="2"/>
  <c r="BH228" i="2"/>
  <c r="CE58" i="2"/>
  <c r="L99" i="6" s="1"/>
  <c r="K99" i="6"/>
  <c r="BQ59" i="2"/>
  <c r="BK59" i="2"/>
  <c r="BJ225" i="2" l="1"/>
  <c r="AV227" i="2"/>
  <c r="AW226" i="2"/>
  <c r="BE227" i="2"/>
  <c r="BD228" i="2"/>
  <c r="BA226" i="2"/>
  <c r="AZ227" i="2"/>
  <c r="BT59" i="2"/>
  <c r="BX59" i="2" s="1"/>
  <c r="BN59" i="2"/>
  <c r="BR59" i="2"/>
  <c r="BI228" i="2"/>
  <c r="BH229" i="2"/>
  <c r="DF766" i="2"/>
  <c r="CZ767" i="2"/>
  <c r="BJ226" i="2" l="1"/>
  <c r="AW227" i="2"/>
  <c r="AV228" i="2"/>
  <c r="BY59" i="2"/>
  <c r="BI229" i="2"/>
  <c r="BH230" i="2"/>
  <c r="BO59" i="2"/>
  <c r="DF767" i="2"/>
  <c r="CZ768" i="2"/>
  <c r="BE228" i="2"/>
  <c r="BD229" i="2"/>
  <c r="BA227" i="2"/>
  <c r="AZ228" i="2"/>
  <c r="BJ227" i="2" l="1"/>
  <c r="AV229" i="2"/>
  <c r="AW228" i="2"/>
  <c r="CA59" i="2"/>
  <c r="CB59" i="2" s="1"/>
  <c r="I100" i="6" s="1"/>
  <c r="BV60" i="2"/>
  <c r="CD59" i="2"/>
  <c r="BW60" i="2"/>
  <c r="BZ59" i="2"/>
  <c r="H100" i="6" s="1"/>
  <c r="CZ769" i="2"/>
  <c r="DF768" i="2"/>
  <c r="BE229" i="2"/>
  <c r="BD230" i="2"/>
  <c r="BI230" i="2"/>
  <c r="BH231" i="2"/>
  <c r="BA228" i="2"/>
  <c r="AZ229" i="2"/>
  <c r="CC59" i="2"/>
  <c r="J100" i="6" s="1"/>
  <c r="BL60" i="2"/>
  <c r="BP59" i="2"/>
  <c r="G100" i="6" s="1"/>
  <c r="BJ228" i="2" l="1"/>
  <c r="AV230" i="2"/>
  <c r="AW229" i="2"/>
  <c r="CZ770" i="2"/>
  <c r="DF769" i="2"/>
  <c r="BA229" i="2"/>
  <c r="AZ230" i="2"/>
  <c r="BE230" i="2"/>
  <c r="BD231" i="2"/>
  <c r="BQ60" i="2"/>
  <c r="BK60" i="2"/>
  <c r="BI231" i="2"/>
  <c r="BH232" i="2"/>
  <c r="K100" i="6"/>
  <c r="CE59" i="2"/>
  <c r="L100" i="6" s="1"/>
  <c r="BJ229" i="2" l="1"/>
  <c r="AV231" i="2"/>
  <c r="AW230" i="2"/>
  <c r="BI232" i="2"/>
  <c r="BH233" i="2"/>
  <c r="BA230" i="2"/>
  <c r="AZ231" i="2"/>
  <c r="DF770" i="2"/>
  <c r="CZ771" i="2"/>
  <c r="BR60" i="2"/>
  <c r="BE231" i="2"/>
  <c r="BD232" i="2"/>
  <c r="BT60" i="2"/>
  <c r="BX60" i="2" s="1"/>
  <c r="BN60" i="2"/>
  <c r="BJ230" i="2" l="1"/>
  <c r="AW231" i="2"/>
  <c r="AV232" i="2"/>
  <c r="BE232" i="2"/>
  <c r="BD233" i="2"/>
  <c r="BO60" i="2"/>
  <c r="BY60" i="2"/>
  <c r="BA231" i="2"/>
  <c r="AZ232" i="2"/>
  <c r="BI233" i="2"/>
  <c r="BH234" i="2"/>
  <c r="CZ772" i="2"/>
  <c r="DF771" i="2"/>
  <c r="BJ231" i="2" l="1"/>
  <c r="AW232" i="2"/>
  <c r="AV233" i="2"/>
  <c r="BI234" i="2"/>
  <c r="BH235" i="2"/>
  <c r="BV61" i="2"/>
  <c r="CD60" i="2"/>
  <c r="CA60" i="2"/>
  <c r="CB60" i="2" s="1"/>
  <c r="I101" i="6" s="1"/>
  <c r="BW61" i="2"/>
  <c r="BZ60" i="2"/>
  <c r="H101" i="6" s="1"/>
  <c r="DF772" i="2"/>
  <c r="CZ773" i="2"/>
  <c r="BE233" i="2"/>
  <c r="BD234" i="2"/>
  <c r="BA232" i="2"/>
  <c r="AZ233" i="2"/>
  <c r="CC60" i="2"/>
  <c r="J101" i="6" s="1"/>
  <c r="BL61" i="2"/>
  <c r="BP60" i="2"/>
  <c r="G101" i="6" s="1"/>
  <c r="BJ232" i="2" l="1"/>
  <c r="AW233" i="2"/>
  <c r="AV234" i="2"/>
  <c r="BQ61" i="2"/>
  <c r="BK61" i="2"/>
  <c r="BA233" i="2"/>
  <c r="AZ234" i="2"/>
  <c r="K101" i="6"/>
  <c r="CE60" i="2"/>
  <c r="L101" i="6" s="1"/>
  <c r="BE234" i="2"/>
  <c r="BD235" i="2"/>
  <c r="BI235" i="2"/>
  <c r="BH236" i="2"/>
  <c r="DF773" i="2"/>
  <c r="CZ774" i="2"/>
  <c r="BJ233" i="2" l="1"/>
  <c r="AV235" i="2"/>
  <c r="AW234" i="2"/>
  <c r="BE235" i="2"/>
  <c r="BD236" i="2"/>
  <c r="BR61" i="2"/>
  <c r="BA234" i="2"/>
  <c r="AZ235" i="2"/>
  <c r="BI236" i="2"/>
  <c r="BH237" i="2"/>
  <c r="CZ775" i="2"/>
  <c r="DF774" i="2"/>
  <c r="BT61" i="2"/>
  <c r="BX61" i="2" s="1"/>
  <c r="BN61" i="2"/>
  <c r="BJ234" i="2" l="1"/>
  <c r="AW235" i="2"/>
  <c r="AV236" i="2"/>
  <c r="BI237" i="2"/>
  <c r="BH238" i="2"/>
  <c r="BO61" i="2"/>
  <c r="DF775" i="2"/>
  <c r="CZ776" i="2"/>
  <c r="BY61" i="2"/>
  <c r="BA235" i="2"/>
  <c r="AZ236" i="2"/>
  <c r="BE236" i="2"/>
  <c r="BD237" i="2"/>
  <c r="BJ235" i="2" l="1"/>
  <c r="AV237" i="2"/>
  <c r="AW236" i="2"/>
  <c r="BA236" i="2"/>
  <c r="AZ237" i="2"/>
  <c r="CZ777" i="2"/>
  <c r="DF776" i="2"/>
  <c r="BE237" i="2"/>
  <c r="BD238" i="2"/>
  <c r="BV62" i="2"/>
  <c r="CA61" i="2"/>
  <c r="CB61" i="2" s="1"/>
  <c r="I102" i="6" s="1"/>
  <c r="CD61" i="2"/>
  <c r="BW62" i="2"/>
  <c r="BZ61" i="2"/>
  <c r="H102" i="6" s="1"/>
  <c r="CC61" i="2"/>
  <c r="J102" i="6" s="1"/>
  <c r="BL62" i="2"/>
  <c r="BP61" i="2"/>
  <c r="G102" i="6" s="1"/>
  <c r="BI238" i="2"/>
  <c r="BH239" i="2"/>
  <c r="BJ236" i="2" l="1"/>
  <c r="AW237" i="2"/>
  <c r="AV238" i="2"/>
  <c r="DF777" i="2"/>
  <c r="CZ778" i="2"/>
  <c r="BI239" i="2"/>
  <c r="BH240" i="2"/>
  <c r="BA237" i="2"/>
  <c r="AZ238" i="2"/>
  <c r="BE238" i="2"/>
  <c r="BD239" i="2"/>
  <c r="BQ62" i="2"/>
  <c r="BK62" i="2"/>
  <c r="K102" i="6"/>
  <c r="CE61" i="2"/>
  <c r="L102" i="6" s="1"/>
  <c r="BJ237" i="2" l="1"/>
  <c r="AW238" i="2"/>
  <c r="AV239" i="2"/>
  <c r="DF778" i="2"/>
  <c r="CZ779" i="2"/>
  <c r="BT62" i="2"/>
  <c r="BX62" i="2" s="1"/>
  <c r="BN62" i="2"/>
  <c r="BR62" i="2"/>
  <c r="BA238" i="2"/>
  <c r="AZ239" i="2"/>
  <c r="BE239" i="2"/>
  <c r="BD240" i="2"/>
  <c r="BI240" i="2"/>
  <c r="BH241" i="2"/>
  <c r="BJ238" i="2" l="1"/>
  <c r="AV240" i="2"/>
  <c r="AW239" i="2"/>
  <c r="BE240" i="2"/>
  <c r="BD241" i="2"/>
  <c r="BI241" i="2"/>
  <c r="BH242" i="2"/>
  <c r="BA239" i="2"/>
  <c r="AZ240" i="2"/>
  <c r="BO62" i="2"/>
  <c r="BY62" i="2"/>
  <c r="CZ780" i="2"/>
  <c r="DF779" i="2"/>
  <c r="BJ239" i="2" l="1"/>
  <c r="AW240" i="2"/>
  <c r="AV241" i="2"/>
  <c r="CD62" i="2"/>
  <c r="BV63" i="2"/>
  <c r="CA62" i="2"/>
  <c r="CB62" i="2" s="1"/>
  <c r="I103" i="6" s="1"/>
  <c r="BW63" i="2"/>
  <c r="BZ62" i="2"/>
  <c r="H103" i="6" s="1"/>
  <c r="BI242" i="2"/>
  <c r="BH243" i="2"/>
  <c r="BE241" i="2"/>
  <c r="BD242" i="2"/>
  <c r="BA240" i="2"/>
  <c r="AZ241" i="2"/>
  <c r="DF780" i="2"/>
  <c r="CZ781" i="2"/>
  <c r="BL63" i="2"/>
  <c r="CC62" i="2"/>
  <c r="J103" i="6" s="1"/>
  <c r="BP62" i="2"/>
  <c r="G103" i="6" s="1"/>
  <c r="BJ240" i="2" l="1"/>
  <c r="AV242" i="2"/>
  <c r="AW241" i="2"/>
  <c r="BQ63" i="2"/>
  <c r="BK63" i="2"/>
  <c r="CZ782" i="2"/>
  <c r="DF781" i="2"/>
  <c r="BA241" i="2"/>
  <c r="AZ242" i="2"/>
  <c r="BI243" i="2"/>
  <c r="BH244" i="2"/>
  <c r="BE242" i="2"/>
  <c r="BD243" i="2"/>
  <c r="K103" i="6"/>
  <c r="CE62" i="2"/>
  <c r="L103" i="6" s="1"/>
  <c r="BJ241" i="2" l="1"/>
  <c r="AV243" i="2"/>
  <c r="AW242" i="2"/>
  <c r="CZ783" i="2"/>
  <c r="DF782" i="2"/>
  <c r="BA242" i="2"/>
  <c r="AZ243" i="2"/>
  <c r="BT63" i="2"/>
  <c r="BX63" i="2" s="1"/>
  <c r="BN63" i="2"/>
  <c r="BE243" i="2"/>
  <c r="BD244" i="2"/>
  <c r="BI244" i="2"/>
  <c r="BH245" i="2"/>
  <c r="BR63" i="2"/>
  <c r="BJ242" i="2" l="1"/>
  <c r="AW243" i="2"/>
  <c r="AV244" i="2"/>
  <c r="BI245" i="2"/>
  <c r="BH246" i="2"/>
  <c r="BE244" i="2"/>
  <c r="BD245" i="2"/>
  <c r="BO63" i="2"/>
  <c r="BY63" i="2"/>
  <c r="DF783" i="2"/>
  <c r="CZ784" i="2"/>
  <c r="BA243" i="2"/>
  <c r="AZ244" i="2"/>
  <c r="BJ243" i="2" l="1"/>
  <c r="AW244" i="2"/>
  <c r="AV245" i="2"/>
  <c r="CZ785" i="2"/>
  <c r="DF784" i="2"/>
  <c r="BL64" i="2"/>
  <c r="CC63" i="2"/>
  <c r="J104" i="6" s="1"/>
  <c r="BP63" i="2"/>
  <c r="G104" i="6" s="1"/>
  <c r="BA244" i="2"/>
  <c r="AZ245" i="2"/>
  <c r="BV64" i="2"/>
  <c r="CD63" i="2"/>
  <c r="CA63" i="2"/>
  <c r="CB63" i="2" s="1"/>
  <c r="I104" i="6" s="1"/>
  <c r="BW64" i="2"/>
  <c r="BZ63" i="2"/>
  <c r="H104" i="6" s="1"/>
  <c r="BI246" i="2"/>
  <c r="BH247" i="2"/>
  <c r="BE245" i="2"/>
  <c r="BD246" i="2"/>
  <c r="BJ244" i="2" l="1"/>
  <c r="AW245" i="2"/>
  <c r="AV246" i="2"/>
  <c r="K104" i="6"/>
  <c r="CE63" i="2"/>
  <c r="L104" i="6" s="1"/>
  <c r="BE246" i="2"/>
  <c r="BD247" i="2"/>
  <c r="BI247" i="2"/>
  <c r="BH248" i="2"/>
  <c r="CZ786" i="2"/>
  <c r="DF785" i="2"/>
  <c r="BA245" i="2"/>
  <c r="AZ246" i="2"/>
  <c r="BQ64" i="2"/>
  <c r="BK64" i="2"/>
  <c r="BJ245" i="2" l="1"/>
  <c r="AW246" i="2"/>
  <c r="AV247" i="2"/>
  <c r="BA246" i="2"/>
  <c r="AZ247" i="2"/>
  <c r="BI248" i="2"/>
  <c r="BH249" i="2"/>
  <c r="BT64" i="2"/>
  <c r="BX64" i="2" s="1"/>
  <c r="BN64" i="2"/>
  <c r="BR64" i="2"/>
  <c r="DF786" i="2"/>
  <c r="CZ787" i="2"/>
  <c r="BE247" i="2"/>
  <c r="BD248" i="2"/>
  <c r="BJ246" i="2" l="1"/>
  <c r="AW247" i="2"/>
  <c r="AV248" i="2"/>
  <c r="DF787" i="2"/>
  <c r="CZ788" i="2"/>
  <c r="BE248" i="2"/>
  <c r="BD249" i="2"/>
  <c r="BI249" i="2"/>
  <c r="BH250" i="2"/>
  <c r="BO64" i="2"/>
  <c r="BY64" i="2"/>
  <c r="BA247" i="2"/>
  <c r="AZ248" i="2"/>
  <c r="BJ247" i="2" l="1"/>
  <c r="AW248" i="2"/>
  <c r="AV249" i="2"/>
  <c r="CC64" i="2"/>
  <c r="J105" i="6" s="1"/>
  <c r="BL65" i="2"/>
  <c r="BP64" i="2"/>
  <c r="G105" i="6" s="1"/>
  <c r="BE249" i="2"/>
  <c r="BD250" i="2"/>
  <c r="DF788" i="2"/>
  <c r="CZ789" i="2"/>
  <c r="BV65" i="2"/>
  <c r="CD64" i="2"/>
  <c r="CA64" i="2"/>
  <c r="CB64" i="2" s="1"/>
  <c r="I105" i="6" s="1"/>
  <c r="BW65" i="2"/>
  <c r="BZ64" i="2"/>
  <c r="H105" i="6" s="1"/>
  <c r="BI250" i="2"/>
  <c r="BH251" i="2"/>
  <c r="BA248" i="2"/>
  <c r="AZ249" i="2"/>
  <c r="BJ248" i="2" l="1"/>
  <c r="AW249" i="2"/>
  <c r="AV250" i="2"/>
  <c r="K105" i="6"/>
  <c r="CE64" i="2"/>
  <c r="L105" i="6" s="1"/>
  <c r="BE250" i="2"/>
  <c r="BD251" i="2"/>
  <c r="BA249" i="2"/>
  <c r="AZ250" i="2"/>
  <c r="CZ790" i="2"/>
  <c r="DF789" i="2"/>
  <c r="BI251" i="2"/>
  <c r="BH252" i="2"/>
  <c r="BQ65" i="2"/>
  <c r="BK65" i="2"/>
  <c r="BJ249" i="2" l="1"/>
  <c r="AV251" i="2"/>
  <c r="AW250" i="2"/>
  <c r="CZ791" i="2"/>
  <c r="DF790" i="2"/>
  <c r="BT65" i="2"/>
  <c r="BX65" i="2" s="1"/>
  <c r="BN65" i="2"/>
  <c r="BA250" i="2"/>
  <c r="AZ251" i="2"/>
  <c r="BR65" i="2"/>
  <c r="BI252" i="2"/>
  <c r="BH253" i="2"/>
  <c r="BE251" i="2"/>
  <c r="BD252" i="2"/>
  <c r="BJ250" i="2" l="1"/>
  <c r="AW251" i="2"/>
  <c r="AV252" i="2"/>
  <c r="BY65" i="2"/>
  <c r="BE252" i="2"/>
  <c r="BD253" i="2"/>
  <c r="DF791" i="2"/>
  <c r="CZ792" i="2"/>
  <c r="BI253" i="2"/>
  <c r="BH254" i="2"/>
  <c r="BA251" i="2"/>
  <c r="AZ252" i="2"/>
  <c r="BO65" i="2"/>
  <c r="BJ251" i="2" l="1"/>
  <c r="AW252" i="2"/>
  <c r="AV253" i="2"/>
  <c r="CZ793" i="2"/>
  <c r="DF792" i="2"/>
  <c r="CC65" i="2"/>
  <c r="J106" i="6" s="1"/>
  <c r="BL66" i="2"/>
  <c r="BP65" i="2"/>
  <c r="G106" i="6" s="1"/>
  <c r="CD65" i="2"/>
  <c r="CA65" i="2"/>
  <c r="CB65" i="2" s="1"/>
  <c r="I106" i="6" s="1"/>
  <c r="BV66" i="2"/>
  <c r="BW66" i="2"/>
  <c r="BZ65" i="2"/>
  <c r="H106" i="6" s="1"/>
  <c r="BI254" i="2"/>
  <c r="BH255" i="2"/>
  <c r="BA252" i="2"/>
  <c r="AZ253" i="2"/>
  <c r="BE253" i="2"/>
  <c r="BD254" i="2"/>
  <c r="BJ252" i="2" l="1"/>
  <c r="AW253" i="2"/>
  <c r="AV254" i="2"/>
  <c r="CE65" i="2"/>
  <c r="L106" i="6" s="1"/>
  <c r="K106" i="6"/>
  <c r="BQ66" i="2"/>
  <c r="BK66" i="2"/>
  <c r="BA253" i="2"/>
  <c r="AZ254" i="2"/>
  <c r="BE254" i="2"/>
  <c r="BD255" i="2"/>
  <c r="BI255" i="2"/>
  <c r="BH256" i="2"/>
  <c r="CZ794" i="2"/>
  <c r="DF793" i="2"/>
  <c r="BJ253" i="2" l="1"/>
  <c r="AW254" i="2"/>
  <c r="AV255" i="2"/>
  <c r="BA254" i="2"/>
  <c r="AZ255" i="2"/>
  <c r="BR66" i="2"/>
  <c r="BI256" i="2"/>
  <c r="BH257" i="2"/>
  <c r="BE255" i="2"/>
  <c r="BD256" i="2"/>
  <c r="CZ795" i="2"/>
  <c r="DF794" i="2"/>
  <c r="BT66" i="2"/>
  <c r="BX66" i="2" s="1"/>
  <c r="BN66" i="2"/>
  <c r="BJ254" i="2" l="1"/>
  <c r="AW255" i="2"/>
  <c r="AV256" i="2"/>
  <c r="CZ796" i="2"/>
  <c r="DF795" i="2"/>
  <c r="BI257" i="2"/>
  <c r="BH258" i="2"/>
  <c r="BO66" i="2"/>
  <c r="BE256" i="2"/>
  <c r="BD257" i="2"/>
  <c r="BY66" i="2"/>
  <c r="BA255" i="2"/>
  <c r="AZ256" i="2"/>
  <c r="BJ255" i="2" l="1"/>
  <c r="AV257" i="2"/>
  <c r="AW256" i="2"/>
  <c r="BA256" i="2"/>
  <c r="AZ257" i="2"/>
  <c r="BE257" i="2"/>
  <c r="BD258" i="2"/>
  <c r="BV67" i="2"/>
  <c r="CA66" i="2"/>
  <c r="CB66" i="2" s="1"/>
  <c r="I107" i="6" s="1"/>
  <c r="CD66" i="2"/>
  <c r="BW67" i="2"/>
  <c r="BZ66" i="2"/>
  <c r="H107" i="6" s="1"/>
  <c r="BI258" i="2"/>
  <c r="BH259" i="2"/>
  <c r="BL67" i="2"/>
  <c r="CC66" i="2"/>
  <c r="J107" i="6" s="1"/>
  <c r="BP66" i="2"/>
  <c r="G107" i="6" s="1"/>
  <c r="CZ797" i="2"/>
  <c r="DF796" i="2"/>
  <c r="BJ256" i="2" l="1"/>
  <c r="AW257" i="2"/>
  <c r="AV258" i="2"/>
  <c r="BA257" i="2"/>
  <c r="AZ258" i="2"/>
  <c r="CZ798" i="2"/>
  <c r="DF797" i="2"/>
  <c r="BQ67" i="2"/>
  <c r="BK67" i="2"/>
  <c r="BE258" i="2"/>
  <c r="BD259" i="2"/>
  <c r="BI259" i="2"/>
  <c r="BH260" i="2"/>
  <c r="CE66" i="2"/>
  <c r="L107" i="6" s="1"/>
  <c r="K107" i="6"/>
  <c r="BJ257" i="2" l="1"/>
  <c r="AW258" i="2"/>
  <c r="AV259" i="2"/>
  <c r="BI260" i="2"/>
  <c r="BH261" i="2"/>
  <c r="BT67" i="2"/>
  <c r="BX67" i="2" s="1"/>
  <c r="BN67" i="2"/>
  <c r="BR67" i="2"/>
  <c r="BA258" i="2"/>
  <c r="AZ259" i="2"/>
  <c r="BE259" i="2"/>
  <c r="BD260" i="2"/>
  <c r="DF798" i="2"/>
  <c r="CZ799" i="2"/>
  <c r="BJ258" i="2" l="1"/>
  <c r="AW259" i="2"/>
  <c r="AV260" i="2"/>
  <c r="BI261" i="2"/>
  <c r="BH262" i="2"/>
  <c r="BA259" i="2"/>
  <c r="AZ260" i="2"/>
  <c r="CZ800" i="2"/>
  <c r="DF799" i="2"/>
  <c r="BE260" i="2"/>
  <c r="BD261" i="2"/>
  <c r="BO67" i="2"/>
  <c r="BY67" i="2"/>
  <c r="BJ259" i="2" l="1"/>
  <c r="AV261" i="2"/>
  <c r="AW260" i="2"/>
  <c r="BE261" i="2"/>
  <c r="BD262" i="2"/>
  <c r="BI262" i="2"/>
  <c r="BH263" i="2"/>
  <c r="CC67" i="2"/>
  <c r="J108" i="6" s="1"/>
  <c r="BL68" i="2"/>
  <c r="BP67" i="2"/>
  <c r="G108" i="6" s="1"/>
  <c r="BV68" i="2"/>
  <c r="CA67" i="2"/>
  <c r="CB67" i="2" s="1"/>
  <c r="I108" i="6" s="1"/>
  <c r="CD67" i="2"/>
  <c r="BW68" i="2"/>
  <c r="BZ67" i="2"/>
  <c r="H108" i="6" s="1"/>
  <c r="CZ801" i="2"/>
  <c r="DF800" i="2"/>
  <c r="BA260" i="2"/>
  <c r="AZ261" i="2"/>
  <c r="BJ260" i="2" l="1"/>
  <c r="AV262" i="2"/>
  <c r="AW261" i="2"/>
  <c r="DF801" i="2"/>
  <c r="CZ802" i="2"/>
  <c r="BA261" i="2"/>
  <c r="AZ262" i="2"/>
  <c r="CE67" i="2"/>
  <c r="L108" i="6" s="1"/>
  <c r="K108" i="6"/>
  <c r="BQ68" i="2"/>
  <c r="BK68" i="2"/>
  <c r="BI263" i="2"/>
  <c r="BH264" i="2"/>
  <c r="BE262" i="2"/>
  <c r="BD263" i="2"/>
  <c r="BJ261" i="2" l="1"/>
  <c r="AW262" i="2"/>
  <c r="AV263" i="2"/>
  <c r="BE263" i="2"/>
  <c r="BD264" i="2"/>
  <c r="BT68" i="2"/>
  <c r="BX68" i="2" s="1"/>
  <c r="BN68" i="2"/>
  <c r="BA262" i="2"/>
  <c r="AZ263" i="2"/>
  <c r="BR68" i="2"/>
  <c r="BI264" i="2"/>
  <c r="BH265" i="2"/>
  <c r="CZ803" i="2"/>
  <c r="DF802" i="2"/>
  <c r="BJ262" i="2" l="1"/>
  <c r="AW263" i="2"/>
  <c r="AV264" i="2"/>
  <c r="BO68" i="2"/>
  <c r="BY68" i="2"/>
  <c r="DF803" i="2"/>
  <c r="CZ804" i="2"/>
  <c r="BI265" i="2"/>
  <c r="BH266" i="2"/>
  <c r="BA263" i="2"/>
  <c r="AZ264" i="2"/>
  <c r="BE264" i="2"/>
  <c r="BD265" i="2"/>
  <c r="BJ263" i="2" l="1"/>
  <c r="AW264" i="2"/>
  <c r="AV265" i="2"/>
  <c r="BL69" i="2"/>
  <c r="CC68" i="2"/>
  <c r="J109" i="6" s="1"/>
  <c r="BP68" i="2"/>
  <c r="G109" i="6" s="1"/>
  <c r="BA264" i="2"/>
  <c r="AZ265" i="2"/>
  <c r="CD68" i="2"/>
  <c r="BV69" i="2"/>
  <c r="CA68" i="2"/>
  <c r="CB68" i="2" s="1"/>
  <c r="I109" i="6" s="1"/>
  <c r="BW69" i="2"/>
  <c r="BZ68" i="2"/>
  <c r="H109" i="6" s="1"/>
  <c r="BE265" i="2"/>
  <c r="BD266" i="2"/>
  <c r="BI266" i="2"/>
  <c r="BH267" i="2"/>
  <c r="CZ805" i="2"/>
  <c r="DF804" i="2"/>
  <c r="BJ264" i="2" l="1"/>
  <c r="AW265" i="2"/>
  <c r="AV266" i="2"/>
  <c r="BI267" i="2"/>
  <c r="BH268" i="2"/>
  <c r="BE266" i="2"/>
  <c r="BD267" i="2"/>
  <c r="CZ806" i="2"/>
  <c r="DF805" i="2"/>
  <c r="BA265" i="2"/>
  <c r="AZ266" i="2"/>
  <c r="BQ69" i="2"/>
  <c r="BK69" i="2"/>
  <c r="CE68" i="2"/>
  <c r="L109" i="6" s="1"/>
  <c r="K109" i="6"/>
  <c r="BJ265" i="2" l="1"/>
  <c r="AV267" i="2"/>
  <c r="AW266" i="2"/>
  <c r="BR69" i="2"/>
  <c r="CZ807" i="2"/>
  <c r="DF806" i="2"/>
  <c r="BA266" i="2"/>
  <c r="AZ267" i="2"/>
  <c r="BE267" i="2"/>
  <c r="BD268" i="2"/>
  <c r="BI268" i="2"/>
  <c r="BH269" i="2"/>
  <c r="BT69" i="2"/>
  <c r="BX69" i="2" s="1"/>
  <c r="BN69" i="2"/>
  <c r="BJ266" i="2" l="1"/>
  <c r="AW267" i="2"/>
  <c r="AV268" i="2"/>
  <c r="BI269" i="2"/>
  <c r="BH270" i="2"/>
  <c r="BO69" i="2"/>
  <c r="BE268" i="2"/>
  <c r="BD269" i="2"/>
  <c r="BY69" i="2"/>
  <c r="DF807" i="2"/>
  <c r="CZ808" i="2"/>
  <c r="BA267" i="2"/>
  <c r="AZ268" i="2"/>
  <c r="BJ267" i="2" l="1"/>
  <c r="AV269" i="2"/>
  <c r="AW268" i="2"/>
  <c r="BA268" i="2"/>
  <c r="AZ269" i="2"/>
  <c r="CZ809" i="2"/>
  <c r="DF808" i="2"/>
  <c r="BE269" i="2"/>
  <c r="BD270" i="2"/>
  <c r="BI270" i="2"/>
  <c r="BH271" i="2"/>
  <c r="CD69" i="2"/>
  <c r="CA69" i="2"/>
  <c r="CB69" i="2" s="1"/>
  <c r="I110" i="6" s="1"/>
  <c r="BV70" i="2"/>
  <c r="BW70" i="2"/>
  <c r="BZ69" i="2"/>
  <c r="H110" i="6" s="1"/>
  <c r="CC69" i="2"/>
  <c r="J110" i="6" s="1"/>
  <c r="BL70" i="2"/>
  <c r="BP69" i="2"/>
  <c r="G110" i="6" s="1"/>
  <c r="BJ268" i="2" l="1"/>
  <c r="AW269" i="2"/>
  <c r="AV270" i="2"/>
  <c r="BI271" i="2"/>
  <c r="BH272" i="2"/>
  <c r="K110" i="6"/>
  <c r="CE69" i="2"/>
  <c r="L110" i="6" s="1"/>
  <c r="DF809" i="2"/>
  <c r="CZ810" i="2"/>
  <c r="BA269" i="2"/>
  <c r="AZ270" i="2"/>
  <c r="BE270" i="2"/>
  <c r="BD271" i="2"/>
  <c r="BQ70" i="2"/>
  <c r="BK70" i="2"/>
  <c r="BJ269" i="2" l="1"/>
  <c r="AW270" i="2"/>
  <c r="AV271" i="2"/>
  <c r="BA270" i="2"/>
  <c r="AZ271" i="2"/>
  <c r="BI272" i="2"/>
  <c r="BH273" i="2"/>
  <c r="BI273" i="2" s="1"/>
  <c r="BE271" i="2"/>
  <c r="BD272" i="2"/>
  <c r="BT70" i="2"/>
  <c r="BX70" i="2" s="1"/>
  <c r="BN70" i="2"/>
  <c r="BR70" i="2"/>
  <c r="DF810" i="2"/>
  <c r="CZ811" i="2"/>
  <c r="BJ270" i="2" l="1"/>
  <c r="AV272" i="2"/>
  <c r="AW271" i="2"/>
  <c r="BO70" i="2"/>
  <c r="DF811" i="2"/>
  <c r="CZ812" i="2"/>
  <c r="BY70" i="2"/>
  <c r="BE272" i="2"/>
  <c r="BD273" i="2"/>
  <c r="BE273" i="2" s="1"/>
  <c r="BA271" i="2"/>
  <c r="AZ272" i="2"/>
  <c r="BJ271" i="2" l="1"/>
  <c r="AW272" i="2"/>
  <c r="AV273" i="2"/>
  <c r="AW273" i="2" s="1"/>
  <c r="BA272" i="2"/>
  <c r="AZ273" i="2"/>
  <c r="BA273" i="2" s="1"/>
  <c r="BV71" i="2"/>
  <c r="CA70" i="2"/>
  <c r="CB70" i="2" s="1"/>
  <c r="I111" i="6" s="1"/>
  <c r="CD70" i="2"/>
  <c r="BW71" i="2"/>
  <c r="BZ70" i="2"/>
  <c r="H111" i="6" s="1"/>
  <c r="DF812" i="2"/>
  <c r="CZ813" i="2"/>
  <c r="CC70" i="2"/>
  <c r="J111" i="6" s="1"/>
  <c r="BL71" i="2"/>
  <c r="BP70" i="2"/>
  <c r="G111" i="6" s="1"/>
  <c r="BJ272" i="2" l="1"/>
  <c r="BJ273" i="2"/>
  <c r="BQ71" i="2"/>
  <c r="BK71" i="2"/>
  <c r="DF813" i="2"/>
  <c r="CZ814" i="2"/>
  <c r="CE70" i="2"/>
  <c r="L111" i="6" s="1"/>
  <c r="K111" i="6"/>
  <c r="BT71" i="2" l="1"/>
  <c r="BX71" i="2" s="1"/>
  <c r="BN71" i="2"/>
  <c r="DF814" i="2"/>
  <c r="CZ815" i="2"/>
  <c r="BR71" i="2"/>
  <c r="CZ816" i="2" l="1"/>
  <c r="DF815" i="2"/>
  <c r="BO71" i="2"/>
  <c r="BY71" i="2"/>
  <c r="BL72" i="2" l="1"/>
  <c r="CC71" i="2"/>
  <c r="J112" i="6" s="1"/>
  <c r="BP71" i="2"/>
  <c r="G112" i="6" s="1"/>
  <c r="BV72" i="2"/>
  <c r="CA71" i="2"/>
  <c r="CB71" i="2" s="1"/>
  <c r="I112" i="6" s="1"/>
  <c r="CD71" i="2"/>
  <c r="BW72" i="2"/>
  <c r="BZ71" i="2"/>
  <c r="H112" i="6" s="1"/>
  <c r="CZ817" i="2"/>
  <c r="DF816" i="2"/>
  <c r="K112" i="6" l="1"/>
  <c r="CE71" i="2"/>
  <c r="L112" i="6" s="1"/>
  <c r="DF817" i="2"/>
  <c r="CZ818" i="2"/>
  <c r="BQ72" i="2"/>
  <c r="BK72" i="2"/>
  <c r="BR72" i="2" l="1"/>
  <c r="DF818" i="2"/>
  <c r="CZ819" i="2"/>
  <c r="BT72" i="2"/>
  <c r="BX72" i="2" s="1"/>
  <c r="BN72" i="2"/>
  <c r="BY72" i="2" l="1"/>
  <c r="DF819" i="2"/>
  <c r="CZ820" i="2"/>
  <c r="BO72" i="2"/>
  <c r="CC72" i="2" l="1"/>
  <c r="J113" i="6" s="1"/>
  <c r="BL73" i="2"/>
  <c r="BP72" i="2"/>
  <c r="G113" i="6" s="1"/>
  <c r="BV73" i="2"/>
  <c r="CA72" i="2"/>
  <c r="CB72" i="2" s="1"/>
  <c r="I113" i="6" s="1"/>
  <c r="CD72" i="2"/>
  <c r="BW73" i="2"/>
  <c r="BZ72" i="2"/>
  <c r="H113" i="6" s="1"/>
  <c r="CZ821" i="2"/>
  <c r="DF820" i="2"/>
  <c r="CZ822" i="2" l="1"/>
  <c r="DF821" i="2"/>
  <c r="K113" i="6"/>
  <c r="CE72" i="2"/>
  <c r="L113" i="6" s="1"/>
  <c r="BQ73" i="2"/>
  <c r="BK73" i="2"/>
  <c r="BT73" i="2" l="1"/>
  <c r="BX73" i="2" s="1"/>
  <c r="BN73" i="2"/>
  <c r="BR73" i="2"/>
  <c r="CZ823" i="2"/>
  <c r="DF822" i="2"/>
  <c r="CZ824" i="2" l="1"/>
  <c r="DF823" i="2"/>
  <c r="BO73" i="2"/>
  <c r="BY73" i="2"/>
  <c r="CC73" i="2" l="1"/>
  <c r="J114" i="6" s="1"/>
  <c r="BL74" i="2"/>
  <c r="BP73" i="2"/>
  <c r="G114" i="6" s="1"/>
  <c r="BV74" i="2"/>
  <c r="CD73" i="2"/>
  <c r="CA73" i="2"/>
  <c r="CB73" i="2" s="1"/>
  <c r="I114" i="6" s="1"/>
  <c r="BW74" i="2"/>
  <c r="BZ73" i="2"/>
  <c r="H114" i="6" s="1"/>
  <c r="DF824" i="2"/>
  <c r="CZ825" i="2"/>
  <c r="K114" i="6" l="1"/>
  <c r="CE73" i="2"/>
  <c r="L114" i="6" s="1"/>
  <c r="CZ826" i="2"/>
  <c r="DF825" i="2"/>
  <c r="BQ74" i="2"/>
  <c r="BK74" i="2"/>
  <c r="CZ827" i="2" l="1"/>
  <c r="DF826" i="2"/>
  <c r="BT74" i="2"/>
  <c r="BX74" i="2" s="1"/>
  <c r="BN74" i="2"/>
  <c r="BR74" i="2"/>
  <c r="BO74" i="2" l="1"/>
  <c r="BY74" i="2"/>
  <c r="DF827" i="2"/>
  <c r="CZ828" i="2"/>
  <c r="CA74" i="2" l="1"/>
  <c r="CB74" i="2" s="1"/>
  <c r="I115" i="6" s="1"/>
  <c r="CD74" i="2"/>
  <c r="BV75" i="2"/>
  <c r="BW75" i="2"/>
  <c r="BZ74" i="2"/>
  <c r="H115" i="6" s="1"/>
  <c r="CZ829" i="2"/>
  <c r="DF828" i="2"/>
  <c r="BL75" i="2"/>
  <c r="CC74" i="2"/>
  <c r="J115" i="6" s="1"/>
  <c r="BP74" i="2"/>
  <c r="G115" i="6" s="1"/>
  <c r="CZ830" i="2" l="1"/>
  <c r="DF829" i="2"/>
  <c r="BQ75" i="2"/>
  <c r="BK75" i="2"/>
  <c r="K115" i="6"/>
  <c r="CE74" i="2"/>
  <c r="L115" i="6" s="1"/>
  <c r="BR75" i="2" l="1"/>
  <c r="BT75" i="2"/>
  <c r="BX75" i="2" s="1"/>
  <c r="BN75" i="2"/>
  <c r="CZ831" i="2"/>
  <c r="DF830" i="2"/>
  <c r="DF831" i="2" l="1"/>
  <c r="CZ832" i="2"/>
  <c r="BO75" i="2"/>
  <c r="BY75" i="2"/>
  <c r="DF832" i="2" l="1"/>
  <c r="CZ833" i="2"/>
  <c r="CD75" i="2"/>
  <c r="BV76" i="2"/>
  <c r="CA75" i="2"/>
  <c r="CB75" i="2" s="1"/>
  <c r="I116" i="6" s="1"/>
  <c r="BW76" i="2"/>
  <c r="BZ75" i="2"/>
  <c r="H116" i="6" s="1"/>
  <c r="BL76" i="2"/>
  <c r="CC75" i="2"/>
  <c r="J116" i="6" s="1"/>
  <c r="BP75" i="2"/>
  <c r="G116" i="6" s="1"/>
  <c r="BQ76" i="2" l="1"/>
  <c r="BK76" i="2"/>
  <c r="CE75" i="2"/>
  <c r="L116" i="6" s="1"/>
  <c r="K116" i="6"/>
  <c r="CZ834" i="2"/>
  <c r="DF833" i="2"/>
  <c r="CZ835" i="2" l="1"/>
  <c r="DF834" i="2"/>
  <c r="BT76" i="2"/>
  <c r="BX76" i="2" s="1"/>
  <c r="BN76" i="2"/>
  <c r="BR76" i="2"/>
  <c r="BO76" i="2" l="1"/>
  <c r="BY76" i="2"/>
  <c r="DF835" i="2"/>
  <c r="CZ836" i="2"/>
  <c r="CZ837" i="2" l="1"/>
  <c r="DF836" i="2"/>
  <c r="CC76" i="2"/>
  <c r="J117" i="6" s="1"/>
  <c r="BL77" i="2"/>
  <c r="BP76" i="2"/>
  <c r="G117" i="6" s="1"/>
  <c r="CD76" i="2"/>
  <c r="BV77" i="2"/>
  <c r="CA76" i="2"/>
  <c r="CB76" i="2" s="1"/>
  <c r="I117" i="6" s="1"/>
  <c r="BW77" i="2"/>
  <c r="BZ76" i="2"/>
  <c r="H117" i="6" s="1"/>
  <c r="CE76" i="2" l="1"/>
  <c r="L117" i="6" s="1"/>
  <c r="K117" i="6"/>
  <c r="BQ77" i="2"/>
  <c r="BK77" i="2"/>
  <c r="CZ838" i="2"/>
  <c r="DF837" i="2"/>
  <c r="DF838" i="2" l="1"/>
  <c r="CZ839" i="2"/>
  <c r="BT77" i="2"/>
  <c r="BX77" i="2" s="1"/>
  <c r="BN77" i="2"/>
  <c r="BR77" i="2"/>
  <c r="BO77" i="2" l="1"/>
  <c r="BY77" i="2"/>
  <c r="CZ840" i="2"/>
  <c r="DF839" i="2"/>
  <c r="CC77" i="2" l="1"/>
  <c r="J118" i="6" s="1"/>
  <c r="BL78" i="2"/>
  <c r="BP77" i="2"/>
  <c r="G118" i="6" s="1"/>
  <c r="DF840" i="2"/>
  <c r="CZ841" i="2"/>
  <c r="BV78" i="2"/>
  <c r="CA77" i="2"/>
  <c r="CB77" i="2" s="1"/>
  <c r="I118" i="6" s="1"/>
  <c r="CD77" i="2"/>
  <c r="BW78" i="2"/>
  <c r="BZ77" i="2"/>
  <c r="H118" i="6" s="1"/>
  <c r="CZ842" i="2" l="1"/>
  <c r="DF841" i="2"/>
  <c r="CE77" i="2"/>
  <c r="L118" i="6" s="1"/>
  <c r="K118" i="6"/>
  <c r="BQ78" i="2"/>
  <c r="BK78" i="2"/>
  <c r="BT78" i="2" l="1"/>
  <c r="BX78" i="2" s="1"/>
  <c r="BN78" i="2"/>
  <c r="BR78" i="2"/>
  <c r="DF842" i="2"/>
  <c r="CZ843" i="2"/>
  <c r="DF843" i="2" l="1"/>
  <c r="CZ844" i="2"/>
  <c r="BO78" i="2"/>
  <c r="BY78" i="2"/>
  <c r="BV79" i="2" l="1"/>
  <c r="CD78" i="2"/>
  <c r="CA78" i="2"/>
  <c r="CB78" i="2" s="1"/>
  <c r="I119" i="6" s="1"/>
  <c r="BW79" i="2"/>
  <c r="BZ78" i="2"/>
  <c r="H119" i="6" s="1"/>
  <c r="CZ845" i="2"/>
  <c r="DF844" i="2"/>
  <c r="BL79" i="2"/>
  <c r="CC78" i="2"/>
  <c r="J119" i="6" s="1"/>
  <c r="BP78" i="2"/>
  <c r="G119" i="6" s="1"/>
  <c r="BQ79" i="2" l="1"/>
  <c r="BK79" i="2"/>
  <c r="CZ846" i="2"/>
  <c r="DF845" i="2"/>
  <c r="CE78" i="2"/>
  <c r="L119" i="6" s="1"/>
  <c r="K119" i="6"/>
  <c r="BT79" i="2" l="1"/>
  <c r="BX79" i="2" s="1"/>
  <c r="BN79" i="2"/>
  <c r="DF846" i="2"/>
  <c r="CZ847" i="2"/>
  <c r="BR79" i="2"/>
  <c r="DF847" i="2" l="1"/>
  <c r="CZ848" i="2"/>
  <c r="BO79" i="2"/>
  <c r="BY79" i="2"/>
  <c r="CZ849" i="2" l="1"/>
  <c r="DF848" i="2"/>
  <c r="CD79" i="2"/>
  <c r="BV80" i="2"/>
  <c r="CA79" i="2"/>
  <c r="CB79" i="2" s="1"/>
  <c r="I120" i="6" s="1"/>
  <c r="BW80" i="2"/>
  <c r="BZ79" i="2"/>
  <c r="H120" i="6" s="1"/>
  <c r="CC79" i="2"/>
  <c r="J120" i="6" s="1"/>
  <c r="BL80" i="2"/>
  <c r="BP79" i="2"/>
  <c r="G120" i="6" s="1"/>
  <c r="K120" i="6" l="1"/>
  <c r="CE79" i="2"/>
  <c r="L120" i="6" s="1"/>
  <c r="BQ80" i="2"/>
  <c r="BK80" i="2"/>
  <c r="DF849" i="2"/>
  <c r="CZ850" i="2"/>
  <c r="BT80" i="2" l="1"/>
  <c r="BX80" i="2" s="1"/>
  <c r="BN80" i="2"/>
  <c r="BR80" i="2"/>
  <c r="CZ851" i="2"/>
  <c r="DF850" i="2"/>
  <c r="DF851" i="2" l="1"/>
  <c r="CZ852" i="2"/>
  <c r="BO80" i="2"/>
  <c r="BY80" i="2"/>
  <c r="CZ853" i="2" l="1"/>
  <c r="DF852" i="2"/>
  <c r="BV81" i="2"/>
  <c r="CD80" i="2"/>
  <c r="CA80" i="2"/>
  <c r="CB80" i="2" s="1"/>
  <c r="I121" i="6" s="1"/>
  <c r="BW81" i="2"/>
  <c r="BZ80" i="2"/>
  <c r="H121" i="6" s="1"/>
  <c r="CC80" i="2"/>
  <c r="J121" i="6" s="1"/>
  <c r="BL81" i="2"/>
  <c r="BP80" i="2"/>
  <c r="G121" i="6" s="1"/>
  <c r="CE80" i="2" l="1"/>
  <c r="L121" i="6" s="1"/>
  <c r="K121" i="6"/>
  <c r="BQ81" i="2"/>
  <c r="BK81" i="2"/>
  <c r="DF853" i="2"/>
  <c r="CZ854" i="2"/>
  <c r="BT81" i="2" l="1"/>
  <c r="BX81" i="2" s="1"/>
  <c r="BN81" i="2"/>
  <c r="BR81" i="2"/>
  <c r="DF854" i="2"/>
  <c r="CZ855" i="2"/>
  <c r="DF855" i="2" l="1"/>
  <c r="CZ856" i="2"/>
  <c r="BO81" i="2"/>
  <c r="BY81" i="2"/>
  <c r="CC81" i="2" l="1"/>
  <c r="J122" i="6" s="1"/>
  <c r="BL82" i="2"/>
  <c r="BP81" i="2"/>
  <c r="G122" i="6" s="1"/>
  <c r="CA81" i="2"/>
  <c r="CB81" i="2" s="1"/>
  <c r="I122" i="6" s="1"/>
  <c r="BV82" i="2"/>
  <c r="CD81" i="2"/>
  <c r="BW82" i="2"/>
  <c r="BZ81" i="2"/>
  <c r="H122" i="6" s="1"/>
  <c r="CZ857" i="2"/>
  <c r="DF856" i="2"/>
  <c r="CZ858" i="2" l="1"/>
  <c r="DF857" i="2"/>
  <c r="K122" i="6"/>
  <c r="CE81" i="2"/>
  <c r="L122" i="6" s="1"/>
  <c r="BQ82" i="2"/>
  <c r="BK82" i="2"/>
  <c r="BT82" i="2" l="1"/>
  <c r="BX82" i="2" s="1"/>
  <c r="BN82" i="2"/>
  <c r="BR82" i="2"/>
  <c r="DF858" i="2"/>
  <c r="CZ859" i="2"/>
  <c r="CZ860" i="2" l="1"/>
  <c r="DF859" i="2"/>
  <c r="BO82" i="2"/>
  <c r="BY82" i="2"/>
  <c r="BL83" i="2" l="1"/>
  <c r="CC82" i="2"/>
  <c r="J123" i="6" s="1"/>
  <c r="BP82" i="2"/>
  <c r="G123" i="6" s="1"/>
  <c r="BV83" i="2"/>
  <c r="CA82" i="2"/>
  <c r="CB82" i="2" s="1"/>
  <c r="I123" i="6" s="1"/>
  <c r="CD82" i="2"/>
  <c r="BW83" i="2"/>
  <c r="BZ82" i="2"/>
  <c r="H123" i="6" s="1"/>
  <c r="CZ861" i="2"/>
  <c r="DF860" i="2"/>
  <c r="K123" i="6" l="1"/>
  <c r="CE82" i="2"/>
  <c r="L123" i="6" s="1"/>
  <c r="CZ862" i="2"/>
  <c r="DF861" i="2"/>
  <c r="BQ83" i="2"/>
  <c r="BK83" i="2"/>
  <c r="BR83" i="2" l="1"/>
  <c r="CZ863" i="2"/>
  <c r="DF862" i="2"/>
  <c r="BT83" i="2"/>
  <c r="BX83" i="2" s="1"/>
  <c r="BN83" i="2"/>
  <c r="BY83" i="2" l="1"/>
  <c r="CZ864" i="2"/>
  <c r="DF863" i="2"/>
  <c r="BO83" i="2"/>
  <c r="CC83" i="2" l="1"/>
  <c r="J124" i="6" s="1"/>
  <c r="BL84" i="2"/>
  <c r="BP83" i="2"/>
  <c r="G124" i="6" s="1"/>
  <c r="CZ865" i="2"/>
  <c r="DF864" i="2"/>
  <c r="CD83" i="2"/>
  <c r="BV84" i="2"/>
  <c r="CA83" i="2"/>
  <c r="CB83" i="2" s="1"/>
  <c r="I124" i="6" s="1"/>
  <c r="BW84" i="2"/>
  <c r="BZ83" i="2"/>
  <c r="H124" i="6" s="1"/>
  <c r="DF865" i="2" l="1"/>
  <c r="CZ866" i="2"/>
  <c r="K124" i="6"/>
  <c r="CE83" i="2"/>
  <c r="L124" i="6" s="1"/>
  <c r="BQ84" i="2"/>
  <c r="BK84" i="2"/>
  <c r="BT84" i="2" l="1"/>
  <c r="BX84" i="2" s="1"/>
  <c r="BN84" i="2"/>
  <c r="BR84" i="2"/>
  <c r="CZ867" i="2"/>
  <c r="DF866" i="2"/>
  <c r="DF867" i="2" l="1"/>
  <c r="CZ868" i="2"/>
  <c r="BY84" i="2"/>
  <c r="BO84" i="2"/>
  <c r="BL85" i="2" l="1"/>
  <c r="CC84" i="2"/>
  <c r="J125" i="6" s="1"/>
  <c r="BP84" i="2"/>
  <c r="G125" i="6" s="1"/>
  <c r="CD84" i="2"/>
  <c r="BV85" i="2"/>
  <c r="CA84" i="2"/>
  <c r="CB84" i="2" s="1"/>
  <c r="I125" i="6" s="1"/>
  <c r="BW85" i="2"/>
  <c r="BZ84" i="2"/>
  <c r="H125" i="6" s="1"/>
  <c r="CZ869" i="2"/>
  <c r="DF868" i="2"/>
  <c r="CE84" i="2" l="1"/>
  <c r="L125" i="6" s="1"/>
  <c r="K125" i="6"/>
  <c r="CZ870" i="2"/>
  <c r="DF869" i="2"/>
  <c r="BQ85" i="2"/>
  <c r="BK85" i="2"/>
  <c r="BR85" i="2" l="1"/>
  <c r="CZ871" i="2"/>
  <c r="DF870" i="2"/>
  <c r="BT85" i="2"/>
  <c r="BX85" i="2" s="1"/>
  <c r="BN85" i="2"/>
  <c r="BO85" i="2" l="1"/>
  <c r="DF871" i="2"/>
  <c r="CZ872" i="2"/>
  <c r="BY85" i="2"/>
  <c r="CA85" i="2" l="1"/>
  <c r="CB85" i="2" s="1"/>
  <c r="I126" i="6" s="1"/>
  <c r="CD85" i="2"/>
  <c r="BV86" i="2"/>
  <c r="BW86" i="2"/>
  <c r="BZ85" i="2"/>
  <c r="H126" i="6" s="1"/>
  <c r="BL86" i="2"/>
  <c r="CC85" i="2"/>
  <c r="J126" i="6" s="1"/>
  <c r="BP85" i="2"/>
  <c r="G126" i="6" s="1"/>
  <c r="DF872" i="2"/>
  <c r="CZ873" i="2"/>
  <c r="DF873" i="2" l="1"/>
  <c r="CZ874" i="2"/>
  <c r="BQ86" i="2"/>
  <c r="BK86" i="2"/>
  <c r="CE85" i="2"/>
  <c r="L126" i="6" s="1"/>
  <c r="K126" i="6"/>
  <c r="BR86" i="2" l="1"/>
  <c r="CZ875" i="2"/>
  <c r="DF874" i="2"/>
  <c r="BT86" i="2"/>
  <c r="BX86" i="2" s="1"/>
  <c r="BN86" i="2"/>
  <c r="BY86" i="2" l="1"/>
  <c r="BO86" i="2"/>
  <c r="CZ876" i="2"/>
  <c r="DF875" i="2"/>
  <c r="CD86" i="2" l="1"/>
  <c r="CA86" i="2"/>
  <c r="CB86" i="2" s="1"/>
  <c r="I127" i="6" s="1"/>
  <c r="BV87" i="2"/>
  <c r="BW87" i="2"/>
  <c r="BZ86" i="2"/>
  <c r="H127" i="6" s="1"/>
  <c r="DF876" i="2"/>
  <c r="CZ877" i="2"/>
  <c r="BL87" i="2"/>
  <c r="CC86" i="2"/>
  <c r="J127" i="6" s="1"/>
  <c r="BP86" i="2"/>
  <c r="G127" i="6" s="1"/>
  <c r="BQ87" i="2" l="1"/>
  <c r="BK87" i="2"/>
  <c r="CZ878" i="2"/>
  <c r="DF877" i="2"/>
  <c r="K127" i="6"/>
  <c r="CE86" i="2"/>
  <c r="L127" i="6" s="1"/>
  <c r="BT87" i="2" l="1"/>
  <c r="BX87" i="2" s="1"/>
  <c r="BN87" i="2"/>
  <c r="BR87" i="2"/>
  <c r="CZ879" i="2"/>
  <c r="DF878" i="2"/>
  <c r="DF879" i="2" l="1"/>
  <c r="CZ880" i="2"/>
  <c r="BO87" i="2"/>
  <c r="BY87" i="2"/>
  <c r="CZ881" i="2" l="1"/>
  <c r="DF880" i="2"/>
  <c r="CA87" i="2"/>
  <c r="CB87" i="2" s="1"/>
  <c r="I128" i="6" s="1"/>
  <c r="CD87" i="2"/>
  <c r="BV88" i="2"/>
  <c r="BW88" i="2"/>
  <c r="BZ87" i="2"/>
  <c r="H128" i="6" s="1"/>
  <c r="CC87" i="2"/>
  <c r="J128" i="6" s="1"/>
  <c r="BL88" i="2"/>
  <c r="BP87" i="2"/>
  <c r="G128" i="6" s="1"/>
  <c r="CE87" i="2" l="1"/>
  <c r="L128" i="6" s="1"/>
  <c r="K128" i="6"/>
  <c r="BQ88" i="2"/>
  <c r="BK88" i="2"/>
  <c r="CZ882" i="2"/>
  <c r="DF881" i="2"/>
  <c r="CZ883" i="2" l="1"/>
  <c r="DF882" i="2"/>
  <c r="BR88" i="2"/>
  <c r="BT88" i="2"/>
  <c r="BX88" i="2" s="1"/>
  <c r="BN88" i="2"/>
  <c r="BO88" i="2" l="1"/>
  <c r="BY88" i="2"/>
  <c r="DF883" i="2"/>
  <c r="CZ884" i="2"/>
  <c r="DF884" i="2" l="1"/>
  <c r="CZ885" i="2"/>
  <c r="BL89" i="2"/>
  <c r="CC88" i="2"/>
  <c r="J129" i="6" s="1"/>
  <c r="BP88" i="2"/>
  <c r="G129" i="6" s="1"/>
  <c r="CA88" i="2"/>
  <c r="CB88" i="2" s="1"/>
  <c r="I129" i="6" s="1"/>
  <c r="BV89" i="2"/>
  <c r="CD88" i="2"/>
  <c r="BW89" i="2"/>
  <c r="BZ88" i="2"/>
  <c r="H129" i="6" s="1"/>
  <c r="CE88" i="2" l="1"/>
  <c r="L129" i="6" s="1"/>
  <c r="K129" i="6"/>
  <c r="BQ89" i="2"/>
  <c r="BK89" i="2"/>
  <c r="CZ886" i="2"/>
  <c r="DF885" i="2"/>
  <c r="BR89" i="2" l="1"/>
  <c r="CZ887" i="2"/>
  <c r="DF886" i="2"/>
  <c r="BT89" i="2"/>
  <c r="BX89" i="2" s="1"/>
  <c r="BN89" i="2"/>
  <c r="BY89" i="2" l="1"/>
  <c r="BO89" i="2"/>
  <c r="DF887" i="2"/>
  <c r="CZ888" i="2"/>
  <c r="CA89" i="2" l="1"/>
  <c r="CB89" i="2" s="1"/>
  <c r="I130" i="6" s="1"/>
  <c r="CD89" i="2"/>
  <c r="BV90" i="2"/>
  <c r="BW90" i="2"/>
  <c r="BZ89" i="2"/>
  <c r="H130" i="6" s="1"/>
  <c r="DF888" i="2"/>
  <c r="CZ889" i="2"/>
  <c r="BL90" i="2"/>
  <c r="CC89" i="2"/>
  <c r="J130" i="6" s="1"/>
  <c r="BP89" i="2"/>
  <c r="G130" i="6" s="1"/>
  <c r="BQ90" i="2" l="1"/>
  <c r="BK90" i="2"/>
  <c r="DF889" i="2"/>
  <c r="CZ890" i="2"/>
  <c r="CE89" i="2"/>
  <c r="L130" i="6" s="1"/>
  <c r="K130" i="6"/>
  <c r="BT90" i="2" l="1"/>
  <c r="BX90" i="2" s="1"/>
  <c r="BN90" i="2"/>
  <c r="BR90" i="2"/>
  <c r="CZ891" i="2"/>
  <c r="DF890" i="2"/>
  <c r="BO90" i="2" l="1"/>
  <c r="CZ892" i="2"/>
  <c r="DF891" i="2"/>
  <c r="BY90" i="2"/>
  <c r="CA90" i="2" l="1"/>
  <c r="CB90" i="2" s="1"/>
  <c r="I131" i="6" s="1"/>
  <c r="BV91" i="2"/>
  <c r="CD90" i="2"/>
  <c r="BW91" i="2"/>
  <c r="BZ90" i="2"/>
  <c r="H131" i="6" s="1"/>
  <c r="BL91" i="2"/>
  <c r="CC90" i="2"/>
  <c r="J131" i="6" s="1"/>
  <c r="BP90" i="2"/>
  <c r="G131" i="6" s="1"/>
  <c r="CZ893" i="2"/>
  <c r="DF892" i="2"/>
  <c r="CE90" i="2" l="1"/>
  <c r="L131" i="6" s="1"/>
  <c r="K131" i="6"/>
  <c r="DF893" i="2"/>
  <c r="CZ894" i="2"/>
  <c r="BQ91" i="2"/>
  <c r="BK91" i="2"/>
  <c r="BT91" i="2" l="1"/>
  <c r="BX91" i="2" s="1"/>
  <c r="BN91" i="2"/>
  <c r="BR91" i="2"/>
  <c r="CZ895" i="2"/>
  <c r="DF894" i="2"/>
  <c r="BO91" i="2" l="1"/>
  <c r="CZ896" i="2"/>
  <c r="DF895" i="2"/>
  <c r="BY91" i="2"/>
  <c r="CA91" i="2" l="1"/>
  <c r="CB91" i="2" s="1"/>
  <c r="I132" i="6" s="1"/>
  <c r="CD91" i="2"/>
  <c r="BV92" i="2"/>
  <c r="BW92" i="2"/>
  <c r="BZ91" i="2"/>
  <c r="H132" i="6" s="1"/>
  <c r="BL92" i="2"/>
  <c r="CC91" i="2"/>
  <c r="J132" i="6" s="1"/>
  <c r="BP91" i="2"/>
  <c r="G132" i="6" s="1"/>
  <c r="DF896" i="2"/>
  <c r="CZ897" i="2"/>
  <c r="CZ898" i="2" l="1"/>
  <c r="DF897" i="2"/>
  <c r="BQ92" i="2"/>
  <c r="BK92" i="2"/>
  <c r="K132" i="6"/>
  <c r="CE91" i="2"/>
  <c r="L132" i="6" s="1"/>
  <c r="BR92" i="2" l="1"/>
  <c r="CZ899" i="2"/>
  <c r="DF898" i="2"/>
  <c r="BT92" i="2"/>
  <c r="BX92" i="2" s="1"/>
  <c r="BN92" i="2"/>
  <c r="DF899" i="2" l="1"/>
  <c r="CZ900" i="2"/>
  <c r="BO92" i="2"/>
  <c r="BY92" i="2"/>
  <c r="CA92" i="2" l="1"/>
  <c r="CB92" i="2" s="1"/>
  <c r="I133" i="6" s="1"/>
  <c r="BV93" i="2"/>
  <c r="CD92" i="2"/>
  <c r="BW93" i="2"/>
  <c r="BZ92" i="2"/>
  <c r="H133" i="6" s="1"/>
  <c r="BL93" i="2"/>
  <c r="CC92" i="2"/>
  <c r="J133" i="6" s="1"/>
  <c r="BP92" i="2"/>
  <c r="G133" i="6" s="1"/>
  <c r="DF900" i="2"/>
  <c r="CZ901" i="2"/>
  <c r="K133" i="6" l="1"/>
  <c r="CE92" i="2"/>
  <c r="L133" i="6" s="1"/>
  <c r="DF901" i="2"/>
  <c r="CZ902" i="2"/>
  <c r="BQ93" i="2"/>
  <c r="BK93" i="2"/>
  <c r="BT93" i="2" l="1"/>
  <c r="BX93" i="2" s="1"/>
  <c r="BN93" i="2"/>
  <c r="BR93" i="2"/>
  <c r="CZ903" i="2"/>
  <c r="DF902" i="2"/>
  <c r="DF903" i="2" l="1"/>
  <c r="CZ904" i="2"/>
  <c r="BO93" i="2"/>
  <c r="BY93" i="2"/>
  <c r="CD93" i="2" l="1"/>
  <c r="CA93" i="2"/>
  <c r="CB93" i="2" s="1"/>
  <c r="I134" i="6" s="1"/>
  <c r="BV94" i="2"/>
  <c r="BW94" i="2"/>
  <c r="BZ93" i="2"/>
  <c r="H134" i="6" s="1"/>
  <c r="DF904" i="2"/>
  <c r="CZ905" i="2"/>
  <c r="BL94" i="2"/>
  <c r="CC93" i="2"/>
  <c r="J134" i="6" s="1"/>
  <c r="BP93" i="2"/>
  <c r="G134" i="6" s="1"/>
  <c r="BQ94" i="2" l="1"/>
  <c r="BK94" i="2"/>
  <c r="DF905" i="2"/>
  <c r="CZ906" i="2"/>
  <c r="CE93" i="2"/>
  <c r="L134" i="6" s="1"/>
  <c r="K134" i="6"/>
  <c r="BT94" i="2" l="1"/>
  <c r="BX94" i="2" s="1"/>
  <c r="BN94" i="2"/>
  <c r="BR94" i="2"/>
  <c r="CZ907" i="2"/>
  <c r="DF906" i="2"/>
  <c r="DF907" i="2" l="1"/>
  <c r="CZ908" i="2"/>
  <c r="BO94" i="2"/>
  <c r="BY94" i="2"/>
  <c r="BL95" i="2" l="1"/>
  <c r="CC94" i="2"/>
  <c r="J135" i="6" s="1"/>
  <c r="BP94" i="2"/>
  <c r="G135" i="6" s="1"/>
  <c r="BV95" i="2"/>
  <c r="CD94" i="2"/>
  <c r="CA94" i="2"/>
  <c r="CB94" i="2" s="1"/>
  <c r="I135" i="6" s="1"/>
  <c r="BW95" i="2"/>
  <c r="BZ94" i="2"/>
  <c r="H135" i="6" s="1"/>
  <c r="DF908" i="2"/>
  <c r="CZ909" i="2"/>
  <c r="CZ910" i="2" l="1"/>
  <c r="DF909" i="2"/>
  <c r="CE94" i="2"/>
  <c r="L135" i="6" s="1"/>
  <c r="K135" i="6"/>
  <c r="BQ95" i="2"/>
  <c r="BK95" i="2"/>
  <c r="BT95" i="2" l="1"/>
  <c r="BX95" i="2" s="1"/>
  <c r="BN95" i="2"/>
  <c r="BR95" i="2"/>
  <c r="CZ911" i="2"/>
  <c r="DF910" i="2"/>
  <c r="DF911" i="2" l="1"/>
  <c r="CZ912" i="2"/>
  <c r="BO95" i="2"/>
  <c r="BY95" i="2"/>
  <c r="DF912" i="2" l="1"/>
  <c r="CZ913" i="2"/>
  <c r="CA95" i="2"/>
  <c r="CB95" i="2" s="1"/>
  <c r="I136" i="6" s="1"/>
  <c r="BV96" i="2"/>
  <c r="CD95" i="2"/>
  <c r="BW96" i="2"/>
  <c r="BZ95" i="2"/>
  <c r="H136" i="6" s="1"/>
  <c r="BL96" i="2"/>
  <c r="CC95" i="2"/>
  <c r="J136" i="6" s="1"/>
  <c r="BP95" i="2"/>
  <c r="G136" i="6" s="1"/>
  <c r="BQ96" i="2" l="1"/>
  <c r="BK96" i="2"/>
  <c r="DF913" i="2"/>
  <c r="CZ914" i="2"/>
  <c r="K136" i="6"/>
  <c r="CE95" i="2"/>
  <c r="L136" i="6" s="1"/>
  <c r="BT96" i="2" l="1"/>
  <c r="BX96" i="2" s="1"/>
  <c r="BN96" i="2"/>
  <c r="CZ915" i="2"/>
  <c r="DF914" i="2"/>
  <c r="BR96" i="2"/>
  <c r="CZ916" i="2" l="1"/>
  <c r="DF915" i="2"/>
  <c r="BO96" i="2"/>
  <c r="BY96" i="2"/>
  <c r="CD96" i="2" l="1"/>
  <c r="CA96" i="2"/>
  <c r="CB96" i="2" s="1"/>
  <c r="I137" i="6" s="1"/>
  <c r="BV97" i="2"/>
  <c r="BW97" i="2"/>
  <c r="BZ96" i="2"/>
  <c r="H137" i="6" s="1"/>
  <c r="CC96" i="2"/>
  <c r="J137" i="6" s="1"/>
  <c r="BL97" i="2"/>
  <c r="BP96" i="2"/>
  <c r="G137" i="6" s="1"/>
  <c r="CZ917" i="2"/>
  <c r="DF916" i="2"/>
  <c r="DF917" i="2" l="1"/>
  <c r="CZ918" i="2"/>
  <c r="BQ97" i="2"/>
  <c r="BK97" i="2"/>
  <c r="CE96" i="2"/>
  <c r="L137" i="6" s="1"/>
  <c r="K137" i="6"/>
  <c r="DF918" i="2" l="1"/>
  <c r="CZ919" i="2"/>
  <c r="BR97" i="2"/>
  <c r="BT97" i="2"/>
  <c r="BX97" i="2" s="1"/>
  <c r="BN97" i="2"/>
  <c r="BO97" i="2" l="1"/>
  <c r="BY97" i="2"/>
  <c r="CZ920" i="2"/>
  <c r="DF919" i="2"/>
  <c r="CC97" i="2" l="1"/>
  <c r="J138" i="6" s="1"/>
  <c r="BL98" i="2"/>
  <c r="BP97" i="2"/>
  <c r="G138" i="6" s="1"/>
  <c r="CZ921" i="2"/>
  <c r="DF920" i="2"/>
  <c r="CD97" i="2"/>
  <c r="BV98" i="2"/>
  <c r="CA97" i="2"/>
  <c r="CB97" i="2" s="1"/>
  <c r="I138" i="6" s="1"/>
  <c r="BW98" i="2"/>
  <c r="BZ97" i="2"/>
  <c r="H138" i="6" s="1"/>
  <c r="CZ922" i="2" l="1"/>
  <c r="DF921" i="2"/>
  <c r="K138" i="6"/>
  <c r="CE97" i="2"/>
  <c r="L138" i="6" s="1"/>
  <c r="BQ98" i="2"/>
  <c r="BK98" i="2"/>
  <c r="BT98" i="2" l="1"/>
  <c r="BX98" i="2" s="1"/>
  <c r="BN98" i="2"/>
  <c r="BR98" i="2"/>
  <c r="DF922" i="2"/>
  <c r="CZ923" i="2"/>
  <c r="DF923" i="2" l="1"/>
  <c r="CZ924" i="2"/>
  <c r="BO98" i="2"/>
  <c r="BY98" i="2"/>
  <c r="CC98" i="2" l="1"/>
  <c r="J139" i="6" s="1"/>
  <c r="BL99" i="2"/>
  <c r="BP98" i="2"/>
  <c r="G139" i="6" s="1"/>
  <c r="CA98" i="2"/>
  <c r="CB98" i="2" s="1"/>
  <c r="I139" i="6" s="1"/>
  <c r="CD98" i="2"/>
  <c r="BV99" i="2"/>
  <c r="BW99" i="2"/>
  <c r="BZ98" i="2"/>
  <c r="H139" i="6" s="1"/>
  <c r="DF924" i="2"/>
  <c r="CZ925" i="2"/>
  <c r="K139" i="6" l="1"/>
  <c r="CE98" i="2"/>
  <c r="L139" i="6" s="1"/>
  <c r="CZ926" i="2"/>
  <c r="DF925" i="2"/>
  <c r="BQ99" i="2"/>
  <c r="BK99" i="2"/>
  <c r="CZ927" i="2" l="1"/>
  <c r="DF926" i="2"/>
  <c r="BT99" i="2"/>
  <c r="BX99" i="2" s="1"/>
  <c r="BN99" i="2"/>
  <c r="BR99" i="2"/>
  <c r="BO99" i="2" l="1"/>
  <c r="BY99" i="2"/>
  <c r="CZ928" i="2"/>
  <c r="DF927" i="2"/>
  <c r="CZ929" i="2" l="1"/>
  <c r="DF928" i="2"/>
  <c r="CC99" i="2"/>
  <c r="J140" i="6" s="1"/>
  <c r="BL100" i="2"/>
  <c r="BP99" i="2"/>
  <c r="G140" i="6" s="1"/>
  <c r="BV100" i="2"/>
  <c r="CD99" i="2"/>
  <c r="CA99" i="2"/>
  <c r="CB99" i="2" s="1"/>
  <c r="I140" i="6" s="1"/>
  <c r="BW100" i="2"/>
  <c r="BZ99" i="2"/>
  <c r="H140" i="6" s="1"/>
  <c r="BQ100" i="2" l="1"/>
  <c r="BK100" i="2"/>
  <c r="K140" i="6"/>
  <c r="CE99" i="2"/>
  <c r="L140" i="6" s="1"/>
  <c r="CZ930" i="2"/>
  <c r="DF929" i="2"/>
  <c r="BT100" i="2" l="1"/>
  <c r="BX100" i="2" s="1"/>
  <c r="BN100" i="2"/>
  <c r="CZ931" i="2"/>
  <c r="DF930" i="2"/>
  <c r="BR100" i="2"/>
  <c r="CZ932" i="2" l="1"/>
  <c r="DF931" i="2"/>
  <c r="BO100" i="2"/>
  <c r="BY100" i="2"/>
  <c r="CA100" i="2" l="1"/>
  <c r="CB100" i="2" s="1"/>
  <c r="I141" i="6" s="1"/>
  <c r="BV101" i="2"/>
  <c r="CD100" i="2"/>
  <c r="BW101" i="2"/>
  <c r="BZ100" i="2"/>
  <c r="H141" i="6" s="1"/>
  <c r="CC100" i="2"/>
  <c r="J141" i="6" s="1"/>
  <c r="BL101" i="2"/>
  <c r="BP100" i="2"/>
  <c r="G141" i="6" s="1"/>
  <c r="DF932" i="2"/>
  <c r="CZ933" i="2"/>
  <c r="BQ101" i="2" l="1"/>
  <c r="BK101" i="2"/>
  <c r="CE100" i="2"/>
  <c r="L141" i="6" s="1"/>
  <c r="K141" i="6"/>
  <c r="CZ934" i="2"/>
  <c r="DF933" i="2"/>
  <c r="BT101" i="2" l="1"/>
  <c r="BX101" i="2" s="1"/>
  <c r="BN101" i="2"/>
  <c r="DF934" i="2"/>
  <c r="CZ935" i="2"/>
  <c r="BR101" i="2"/>
  <c r="CZ936" i="2" l="1"/>
  <c r="DF935" i="2"/>
  <c r="BO101" i="2"/>
  <c r="BY101" i="2"/>
  <c r="CD101" i="2" l="1"/>
  <c r="CA101" i="2"/>
  <c r="CB101" i="2" s="1"/>
  <c r="I142" i="6" s="1"/>
  <c r="BV102" i="2"/>
  <c r="BW102" i="2"/>
  <c r="BZ101" i="2"/>
  <c r="H142" i="6" s="1"/>
  <c r="CC101" i="2"/>
  <c r="J142" i="6" s="1"/>
  <c r="BL102" i="2"/>
  <c r="BP101" i="2"/>
  <c r="G142" i="6" s="1"/>
  <c r="CZ937" i="2"/>
  <c r="DF936" i="2"/>
  <c r="CZ938" i="2" l="1"/>
  <c r="DF937" i="2"/>
  <c r="BQ102" i="2"/>
  <c r="BK102" i="2"/>
  <c r="CE101" i="2"/>
  <c r="L142" i="6" s="1"/>
  <c r="K142" i="6"/>
  <c r="BR102" i="2" l="1"/>
  <c r="BT102" i="2"/>
  <c r="BX102" i="2" s="1"/>
  <c r="BN102" i="2"/>
  <c r="DF938" i="2"/>
  <c r="CZ939" i="2"/>
  <c r="BO102" i="2" l="1"/>
  <c r="BY102" i="2"/>
  <c r="CZ940" i="2"/>
  <c r="DF939" i="2"/>
  <c r="CZ941" i="2" l="1"/>
  <c r="DF940" i="2"/>
  <c r="CC102" i="2"/>
  <c r="J143" i="6" s="1"/>
  <c r="BL103" i="2"/>
  <c r="BP102" i="2"/>
  <c r="G143" i="6" s="1"/>
  <c r="CA102" i="2"/>
  <c r="CB102" i="2" s="1"/>
  <c r="I143" i="6" s="1"/>
  <c r="CD102" i="2"/>
  <c r="BV103" i="2"/>
  <c r="BW103" i="2"/>
  <c r="BZ102" i="2"/>
  <c r="H143" i="6" s="1"/>
  <c r="CE102" i="2" l="1"/>
  <c r="L143" i="6" s="1"/>
  <c r="K143" i="6"/>
  <c r="BQ103" i="2"/>
  <c r="BK103" i="2"/>
  <c r="DF941" i="2"/>
  <c r="CZ942" i="2"/>
  <c r="DF942" i="2" l="1"/>
  <c r="CZ943" i="2"/>
  <c r="BT103" i="2"/>
  <c r="BX103" i="2" s="1"/>
  <c r="BN103" i="2"/>
  <c r="BR103" i="2"/>
  <c r="BO103" i="2" l="1"/>
  <c r="BY103" i="2"/>
  <c r="CZ944" i="2"/>
  <c r="DF943" i="2"/>
  <c r="CC103" i="2" l="1"/>
  <c r="J144" i="6" s="1"/>
  <c r="BL104" i="2"/>
  <c r="BP103" i="2"/>
  <c r="G144" i="6" s="1"/>
  <c r="CZ945" i="2"/>
  <c r="DF944" i="2"/>
  <c r="CD103" i="2"/>
  <c r="BV104" i="2"/>
  <c r="CA103" i="2"/>
  <c r="CB103" i="2" s="1"/>
  <c r="I144" i="6" s="1"/>
  <c r="BW104" i="2"/>
  <c r="BZ103" i="2"/>
  <c r="H144" i="6" s="1"/>
  <c r="CZ946" i="2" l="1"/>
  <c r="DF945" i="2"/>
  <c r="CE103" i="2"/>
  <c r="L144" i="6" s="1"/>
  <c r="K144" i="6"/>
  <c r="BQ104" i="2"/>
  <c r="BK104" i="2"/>
  <c r="BT104" i="2" l="1"/>
  <c r="BX104" i="2" s="1"/>
  <c r="BN104" i="2"/>
  <c r="BR104" i="2"/>
  <c r="DF946" i="2"/>
  <c r="CZ947" i="2"/>
  <c r="CZ948" i="2" l="1"/>
  <c r="DF947" i="2"/>
  <c r="BO104" i="2"/>
  <c r="BY104" i="2"/>
  <c r="CC104" i="2" l="1"/>
  <c r="J145" i="6" s="1"/>
  <c r="BL105" i="2"/>
  <c r="BP104" i="2"/>
  <c r="G145" i="6" s="1"/>
  <c r="BV105" i="2"/>
  <c r="CA104" i="2"/>
  <c r="CB104" i="2" s="1"/>
  <c r="I145" i="6" s="1"/>
  <c r="CD104" i="2"/>
  <c r="BW105" i="2"/>
  <c r="BZ104" i="2"/>
  <c r="H145" i="6" s="1"/>
  <c r="CZ949" i="2"/>
  <c r="DF948" i="2"/>
  <c r="CZ950" i="2" l="1"/>
  <c r="DF949" i="2"/>
  <c r="CE104" i="2"/>
  <c r="L145" i="6" s="1"/>
  <c r="K145" i="6"/>
  <c r="BQ105" i="2"/>
  <c r="BK105" i="2"/>
  <c r="BT105" i="2" l="1"/>
  <c r="BX105" i="2" s="1"/>
  <c r="BN105" i="2"/>
  <c r="BR105" i="2"/>
  <c r="CZ951" i="2"/>
  <c r="DF950" i="2"/>
  <c r="CZ952" i="2" l="1"/>
  <c r="DF951" i="2"/>
  <c r="BO105" i="2"/>
  <c r="BY105" i="2"/>
  <c r="CD105" i="2" l="1"/>
  <c r="BV106" i="2"/>
  <c r="CA105" i="2"/>
  <c r="CB105" i="2" s="1"/>
  <c r="I146" i="6" s="1"/>
  <c r="BW106" i="2"/>
  <c r="BZ105" i="2"/>
  <c r="H146" i="6" s="1"/>
  <c r="CC105" i="2"/>
  <c r="J146" i="6" s="1"/>
  <c r="BL106" i="2"/>
  <c r="BP105" i="2"/>
  <c r="G146" i="6" s="1"/>
  <c r="CZ953" i="2"/>
  <c r="DF952" i="2"/>
  <c r="DF953" i="2" l="1"/>
  <c r="CZ954" i="2"/>
  <c r="BQ106" i="2"/>
  <c r="BK106" i="2"/>
  <c r="CE105" i="2"/>
  <c r="L146" i="6" s="1"/>
  <c r="K146" i="6"/>
  <c r="BR106" i="2" l="1"/>
  <c r="CZ955" i="2"/>
  <c r="DF954" i="2"/>
  <c r="BT106" i="2"/>
  <c r="BX106" i="2" s="1"/>
  <c r="BN106" i="2"/>
  <c r="BY106" i="2" l="1"/>
  <c r="CZ956" i="2"/>
  <c r="DF955" i="2"/>
  <c r="BO106" i="2"/>
  <c r="CC106" i="2" l="1"/>
  <c r="J147" i="6" s="1"/>
  <c r="BL107" i="2"/>
  <c r="BP106" i="2"/>
  <c r="G147" i="6" s="1"/>
  <c r="CZ957" i="2"/>
  <c r="DF956" i="2"/>
  <c r="CA106" i="2"/>
  <c r="CB106" i="2" s="1"/>
  <c r="I147" i="6" s="1"/>
  <c r="BV107" i="2"/>
  <c r="CD106" i="2"/>
  <c r="BW107" i="2"/>
  <c r="BZ106" i="2"/>
  <c r="H147" i="6" s="1"/>
  <c r="CE106" i="2" l="1"/>
  <c r="L147" i="6" s="1"/>
  <c r="K147" i="6"/>
  <c r="DF957" i="2"/>
  <c r="CZ958" i="2"/>
  <c r="BQ107" i="2"/>
  <c r="BK107" i="2"/>
  <c r="CZ959" i="2" l="1"/>
  <c r="DF958" i="2"/>
  <c r="BT107" i="2"/>
  <c r="BX107" i="2" s="1"/>
  <c r="BN107" i="2"/>
  <c r="BR107" i="2"/>
  <c r="BO107" i="2" l="1"/>
  <c r="BY107" i="2"/>
  <c r="CZ960" i="2"/>
  <c r="DF959" i="2"/>
  <c r="CA107" i="2" l="1"/>
  <c r="CB107" i="2" s="1"/>
  <c r="I148" i="6" s="1"/>
  <c r="CD107" i="2"/>
  <c r="BV108" i="2"/>
  <c r="BW108" i="2"/>
  <c r="BZ107" i="2"/>
  <c r="H148" i="6" s="1"/>
  <c r="CZ961" i="2"/>
  <c r="DF960" i="2"/>
  <c r="CC107" i="2"/>
  <c r="J148" i="6" s="1"/>
  <c r="BL108" i="2"/>
  <c r="BP107" i="2"/>
  <c r="G148" i="6" s="1"/>
  <c r="DF961" i="2" l="1"/>
  <c r="CZ962" i="2"/>
  <c r="BQ108" i="2"/>
  <c r="BK108" i="2"/>
  <c r="K148" i="6"/>
  <c r="CE107" i="2"/>
  <c r="L148" i="6" s="1"/>
  <c r="BT108" i="2" l="1"/>
  <c r="BX108" i="2" s="1"/>
  <c r="BN108" i="2"/>
  <c r="BR108" i="2"/>
  <c r="DF962" i="2"/>
  <c r="CZ963" i="2"/>
  <c r="CZ964" i="2" l="1"/>
  <c r="DF963" i="2"/>
  <c r="BO108" i="2"/>
  <c r="BY108" i="2"/>
  <c r="CD108" i="2" l="1"/>
  <c r="CA108" i="2"/>
  <c r="CB108" i="2" s="1"/>
  <c r="I149" i="6" s="1"/>
  <c r="BV109" i="2"/>
  <c r="BW109" i="2"/>
  <c r="BZ108" i="2"/>
  <c r="H149" i="6" s="1"/>
  <c r="CC108" i="2"/>
  <c r="J149" i="6" s="1"/>
  <c r="BL109" i="2"/>
  <c r="BP108" i="2"/>
  <c r="G149" i="6" s="1"/>
  <c r="CZ965" i="2"/>
  <c r="DF964" i="2"/>
  <c r="CZ966" i="2" l="1"/>
  <c r="DF965" i="2"/>
  <c r="BQ109" i="2"/>
  <c r="BK109" i="2"/>
  <c r="CE108" i="2"/>
  <c r="L149" i="6" s="1"/>
  <c r="K149" i="6"/>
  <c r="BR109" i="2" l="1"/>
  <c r="BT109" i="2"/>
  <c r="BX109" i="2" s="1"/>
  <c r="BN109" i="2"/>
  <c r="CZ967" i="2"/>
  <c r="DF966" i="2"/>
  <c r="BO109" i="2" l="1"/>
  <c r="DF967" i="2"/>
  <c r="CZ968" i="2"/>
  <c r="BY109" i="2"/>
  <c r="BV110" i="2" l="1"/>
  <c r="CD109" i="2"/>
  <c r="CA109" i="2"/>
  <c r="CB109" i="2" s="1"/>
  <c r="I150" i="6" s="1"/>
  <c r="BW110" i="2"/>
  <c r="BZ109" i="2"/>
  <c r="H150" i="6" s="1"/>
  <c r="CC109" i="2"/>
  <c r="J150" i="6" s="1"/>
  <c r="BL110" i="2"/>
  <c r="BP109" i="2"/>
  <c r="G150" i="6" s="1"/>
  <c r="CZ969" i="2"/>
  <c r="DF968" i="2"/>
  <c r="CZ970" i="2" l="1"/>
  <c r="DF969" i="2"/>
  <c r="BQ110" i="2"/>
  <c r="BK110" i="2"/>
  <c r="K150" i="6"/>
  <c r="CE109" i="2"/>
  <c r="L150" i="6" s="1"/>
  <c r="BR110" i="2" l="1"/>
  <c r="BT110" i="2"/>
  <c r="BX110" i="2" s="1"/>
  <c r="BN110" i="2"/>
  <c r="DF970" i="2"/>
  <c r="CZ971" i="2"/>
  <c r="DF971" i="2" l="1"/>
  <c r="CZ972" i="2"/>
  <c r="BO110" i="2"/>
  <c r="BY110" i="2"/>
  <c r="CZ973" i="2" l="1"/>
  <c r="DF972" i="2"/>
  <c r="BV111" i="2"/>
  <c r="CD110" i="2"/>
  <c r="CA110" i="2"/>
  <c r="CB110" i="2" s="1"/>
  <c r="I151" i="6" s="1"/>
  <c r="BW111" i="2"/>
  <c r="BZ110" i="2"/>
  <c r="H151" i="6" s="1"/>
  <c r="CC110" i="2"/>
  <c r="J151" i="6" s="1"/>
  <c r="BL111" i="2"/>
  <c r="BP110" i="2"/>
  <c r="G151" i="6" s="1"/>
  <c r="K151" i="6" l="1"/>
  <c r="CE110" i="2"/>
  <c r="L151" i="6" s="1"/>
  <c r="BQ111" i="2"/>
  <c r="BK111" i="2"/>
  <c r="CZ974" i="2"/>
  <c r="DF973" i="2"/>
  <c r="CZ975" i="2" l="1"/>
  <c r="DF974" i="2"/>
  <c r="BT111" i="2"/>
  <c r="BX111" i="2" s="1"/>
  <c r="BN111" i="2"/>
  <c r="BR111" i="2"/>
  <c r="BO111" i="2" l="1"/>
  <c r="BY111" i="2"/>
  <c r="CZ976" i="2"/>
  <c r="DF975" i="2"/>
  <c r="CZ977" i="2" l="1"/>
  <c r="DF976" i="2"/>
  <c r="CC111" i="2"/>
  <c r="J152" i="6" s="1"/>
  <c r="BL112" i="2"/>
  <c r="BP111" i="2"/>
  <c r="G152" i="6" s="1"/>
  <c r="CA111" i="2"/>
  <c r="CB111" i="2" s="1"/>
  <c r="I152" i="6" s="1"/>
  <c r="BV112" i="2"/>
  <c r="CD111" i="2"/>
  <c r="BW112" i="2"/>
  <c r="BZ111" i="2"/>
  <c r="H152" i="6" s="1"/>
  <c r="K152" i="6" l="1"/>
  <c r="CE111" i="2"/>
  <c r="L152" i="6" s="1"/>
  <c r="BQ112" i="2"/>
  <c r="BK112" i="2"/>
  <c r="DF977" i="2"/>
  <c r="CZ978" i="2"/>
  <c r="CZ979" i="2" l="1"/>
  <c r="DF978" i="2"/>
  <c r="BT112" i="2"/>
  <c r="BX112" i="2" s="1"/>
  <c r="BN112" i="2"/>
  <c r="BR112" i="2"/>
  <c r="BO112" i="2" l="1"/>
  <c r="BY112" i="2"/>
  <c r="CZ980" i="2"/>
  <c r="DF979" i="2"/>
  <c r="CZ981" i="2" l="1"/>
  <c r="DF980" i="2"/>
  <c r="CC112" i="2"/>
  <c r="J153" i="6" s="1"/>
  <c r="BL113" i="2"/>
  <c r="BP112" i="2"/>
  <c r="G153" i="6" s="1"/>
  <c r="CD112" i="2"/>
  <c r="CA112" i="2"/>
  <c r="CB112" i="2" s="1"/>
  <c r="I153" i="6" s="1"/>
  <c r="BV113" i="2"/>
  <c r="BW113" i="2"/>
  <c r="BZ112" i="2"/>
  <c r="H153" i="6" s="1"/>
  <c r="CE112" i="2" l="1"/>
  <c r="L153" i="6" s="1"/>
  <c r="K153" i="6"/>
  <c r="BQ113" i="2"/>
  <c r="BK113" i="2"/>
  <c r="DF981" i="2"/>
  <c r="CZ982" i="2"/>
  <c r="CZ983" i="2" l="1"/>
  <c r="DF982" i="2"/>
  <c r="BT113" i="2"/>
  <c r="BX113" i="2" s="1"/>
  <c r="BN113" i="2"/>
  <c r="BR113" i="2"/>
  <c r="BO113" i="2" l="1"/>
  <c r="BY113" i="2"/>
  <c r="CZ984" i="2"/>
  <c r="DF983" i="2"/>
  <c r="CZ985" i="2" l="1"/>
  <c r="DF984" i="2"/>
  <c r="CC113" i="2"/>
  <c r="J154" i="6" s="1"/>
  <c r="BL114" i="2"/>
  <c r="BP113" i="2"/>
  <c r="G154" i="6" s="1"/>
  <c r="BV114" i="2"/>
  <c r="CD113" i="2"/>
  <c r="CA113" i="2"/>
  <c r="CB113" i="2" s="1"/>
  <c r="I154" i="6" s="1"/>
  <c r="BW114" i="2"/>
  <c r="BZ113" i="2"/>
  <c r="H154" i="6" s="1"/>
  <c r="K154" i="6" l="1"/>
  <c r="CE113" i="2"/>
  <c r="L154" i="6" s="1"/>
  <c r="BQ114" i="2"/>
  <c r="BK114" i="2"/>
  <c r="DF985" i="2"/>
  <c r="CZ986" i="2"/>
  <c r="BT114" i="2" l="1"/>
  <c r="BX114" i="2" s="1"/>
  <c r="BN114" i="2"/>
  <c r="BR114" i="2"/>
  <c r="CZ987" i="2"/>
  <c r="DF986" i="2"/>
  <c r="BO114" i="2" l="1"/>
  <c r="CZ988" i="2"/>
  <c r="DF987" i="2"/>
  <c r="BY114" i="2"/>
  <c r="CZ989" i="2" l="1"/>
  <c r="DF988" i="2"/>
  <c r="CD114" i="2"/>
  <c r="BV115" i="2"/>
  <c r="CA114" i="2"/>
  <c r="CB114" i="2" s="1"/>
  <c r="I155" i="6" s="1"/>
  <c r="BW115" i="2"/>
  <c r="BZ114" i="2"/>
  <c r="H155" i="6" s="1"/>
  <c r="CC114" i="2"/>
  <c r="J155" i="6" s="1"/>
  <c r="BL115" i="2"/>
  <c r="BP114" i="2"/>
  <c r="G155" i="6" s="1"/>
  <c r="K155" i="6" l="1"/>
  <c r="CE114" i="2"/>
  <c r="L155" i="6" s="1"/>
  <c r="BQ115" i="2"/>
  <c r="BK115" i="2"/>
  <c r="DF989" i="2"/>
  <c r="CZ990" i="2"/>
  <c r="BT115" i="2" l="1"/>
  <c r="BX115" i="2" s="1"/>
  <c r="BN115" i="2"/>
  <c r="BR115" i="2"/>
  <c r="DF990" i="2"/>
  <c r="CZ991" i="2"/>
  <c r="CZ992" i="2" l="1"/>
  <c r="DF991" i="2"/>
  <c r="BO115" i="2"/>
  <c r="BY115" i="2"/>
  <c r="CC115" i="2" l="1"/>
  <c r="J156" i="6" s="1"/>
  <c r="BL116" i="2"/>
  <c r="BP115" i="2"/>
  <c r="G156" i="6" s="1"/>
  <c r="CA115" i="2"/>
  <c r="CB115" i="2" s="1"/>
  <c r="I156" i="6" s="1"/>
  <c r="CD115" i="2"/>
  <c r="BV116" i="2"/>
  <c r="BW116" i="2"/>
  <c r="BZ115" i="2"/>
  <c r="H156" i="6" s="1"/>
  <c r="CZ993" i="2"/>
  <c r="DF992" i="2"/>
  <c r="DF993" i="2" l="1"/>
  <c r="CZ994" i="2"/>
  <c r="K156" i="6"/>
  <c r="CE115" i="2"/>
  <c r="L156" i="6" s="1"/>
  <c r="BQ116" i="2"/>
  <c r="BK116" i="2"/>
  <c r="BT116" i="2" l="1"/>
  <c r="BX116" i="2" s="1"/>
  <c r="BN116" i="2"/>
  <c r="CZ995" i="2"/>
  <c r="DF994" i="2"/>
  <c r="BR116" i="2"/>
  <c r="CZ996" i="2" l="1"/>
  <c r="DF995" i="2"/>
  <c r="BO116" i="2"/>
  <c r="BY116" i="2"/>
  <c r="CA116" i="2" l="1"/>
  <c r="CB116" i="2" s="1"/>
  <c r="I157" i="6" s="1"/>
  <c r="CD116" i="2"/>
  <c r="BV117" i="2"/>
  <c r="BW117" i="2"/>
  <c r="BZ116" i="2"/>
  <c r="H157" i="6" s="1"/>
  <c r="CC116" i="2"/>
  <c r="J157" i="6" s="1"/>
  <c r="BL117" i="2"/>
  <c r="BP116" i="2"/>
  <c r="G157" i="6" s="1"/>
  <c r="CZ997" i="2"/>
  <c r="DF996" i="2"/>
  <c r="DF997" i="2" l="1"/>
  <c r="CZ998" i="2"/>
  <c r="BQ117" i="2"/>
  <c r="BK117" i="2"/>
  <c r="CE116" i="2"/>
  <c r="L157" i="6" s="1"/>
  <c r="K157" i="6"/>
  <c r="DF998" i="2" l="1"/>
  <c r="CZ999" i="2"/>
  <c r="BR117" i="2"/>
  <c r="BT117" i="2"/>
  <c r="BX117" i="2" s="1"/>
  <c r="BN117" i="2"/>
  <c r="BY117" i="2" l="1"/>
  <c r="BO117" i="2"/>
  <c r="CZ1000" i="2"/>
  <c r="DF999" i="2"/>
  <c r="BV118" i="2" l="1"/>
  <c r="CD117" i="2"/>
  <c r="CA117" i="2"/>
  <c r="CB117" i="2" s="1"/>
  <c r="I158" i="6" s="1"/>
  <c r="BW118" i="2"/>
  <c r="BZ117" i="2"/>
  <c r="H158" i="6" s="1"/>
  <c r="CZ1001" i="2"/>
  <c r="DF1000" i="2"/>
  <c r="CC117" i="2"/>
  <c r="J158" i="6" s="1"/>
  <c r="BL118" i="2"/>
  <c r="BP117" i="2"/>
  <c r="G158" i="6" s="1"/>
  <c r="DF1001" i="2" l="1"/>
  <c r="CZ1002" i="2"/>
  <c r="BQ118" i="2"/>
  <c r="BK118" i="2"/>
  <c r="CE117" i="2"/>
  <c r="L158" i="6" s="1"/>
  <c r="K158" i="6"/>
  <c r="BT118" i="2" l="1"/>
  <c r="BX118" i="2" s="1"/>
  <c r="BN118" i="2"/>
  <c r="BR118" i="2"/>
  <c r="DF1002" i="2"/>
  <c r="CZ1003" i="2"/>
  <c r="CZ1004" i="2" l="1"/>
  <c r="DF1003" i="2"/>
  <c r="BO118" i="2"/>
  <c r="BY118" i="2"/>
  <c r="CC118" i="2" l="1"/>
  <c r="J159" i="6" s="1"/>
  <c r="BL119" i="2"/>
  <c r="BP118" i="2"/>
  <c r="G159" i="6" s="1"/>
  <c r="CD118" i="2"/>
  <c r="CA118" i="2"/>
  <c r="CB118" i="2" s="1"/>
  <c r="I159" i="6" s="1"/>
  <c r="BV119" i="2"/>
  <c r="BW119" i="2"/>
  <c r="BZ118" i="2"/>
  <c r="H159" i="6" s="1"/>
  <c r="CZ1005" i="2"/>
  <c r="DF1004" i="2"/>
  <c r="K159" i="6" l="1"/>
  <c r="CE118" i="2"/>
  <c r="L159" i="6" s="1"/>
  <c r="DF1005" i="2"/>
  <c r="CZ1006" i="2"/>
  <c r="BQ119" i="2"/>
  <c r="BK119" i="2"/>
  <c r="BT119" i="2" l="1"/>
  <c r="BX119" i="2" s="1"/>
  <c r="BN119" i="2"/>
  <c r="BR119" i="2"/>
  <c r="DF1006" i="2"/>
  <c r="CZ1007" i="2"/>
  <c r="CZ1008" i="2" l="1"/>
  <c r="DF1007" i="2"/>
  <c r="BO119" i="2"/>
  <c r="BY119" i="2"/>
  <c r="CC119" i="2" l="1"/>
  <c r="J160" i="6" s="1"/>
  <c r="BL120" i="2"/>
  <c r="BP119" i="2"/>
  <c r="G160" i="6" s="1"/>
  <c r="BV120" i="2"/>
  <c r="CD119" i="2"/>
  <c r="CA119" i="2"/>
  <c r="CB119" i="2" s="1"/>
  <c r="I160" i="6" s="1"/>
  <c r="BW120" i="2"/>
  <c r="BZ119" i="2"/>
  <c r="H160" i="6" s="1"/>
  <c r="CZ1009" i="2"/>
  <c r="DF1008" i="2"/>
  <c r="DF1009" i="2" l="1"/>
  <c r="CZ1010" i="2"/>
  <c r="CE119" i="2"/>
  <c r="L160" i="6" s="1"/>
  <c r="K160" i="6"/>
  <c r="BQ120" i="2"/>
  <c r="BK120" i="2"/>
  <c r="BT120" i="2" l="1"/>
  <c r="BX120" i="2" s="1"/>
  <c r="BN120" i="2"/>
  <c r="DF1010" i="2"/>
  <c r="CZ1011" i="2"/>
  <c r="BR120" i="2"/>
  <c r="CZ1012" i="2" l="1"/>
  <c r="DF1011" i="2"/>
  <c r="BO120" i="2"/>
  <c r="BY120" i="2"/>
  <c r="CD120" i="2" l="1"/>
  <c r="BV121" i="2"/>
  <c r="CA120" i="2"/>
  <c r="CB120" i="2" s="1"/>
  <c r="I161" i="6" s="1"/>
  <c r="BW121" i="2"/>
  <c r="BZ120" i="2"/>
  <c r="H161" i="6" s="1"/>
  <c r="CC120" i="2"/>
  <c r="J161" i="6" s="1"/>
  <c r="BL121" i="2"/>
  <c r="BP120" i="2"/>
  <c r="G161" i="6" s="1"/>
  <c r="CZ1013" i="2"/>
  <c r="DF1012" i="2"/>
  <c r="DF1013" i="2" l="1"/>
  <c r="CZ1014" i="2"/>
  <c r="BQ121" i="2"/>
  <c r="BK121" i="2"/>
  <c r="K161" i="6"/>
  <c r="CE120" i="2"/>
  <c r="L161" i="6" s="1"/>
  <c r="DF1014" i="2" l="1"/>
  <c r="CZ1015" i="2"/>
  <c r="BT121" i="2"/>
  <c r="BX121" i="2" s="1"/>
  <c r="BN121" i="2"/>
  <c r="BR121" i="2"/>
  <c r="BY121" i="2" l="1"/>
  <c r="CZ1016" i="2"/>
  <c r="DF1015" i="2"/>
  <c r="BO121" i="2"/>
  <c r="CC121" i="2" l="1"/>
  <c r="J162" i="6" s="1"/>
  <c r="BL122" i="2"/>
  <c r="BP121" i="2"/>
  <c r="G162" i="6" s="1"/>
  <c r="CZ1017" i="2"/>
  <c r="DF1016" i="2"/>
  <c r="CD121" i="2"/>
  <c r="BV122" i="2"/>
  <c r="CA121" i="2"/>
  <c r="CB121" i="2" s="1"/>
  <c r="I162" i="6" s="1"/>
  <c r="BW122" i="2"/>
  <c r="BZ121" i="2"/>
  <c r="H162" i="6" s="1"/>
  <c r="CZ1018" i="2" l="1"/>
  <c r="DF1017" i="2"/>
  <c r="K162" i="6"/>
  <c r="CE121" i="2"/>
  <c r="L162" i="6" s="1"/>
  <c r="BQ122" i="2"/>
  <c r="BK122" i="2"/>
  <c r="BT122" i="2" l="1"/>
  <c r="BX122" i="2" s="1"/>
  <c r="BN122" i="2"/>
  <c r="BR122" i="2"/>
  <c r="DF1018" i="2"/>
  <c r="CZ1019" i="2"/>
  <c r="CZ1020" i="2" l="1"/>
  <c r="DF1019" i="2"/>
  <c r="BO122" i="2"/>
  <c r="BY122" i="2"/>
  <c r="CC122" i="2" l="1"/>
  <c r="J163" i="6" s="1"/>
  <c r="BL123" i="2"/>
  <c r="BP122" i="2"/>
  <c r="G163" i="6" s="1"/>
  <c r="BV123" i="2"/>
  <c r="CD122" i="2"/>
  <c r="CA122" i="2"/>
  <c r="CB122" i="2" s="1"/>
  <c r="I163" i="6" s="1"/>
  <c r="BW123" i="2"/>
  <c r="BZ122" i="2"/>
  <c r="H163" i="6" s="1"/>
  <c r="CZ1021" i="2"/>
  <c r="DF1020" i="2"/>
  <c r="CZ1022" i="2" l="1"/>
  <c r="DF1021" i="2"/>
  <c r="CE122" i="2"/>
  <c r="L163" i="6" s="1"/>
  <c r="K163" i="6"/>
  <c r="BQ123" i="2"/>
  <c r="BK123" i="2"/>
  <c r="BT123" i="2" l="1"/>
  <c r="BX123" i="2" s="1"/>
  <c r="BN123" i="2"/>
  <c r="BR123" i="2"/>
  <c r="DF1022" i="2"/>
  <c r="CZ1023" i="2"/>
  <c r="CZ1024" i="2" l="1"/>
  <c r="DF1023" i="2"/>
  <c r="BO123" i="2"/>
  <c r="BY123" i="2"/>
  <c r="CC123" i="2" l="1"/>
  <c r="J164" i="6" s="1"/>
  <c r="BL124" i="2"/>
  <c r="BP123" i="2"/>
  <c r="G164" i="6" s="1"/>
  <c r="BV124" i="2"/>
  <c r="CD123" i="2"/>
  <c r="CA123" i="2"/>
  <c r="CB123" i="2" s="1"/>
  <c r="I164" i="6" s="1"/>
  <c r="BW124" i="2"/>
  <c r="BZ123" i="2"/>
  <c r="H164" i="6" s="1"/>
  <c r="CZ1025" i="2"/>
  <c r="DF1024" i="2"/>
  <c r="CZ1026" i="2" l="1"/>
  <c r="DF1025" i="2"/>
  <c r="K164" i="6"/>
  <c r="CE123" i="2"/>
  <c r="L164" i="6" s="1"/>
  <c r="BQ124" i="2"/>
  <c r="BK124" i="2"/>
  <c r="BT124" i="2" l="1"/>
  <c r="BX124" i="2" s="1"/>
  <c r="BN124" i="2"/>
  <c r="BR124" i="2"/>
  <c r="DF1026" i="2"/>
  <c r="CZ1027" i="2"/>
  <c r="CZ1028" i="2" l="1"/>
  <c r="DF1027" i="2"/>
  <c r="BO124" i="2"/>
  <c r="BY124" i="2"/>
  <c r="CC124" i="2" l="1"/>
  <c r="J165" i="6" s="1"/>
  <c r="BL125" i="2"/>
  <c r="BP124" i="2"/>
  <c r="G165" i="6" s="1"/>
  <c r="CD124" i="2"/>
  <c r="CA124" i="2"/>
  <c r="CB124" i="2" s="1"/>
  <c r="I165" i="6" s="1"/>
  <c r="BV125" i="2"/>
  <c r="BW125" i="2"/>
  <c r="BZ124" i="2"/>
  <c r="H165" i="6" s="1"/>
  <c r="DF1028" i="2"/>
  <c r="CZ1029" i="2"/>
  <c r="K165" i="6" l="1"/>
  <c r="CE124" i="2"/>
  <c r="L165" i="6" s="1"/>
  <c r="CZ1030" i="2"/>
  <c r="DF1029" i="2"/>
  <c r="BQ125" i="2"/>
  <c r="BK125" i="2"/>
  <c r="DF1030" i="2" l="1"/>
  <c r="CZ1031" i="2"/>
  <c r="BT125" i="2"/>
  <c r="BX125" i="2" s="1"/>
  <c r="BN125" i="2"/>
  <c r="BR125" i="2"/>
  <c r="BO125" i="2" l="1"/>
  <c r="BY125" i="2"/>
  <c r="CZ1032" i="2"/>
  <c r="DF1031" i="2"/>
  <c r="CC125" i="2" l="1"/>
  <c r="J166" i="6" s="1"/>
  <c r="BL126" i="2"/>
  <c r="BP125" i="2"/>
  <c r="G166" i="6" s="1"/>
  <c r="CZ1033" i="2"/>
  <c r="DF1032" i="2"/>
  <c r="CD125" i="2"/>
  <c r="BV126" i="2"/>
  <c r="CA125" i="2"/>
  <c r="CB125" i="2" s="1"/>
  <c r="I166" i="6" s="1"/>
  <c r="BW126" i="2"/>
  <c r="BZ125" i="2"/>
  <c r="H166" i="6" s="1"/>
  <c r="CZ1034" i="2" l="1"/>
  <c r="DF1033" i="2"/>
  <c r="K166" i="6"/>
  <c r="CE125" i="2"/>
  <c r="L166" i="6" s="1"/>
  <c r="BQ126" i="2"/>
  <c r="BK126" i="2"/>
  <c r="BT126" i="2" l="1"/>
  <c r="BX126" i="2" s="1"/>
  <c r="BN126" i="2"/>
  <c r="BR126" i="2"/>
  <c r="DF1034" i="2"/>
  <c r="CZ1035" i="2"/>
  <c r="CZ1036" i="2" l="1"/>
  <c r="DF1035" i="2"/>
  <c r="BO126" i="2"/>
  <c r="BY126" i="2"/>
  <c r="CC126" i="2" l="1"/>
  <c r="J167" i="6" s="1"/>
  <c r="BL127" i="2"/>
  <c r="BP126" i="2"/>
  <c r="G167" i="6" s="1"/>
  <c r="BV127" i="2"/>
  <c r="CD126" i="2"/>
  <c r="CA126" i="2"/>
  <c r="CB126" i="2" s="1"/>
  <c r="I167" i="6" s="1"/>
  <c r="BW127" i="2"/>
  <c r="BZ126" i="2"/>
  <c r="H167" i="6" s="1"/>
  <c r="CZ1037" i="2"/>
  <c r="DF1036" i="2"/>
  <c r="CZ1038" i="2" l="1"/>
  <c r="DF1037" i="2"/>
  <c r="CE126" i="2"/>
  <c r="L167" i="6" s="1"/>
  <c r="K167" i="6"/>
  <c r="BQ127" i="2"/>
  <c r="BK127" i="2"/>
  <c r="BT127" i="2" l="1"/>
  <c r="BX127" i="2" s="1"/>
  <c r="BN127" i="2"/>
  <c r="BR127" i="2"/>
  <c r="DF1038" i="2"/>
  <c r="CZ1039" i="2"/>
  <c r="CZ1040" i="2" l="1"/>
  <c r="DF1039" i="2"/>
  <c r="BO127" i="2"/>
  <c r="BY127" i="2"/>
  <c r="CC127" i="2" l="1"/>
  <c r="J168" i="6" s="1"/>
  <c r="BL128" i="2"/>
  <c r="BP127" i="2"/>
  <c r="G168" i="6" s="1"/>
  <c r="CD127" i="2"/>
  <c r="BV128" i="2"/>
  <c r="CA127" i="2"/>
  <c r="CB127" i="2" s="1"/>
  <c r="I168" i="6" s="1"/>
  <c r="BW128" i="2"/>
  <c r="BZ127" i="2"/>
  <c r="H168" i="6" s="1"/>
  <c r="CZ1041" i="2"/>
  <c r="DF1040" i="2"/>
  <c r="CE127" i="2" l="1"/>
  <c r="L168" i="6" s="1"/>
  <c r="K168" i="6"/>
  <c r="CZ1042" i="2"/>
  <c r="DF1041" i="2"/>
  <c r="BQ128" i="2"/>
  <c r="BK128" i="2"/>
  <c r="DF1042" i="2" l="1"/>
  <c r="CZ1043" i="2"/>
  <c r="BT128" i="2"/>
  <c r="BX128" i="2" s="1"/>
  <c r="BN128" i="2"/>
  <c r="BR128" i="2"/>
  <c r="BY128" i="2" l="1"/>
  <c r="BO128" i="2"/>
  <c r="CZ1044" i="2"/>
  <c r="DF1043" i="2"/>
  <c r="CZ1045" i="2" l="1"/>
  <c r="DF1044" i="2"/>
  <c r="BV129" i="2"/>
  <c r="CD128" i="2"/>
  <c r="CA128" i="2"/>
  <c r="CB128" i="2" s="1"/>
  <c r="I169" i="6" s="1"/>
  <c r="BW129" i="2"/>
  <c r="BZ128" i="2"/>
  <c r="H169" i="6" s="1"/>
  <c r="CC128" i="2"/>
  <c r="J169" i="6" s="1"/>
  <c r="BL129" i="2"/>
  <c r="BP128" i="2"/>
  <c r="G169" i="6" s="1"/>
  <c r="CE128" i="2" l="1"/>
  <c r="L169" i="6" s="1"/>
  <c r="K169" i="6"/>
  <c r="BQ129" i="2"/>
  <c r="BK129" i="2"/>
  <c r="DF1045" i="2"/>
  <c r="CZ1046" i="2"/>
  <c r="BT129" i="2" l="1"/>
  <c r="BX129" i="2" s="1"/>
  <c r="BN129" i="2"/>
  <c r="BR129" i="2"/>
  <c r="DF1046" i="2"/>
  <c r="CZ1047" i="2"/>
  <c r="CZ1048" i="2" l="1"/>
  <c r="DF1047" i="2"/>
  <c r="BO129" i="2"/>
  <c r="BY129" i="2"/>
  <c r="CC129" i="2" l="1"/>
  <c r="J170" i="6" s="1"/>
  <c r="BL130" i="2"/>
  <c r="BP129" i="2"/>
  <c r="G170" i="6" s="1"/>
  <c r="CD129" i="2"/>
  <c r="CA129" i="2"/>
  <c r="CB129" i="2" s="1"/>
  <c r="I170" i="6" s="1"/>
  <c r="BV130" i="2"/>
  <c r="BW130" i="2"/>
  <c r="BZ129" i="2"/>
  <c r="H170" i="6" s="1"/>
  <c r="CZ1049" i="2"/>
  <c r="DF1048" i="2"/>
  <c r="K170" i="6" l="1"/>
  <c r="CE129" i="2"/>
  <c r="L170" i="6" s="1"/>
  <c r="DF1049" i="2"/>
  <c r="CZ1050" i="2"/>
  <c r="BQ130" i="2"/>
  <c r="BK130" i="2"/>
  <c r="BT130" i="2" l="1"/>
  <c r="BX130" i="2" s="1"/>
  <c r="BN130" i="2"/>
  <c r="BR130" i="2"/>
  <c r="DF1050" i="2"/>
  <c r="CZ1051" i="2"/>
  <c r="CZ1052" i="2" l="1"/>
  <c r="DF1051" i="2"/>
  <c r="BO130" i="2"/>
  <c r="BY130" i="2"/>
  <c r="CD130" i="2" l="1"/>
  <c r="CA130" i="2"/>
  <c r="CB130" i="2" s="1"/>
  <c r="I171" i="6" s="1"/>
  <c r="BV131" i="2"/>
  <c r="BW131" i="2"/>
  <c r="BZ130" i="2"/>
  <c r="H171" i="6" s="1"/>
  <c r="CC130" i="2"/>
  <c r="J171" i="6" s="1"/>
  <c r="BL131" i="2"/>
  <c r="BP130" i="2"/>
  <c r="G171" i="6" s="1"/>
  <c r="CZ1053" i="2"/>
  <c r="DF1052" i="2"/>
  <c r="DF1053" i="2" l="1"/>
  <c r="CZ1054" i="2"/>
  <c r="BQ131" i="2"/>
  <c r="BK131" i="2"/>
  <c r="K171" i="6"/>
  <c r="CE130" i="2"/>
  <c r="L171" i="6" s="1"/>
  <c r="DF1054" i="2" l="1"/>
  <c r="CZ1055" i="2"/>
  <c r="BT131" i="2"/>
  <c r="BX131" i="2" s="1"/>
  <c r="BN131" i="2"/>
  <c r="BR131" i="2"/>
  <c r="BY131" i="2" l="1"/>
  <c r="CZ1056" i="2"/>
  <c r="DF1055" i="2"/>
  <c r="BO131" i="2"/>
  <c r="CC131" i="2" l="1"/>
  <c r="J172" i="6" s="1"/>
  <c r="BL132" i="2"/>
  <c r="BP131" i="2"/>
  <c r="G172" i="6" s="1"/>
  <c r="CZ1057" i="2"/>
  <c r="DF1056" i="2"/>
  <c r="BV132" i="2"/>
  <c r="CD131" i="2"/>
  <c r="CA131" i="2"/>
  <c r="CB131" i="2" s="1"/>
  <c r="I172" i="6" s="1"/>
  <c r="BW132" i="2"/>
  <c r="BZ131" i="2"/>
  <c r="H172" i="6" s="1"/>
  <c r="CE131" i="2" l="1"/>
  <c r="L172" i="6" s="1"/>
  <c r="K172" i="6"/>
  <c r="DF1057" i="2"/>
  <c r="CZ1058" i="2"/>
  <c r="BQ132" i="2"/>
  <c r="BK132" i="2"/>
  <c r="BT132" i="2" l="1"/>
  <c r="BX132" i="2" s="1"/>
  <c r="BN132" i="2"/>
  <c r="DF1058" i="2"/>
  <c r="CZ1059" i="2"/>
  <c r="BR132" i="2"/>
  <c r="CZ1060" i="2" l="1"/>
  <c r="DF1059" i="2"/>
  <c r="BO132" i="2"/>
  <c r="BY132" i="2"/>
  <c r="CA132" i="2" l="1"/>
  <c r="CB132" i="2" s="1"/>
  <c r="I173" i="6" s="1"/>
  <c r="BV133" i="2"/>
  <c r="CD132" i="2"/>
  <c r="BW133" i="2"/>
  <c r="BZ132" i="2"/>
  <c r="H173" i="6" s="1"/>
  <c r="BL133" i="2"/>
  <c r="CC132" i="2"/>
  <c r="J173" i="6" s="1"/>
  <c r="BP132" i="2"/>
  <c r="G173" i="6" s="1"/>
  <c r="CZ1061" i="2"/>
  <c r="DF1060" i="2"/>
  <c r="K173" i="6" l="1"/>
  <c r="CE132" i="2"/>
  <c r="L173" i="6" s="1"/>
  <c r="DF1061" i="2"/>
  <c r="CZ1062" i="2"/>
  <c r="BQ133" i="2"/>
  <c r="BK133" i="2"/>
  <c r="BT133" i="2" l="1"/>
  <c r="BX133" i="2" s="1"/>
  <c r="BN133" i="2"/>
  <c r="BR133" i="2"/>
  <c r="DF1062" i="2"/>
  <c r="CZ1063" i="2"/>
  <c r="CZ1064" i="2" l="1"/>
  <c r="DF1063" i="2"/>
  <c r="BO133" i="2"/>
  <c r="BY133" i="2"/>
  <c r="BV134" i="2" l="1"/>
  <c r="CA133" i="2"/>
  <c r="CB133" i="2" s="1"/>
  <c r="I174" i="6" s="1"/>
  <c r="CD133" i="2"/>
  <c r="BW134" i="2"/>
  <c r="BZ133" i="2"/>
  <c r="H174" i="6" s="1"/>
  <c r="CC133" i="2"/>
  <c r="J174" i="6" s="1"/>
  <c r="BL134" i="2"/>
  <c r="BP133" i="2"/>
  <c r="G174" i="6" s="1"/>
  <c r="CZ1065" i="2"/>
  <c r="DF1064" i="2"/>
  <c r="DF1065" i="2" l="1"/>
  <c r="CZ1066" i="2"/>
  <c r="BQ134" i="2"/>
  <c r="BK134" i="2"/>
  <c r="K174" i="6"/>
  <c r="CE133" i="2"/>
  <c r="L174" i="6" s="1"/>
  <c r="BR134" i="2" l="1"/>
  <c r="DF1066" i="2"/>
  <c r="CZ1067" i="2"/>
  <c r="BT134" i="2"/>
  <c r="BX134" i="2" s="1"/>
  <c r="BN134" i="2"/>
  <c r="BO134" i="2" l="1"/>
  <c r="BY134" i="2"/>
  <c r="CZ1068" i="2"/>
  <c r="DF1067" i="2"/>
  <c r="CD134" i="2" l="1"/>
  <c r="CA134" i="2"/>
  <c r="CB134" i="2" s="1"/>
  <c r="I175" i="6" s="1"/>
  <c r="BV135" i="2"/>
  <c r="BW135" i="2"/>
  <c r="BZ134" i="2"/>
  <c r="H175" i="6" s="1"/>
  <c r="BL135" i="2"/>
  <c r="CC134" i="2"/>
  <c r="J175" i="6" s="1"/>
  <c r="BP134" i="2"/>
  <c r="G175" i="6" s="1"/>
  <c r="CZ1069" i="2"/>
  <c r="DF1068" i="2"/>
  <c r="DF1069" i="2" l="1"/>
  <c r="CZ1070" i="2"/>
  <c r="BQ135" i="2"/>
  <c r="BK135" i="2"/>
  <c r="CE134" i="2"/>
  <c r="L175" i="6" s="1"/>
  <c r="K175" i="6"/>
  <c r="BR135" i="2" l="1"/>
  <c r="DF1070" i="2"/>
  <c r="CZ1071" i="2"/>
  <c r="BT135" i="2"/>
  <c r="BX135" i="2" s="1"/>
  <c r="BN135" i="2"/>
  <c r="BY135" i="2" l="1"/>
  <c r="CZ1072" i="2"/>
  <c r="DF1071" i="2"/>
  <c r="BO135" i="2"/>
  <c r="CC135" i="2" l="1"/>
  <c r="J176" i="6" s="1"/>
  <c r="BL136" i="2"/>
  <c r="BP135" i="2"/>
  <c r="G176" i="6" s="1"/>
  <c r="CZ1073" i="2"/>
  <c r="DF1072" i="2"/>
  <c r="BV136" i="2"/>
  <c r="CD135" i="2"/>
  <c r="CA135" i="2"/>
  <c r="CB135" i="2" s="1"/>
  <c r="I176" i="6" s="1"/>
  <c r="BW136" i="2"/>
  <c r="BZ135" i="2"/>
  <c r="H176" i="6" s="1"/>
  <c r="K176" i="6" l="1"/>
  <c r="CE135" i="2"/>
  <c r="L176" i="6" s="1"/>
  <c r="DF1073" i="2"/>
  <c r="CZ1074" i="2"/>
  <c r="BQ136" i="2"/>
  <c r="BK136" i="2"/>
  <c r="BT136" i="2" l="1"/>
  <c r="BX136" i="2" s="1"/>
  <c r="BN136" i="2"/>
  <c r="DF1074" i="2"/>
  <c r="CZ1075" i="2"/>
  <c r="BR136" i="2"/>
  <c r="CZ1076" i="2" l="1"/>
  <c r="DF1075" i="2"/>
  <c r="BO136" i="2"/>
  <c r="BY136" i="2"/>
  <c r="BV137" i="2" l="1"/>
  <c r="CA136" i="2"/>
  <c r="CB136" i="2" s="1"/>
  <c r="I177" i="6" s="1"/>
  <c r="CD136" i="2"/>
  <c r="BW137" i="2"/>
  <c r="BZ136" i="2"/>
  <c r="H177" i="6" s="1"/>
  <c r="BL137" i="2"/>
  <c r="CC136" i="2"/>
  <c r="J177" i="6" s="1"/>
  <c r="BP136" i="2"/>
  <c r="G177" i="6" s="1"/>
  <c r="CZ1077" i="2"/>
  <c r="DF1076" i="2"/>
  <c r="K177" i="6" l="1"/>
  <c r="CE136" i="2"/>
  <c r="L177" i="6" s="1"/>
  <c r="CZ1078" i="2"/>
  <c r="DF1077" i="2"/>
  <c r="BQ137" i="2"/>
  <c r="BK137" i="2"/>
  <c r="DF1078" i="2" l="1"/>
  <c r="CZ1079" i="2"/>
  <c r="BT137" i="2"/>
  <c r="BX137" i="2" s="1"/>
  <c r="BN137" i="2"/>
  <c r="BR137" i="2"/>
  <c r="BO137" i="2" l="1"/>
  <c r="BY137" i="2"/>
  <c r="CZ1080" i="2"/>
  <c r="DF1079" i="2"/>
  <c r="CD137" i="2" l="1"/>
  <c r="BV138" i="2"/>
  <c r="CA137" i="2"/>
  <c r="CB137" i="2" s="1"/>
  <c r="I178" i="6" s="1"/>
  <c r="BW138" i="2"/>
  <c r="BZ137" i="2"/>
  <c r="H178" i="6" s="1"/>
  <c r="CZ1081" i="2"/>
  <c r="DF1080" i="2"/>
  <c r="BL138" i="2"/>
  <c r="CC137" i="2"/>
  <c r="J178" i="6" s="1"/>
  <c r="BP137" i="2"/>
  <c r="G178" i="6" s="1"/>
  <c r="CZ1082" i="2" l="1"/>
  <c r="DF1081" i="2"/>
  <c r="BQ138" i="2"/>
  <c r="BK138" i="2"/>
  <c r="K178" i="6"/>
  <c r="CE137" i="2"/>
  <c r="L178" i="6" s="1"/>
  <c r="BT138" i="2" l="1"/>
  <c r="BX138" i="2" s="1"/>
  <c r="BN138" i="2"/>
  <c r="DF1082" i="2"/>
  <c r="CZ1083" i="2"/>
  <c r="BR138" i="2"/>
  <c r="CZ1084" i="2" l="1"/>
  <c r="DF1083" i="2"/>
  <c r="BO138" i="2"/>
  <c r="BY138" i="2"/>
  <c r="CA138" i="2" l="1"/>
  <c r="CB138" i="2" s="1"/>
  <c r="I179" i="6" s="1"/>
  <c r="BV139" i="2"/>
  <c r="CD138" i="2"/>
  <c r="BW139" i="2"/>
  <c r="BZ138" i="2"/>
  <c r="H179" i="6" s="1"/>
  <c r="BL139" i="2"/>
  <c r="CC138" i="2"/>
  <c r="J179" i="6" s="1"/>
  <c r="BP138" i="2"/>
  <c r="G179" i="6" s="1"/>
  <c r="CZ1085" i="2"/>
  <c r="DF1084" i="2"/>
  <c r="K179" i="6" l="1"/>
  <c r="CE138" i="2"/>
  <c r="L179" i="6" s="1"/>
  <c r="CZ1086" i="2"/>
  <c r="DF1085" i="2"/>
  <c r="BQ139" i="2"/>
  <c r="BK139" i="2"/>
  <c r="DF1086" i="2" l="1"/>
  <c r="CZ1087" i="2"/>
  <c r="BT139" i="2"/>
  <c r="BX139" i="2" s="1"/>
  <c r="BN139" i="2"/>
  <c r="BR139" i="2"/>
  <c r="BO139" i="2" l="1"/>
  <c r="BY139" i="2"/>
  <c r="CZ1088" i="2"/>
  <c r="DF1087" i="2"/>
  <c r="BV140" i="2" l="1"/>
  <c r="CA139" i="2"/>
  <c r="CB139" i="2" s="1"/>
  <c r="I180" i="6" s="1"/>
  <c r="CD139" i="2"/>
  <c r="BW140" i="2"/>
  <c r="BZ139" i="2"/>
  <c r="H180" i="6" s="1"/>
  <c r="CZ1089" i="2"/>
  <c r="DF1088" i="2"/>
  <c r="BL140" i="2"/>
  <c r="CC139" i="2"/>
  <c r="J180" i="6" s="1"/>
  <c r="BP139" i="2"/>
  <c r="G180" i="6" s="1"/>
  <c r="CZ1090" i="2" l="1"/>
  <c r="DF1089" i="2"/>
  <c r="BQ140" i="2"/>
  <c r="BK140" i="2"/>
  <c r="CE139" i="2"/>
  <c r="L180" i="6" s="1"/>
  <c r="K180" i="6"/>
  <c r="BT140" i="2" l="1"/>
  <c r="BX140" i="2" s="1"/>
  <c r="BN140" i="2"/>
  <c r="BR140" i="2"/>
  <c r="DF1090" i="2"/>
  <c r="CZ1091" i="2"/>
  <c r="CZ1092" i="2" l="1"/>
  <c r="DF1091" i="2"/>
  <c r="BO140" i="2"/>
  <c r="BY140" i="2"/>
  <c r="BL141" i="2" l="1"/>
  <c r="CC140" i="2"/>
  <c r="J181" i="6" s="1"/>
  <c r="BP140" i="2"/>
  <c r="G181" i="6" s="1"/>
  <c r="BV141" i="2"/>
  <c r="CD140" i="2"/>
  <c r="CA140" i="2"/>
  <c r="CB140" i="2" s="1"/>
  <c r="I181" i="6" s="1"/>
  <c r="BW141" i="2"/>
  <c r="BZ140" i="2"/>
  <c r="H181" i="6" s="1"/>
  <c r="CZ1093" i="2"/>
  <c r="DF1092" i="2"/>
  <c r="CZ1094" i="2" l="1"/>
  <c r="DF1093" i="2"/>
  <c r="CE140" i="2"/>
  <c r="L181" i="6" s="1"/>
  <c r="K181" i="6"/>
  <c r="BQ141" i="2"/>
  <c r="BK141" i="2"/>
  <c r="BT141" i="2" l="1"/>
  <c r="BX141" i="2" s="1"/>
  <c r="BN141" i="2"/>
  <c r="BR141" i="2"/>
  <c r="DF1094" i="2"/>
  <c r="CZ1095" i="2"/>
  <c r="CZ1096" i="2" l="1"/>
  <c r="DF1095" i="2"/>
  <c r="BO141" i="2"/>
  <c r="BY141" i="2"/>
  <c r="BL142" i="2" l="1"/>
  <c r="CC141" i="2"/>
  <c r="J182" i="6" s="1"/>
  <c r="BP141" i="2"/>
  <c r="G182" i="6" s="1"/>
  <c r="BV142" i="2"/>
  <c r="CA141" i="2"/>
  <c r="CB141" i="2" s="1"/>
  <c r="I182" i="6" s="1"/>
  <c r="CD141" i="2"/>
  <c r="BW142" i="2"/>
  <c r="BZ141" i="2"/>
  <c r="H182" i="6" s="1"/>
  <c r="CZ1097" i="2"/>
  <c r="DF1096" i="2"/>
  <c r="K182" i="6" l="1"/>
  <c r="CE141" i="2"/>
  <c r="L182" i="6" s="1"/>
  <c r="CZ1098" i="2"/>
  <c r="DF1097" i="2"/>
  <c r="BQ142" i="2"/>
  <c r="BK142" i="2"/>
  <c r="BR142" i="2" l="1"/>
  <c r="CZ1099" i="2"/>
  <c r="DF1098" i="2"/>
  <c r="BT142" i="2"/>
  <c r="BX142" i="2" s="1"/>
  <c r="BN142" i="2"/>
  <c r="BY142" i="2" l="1"/>
  <c r="DF1099" i="2"/>
  <c r="CZ1100" i="2"/>
  <c r="BO142" i="2"/>
  <c r="BL143" i="2" l="1"/>
  <c r="CC142" i="2"/>
  <c r="J183" i="6" s="1"/>
  <c r="BP142" i="2"/>
  <c r="G183" i="6" s="1"/>
  <c r="DF1100" i="2"/>
  <c r="CZ1101" i="2"/>
  <c r="CA142" i="2"/>
  <c r="CB142" i="2" s="1"/>
  <c r="I183" i="6" s="1"/>
  <c r="BV143" i="2"/>
  <c r="CD142" i="2"/>
  <c r="BW143" i="2"/>
  <c r="BZ142" i="2"/>
  <c r="H183" i="6" s="1"/>
  <c r="CE142" i="2" l="1"/>
  <c r="L183" i="6" s="1"/>
  <c r="K183" i="6"/>
  <c r="DF1101" i="2"/>
  <c r="CZ1102" i="2"/>
  <c r="BQ143" i="2"/>
  <c r="BK143" i="2"/>
  <c r="BR143" i="2" l="1"/>
  <c r="CZ1103" i="2"/>
  <c r="DF1102" i="2"/>
  <c r="BT143" i="2"/>
  <c r="BX143" i="2" s="1"/>
  <c r="BN143" i="2"/>
  <c r="BY143" i="2" l="1"/>
  <c r="DF1103" i="2"/>
  <c r="CZ1104" i="2"/>
  <c r="BO143" i="2"/>
  <c r="BL144" i="2" l="1"/>
  <c r="CC143" i="2"/>
  <c r="J184" i="6" s="1"/>
  <c r="BP143" i="2"/>
  <c r="G184" i="6" s="1"/>
  <c r="DF1104" i="2"/>
  <c r="CZ1105" i="2"/>
  <c r="CA143" i="2"/>
  <c r="CB143" i="2" s="1"/>
  <c r="I184" i="6" s="1"/>
  <c r="BV144" i="2"/>
  <c r="CD143" i="2"/>
  <c r="BW144" i="2"/>
  <c r="BZ143" i="2"/>
  <c r="H184" i="6" s="1"/>
  <c r="K184" i="6" l="1"/>
  <c r="CE143" i="2"/>
  <c r="L184" i="6" s="1"/>
  <c r="DF1105" i="2"/>
  <c r="CZ1106" i="2"/>
  <c r="BQ144" i="2"/>
  <c r="BK144" i="2"/>
  <c r="BT144" i="2" l="1"/>
  <c r="BX144" i="2" s="1"/>
  <c r="BN144" i="2"/>
  <c r="BR144" i="2"/>
  <c r="CZ1107" i="2"/>
  <c r="DF1106" i="2"/>
  <c r="BO144" i="2" l="1"/>
  <c r="DF1107" i="2"/>
  <c r="CZ1108" i="2"/>
  <c r="BY144" i="2"/>
  <c r="BV145" i="2" l="1"/>
  <c r="CD144" i="2"/>
  <c r="CA144" i="2"/>
  <c r="CB144" i="2" s="1"/>
  <c r="I185" i="6" s="1"/>
  <c r="BW145" i="2"/>
  <c r="BZ144" i="2"/>
  <c r="H185" i="6" s="1"/>
  <c r="BL145" i="2"/>
  <c r="CC144" i="2"/>
  <c r="J185" i="6" s="1"/>
  <c r="BP144" i="2"/>
  <c r="G185" i="6" s="1"/>
  <c r="DF1108" i="2"/>
  <c r="CZ1109" i="2"/>
  <c r="CZ1110" i="2" l="1"/>
  <c r="DF1109" i="2"/>
  <c r="BQ145" i="2"/>
  <c r="BK145" i="2"/>
  <c r="CE144" i="2"/>
  <c r="L185" i="6" s="1"/>
  <c r="K185" i="6"/>
  <c r="BR145" i="2" l="1"/>
  <c r="CZ1111" i="2"/>
  <c r="DF1110" i="2"/>
  <c r="BT145" i="2"/>
  <c r="BX145" i="2" s="1"/>
  <c r="BN145" i="2"/>
  <c r="DF1111" i="2" l="1"/>
  <c r="CZ1112" i="2"/>
  <c r="BO145" i="2"/>
  <c r="BY145" i="2"/>
  <c r="BL146" i="2" l="1"/>
  <c r="CC145" i="2"/>
  <c r="J186" i="6" s="1"/>
  <c r="BP145" i="2"/>
  <c r="G186" i="6" s="1"/>
  <c r="BV146" i="2"/>
  <c r="CA145" i="2"/>
  <c r="CB145" i="2" s="1"/>
  <c r="I186" i="6" s="1"/>
  <c r="CD145" i="2"/>
  <c r="BW146" i="2"/>
  <c r="BZ145" i="2"/>
  <c r="H186" i="6" s="1"/>
  <c r="DF1112" i="2"/>
  <c r="CZ1113" i="2"/>
  <c r="CZ1114" i="2" l="1"/>
  <c r="DF1113" i="2"/>
  <c r="K186" i="6"/>
  <c r="CE145" i="2"/>
  <c r="L186" i="6" s="1"/>
  <c r="BQ146" i="2"/>
  <c r="BK146" i="2"/>
  <c r="BT146" i="2" l="1"/>
  <c r="BX146" i="2" s="1"/>
  <c r="BN146" i="2"/>
  <c r="BR146" i="2"/>
  <c r="CZ1115" i="2"/>
  <c r="DF1114" i="2"/>
  <c r="DF1115" i="2" l="1"/>
  <c r="CZ1116" i="2"/>
  <c r="BO146" i="2"/>
  <c r="BY146" i="2"/>
  <c r="BV147" i="2" l="1"/>
  <c r="CD146" i="2"/>
  <c r="CA146" i="2"/>
  <c r="CB146" i="2" s="1"/>
  <c r="I187" i="6" s="1"/>
  <c r="BW147" i="2"/>
  <c r="BZ146" i="2"/>
  <c r="H187" i="6" s="1"/>
  <c r="DF1116" i="2"/>
  <c r="CZ1117" i="2"/>
  <c r="BL147" i="2"/>
  <c r="CC146" i="2"/>
  <c r="J187" i="6" s="1"/>
  <c r="BP146" i="2"/>
  <c r="G187" i="6" s="1"/>
  <c r="BQ147" i="2" l="1"/>
  <c r="BK147" i="2"/>
  <c r="DF1117" i="2"/>
  <c r="CZ1118" i="2"/>
  <c r="K187" i="6"/>
  <c r="CE146" i="2"/>
  <c r="L187" i="6" s="1"/>
  <c r="BT147" i="2" l="1"/>
  <c r="BX147" i="2" s="1"/>
  <c r="BN147" i="2"/>
  <c r="BR147" i="2"/>
  <c r="CZ1119" i="2"/>
  <c r="DF1118" i="2"/>
  <c r="DF1119" i="2" l="1"/>
  <c r="CZ1120" i="2"/>
  <c r="BO147" i="2"/>
  <c r="BY147" i="2"/>
  <c r="CD147" i="2" l="1"/>
  <c r="CA147" i="2"/>
  <c r="CB147" i="2" s="1"/>
  <c r="I188" i="6" s="1"/>
  <c r="BV148" i="2"/>
  <c r="BW148" i="2"/>
  <c r="BZ147" i="2"/>
  <c r="H188" i="6" s="1"/>
  <c r="DF1120" i="2"/>
  <c r="CZ1121" i="2"/>
  <c r="BL148" i="2"/>
  <c r="CC147" i="2"/>
  <c r="J188" i="6" s="1"/>
  <c r="BP147" i="2"/>
  <c r="G188" i="6" s="1"/>
  <c r="BQ148" i="2" l="1"/>
  <c r="BK148" i="2"/>
  <c r="DF1121" i="2"/>
  <c r="CZ1122" i="2"/>
  <c r="CE147" i="2"/>
  <c r="L188" i="6" s="1"/>
  <c r="K188" i="6"/>
  <c r="BT148" i="2" l="1"/>
  <c r="BX148" i="2" s="1"/>
  <c r="BN148" i="2"/>
  <c r="BR148" i="2"/>
  <c r="CZ1123" i="2"/>
  <c r="DF1122" i="2"/>
  <c r="DF1123" i="2" l="1"/>
  <c r="CZ1124" i="2"/>
  <c r="BO148" i="2"/>
  <c r="BY148" i="2"/>
  <c r="BV149" i="2" l="1"/>
  <c r="CA148" i="2"/>
  <c r="CB148" i="2" s="1"/>
  <c r="I189" i="6" s="1"/>
  <c r="CD148" i="2"/>
  <c r="BW149" i="2"/>
  <c r="BZ148" i="2"/>
  <c r="H189" i="6" s="1"/>
  <c r="DF1124" i="2"/>
  <c r="CZ1125" i="2"/>
  <c r="BL149" i="2"/>
  <c r="CC148" i="2"/>
  <c r="J189" i="6" s="1"/>
  <c r="BP148" i="2"/>
  <c r="G189" i="6" s="1"/>
  <c r="BQ149" i="2" l="1"/>
  <c r="BK149" i="2"/>
  <c r="CZ1126" i="2"/>
  <c r="DF1125" i="2"/>
  <c r="CE148" i="2"/>
  <c r="L189" i="6" s="1"/>
  <c r="K189" i="6"/>
  <c r="CZ1127" i="2" l="1"/>
  <c r="DF1126" i="2"/>
  <c r="BT149" i="2"/>
  <c r="BX149" i="2" s="1"/>
  <c r="BN149" i="2"/>
  <c r="BR149" i="2"/>
  <c r="BO149" i="2" l="1"/>
  <c r="BY149" i="2"/>
  <c r="DF1127" i="2"/>
  <c r="CZ1128" i="2"/>
  <c r="DF1128" i="2" l="1"/>
  <c r="CZ1129" i="2"/>
  <c r="BL150" i="2"/>
  <c r="CC149" i="2"/>
  <c r="J190" i="6" s="1"/>
  <c r="BP149" i="2"/>
  <c r="G190" i="6" s="1"/>
  <c r="CD149" i="2"/>
  <c r="BV150" i="2"/>
  <c r="CA149" i="2"/>
  <c r="CB149" i="2" s="1"/>
  <c r="I190" i="6" s="1"/>
  <c r="BW150" i="2"/>
  <c r="BZ149" i="2"/>
  <c r="H190" i="6" s="1"/>
  <c r="CE149" i="2" l="1"/>
  <c r="L190" i="6" s="1"/>
  <c r="K190" i="6"/>
  <c r="BQ150" i="2"/>
  <c r="BK150" i="2"/>
  <c r="DF1129" i="2"/>
  <c r="CZ1130" i="2"/>
  <c r="CZ1131" i="2" l="1"/>
  <c r="DF1130" i="2"/>
  <c r="BR150" i="2"/>
  <c r="BT150" i="2"/>
  <c r="BX150" i="2" s="1"/>
  <c r="BN150" i="2"/>
  <c r="BY150" i="2" l="1"/>
  <c r="BO150" i="2"/>
  <c r="DF1131" i="2"/>
  <c r="CZ1132" i="2"/>
  <c r="DF1132" i="2" l="1"/>
  <c r="CZ1133" i="2"/>
  <c r="CA150" i="2"/>
  <c r="CB150" i="2" s="1"/>
  <c r="I191" i="6" s="1"/>
  <c r="BV151" i="2"/>
  <c r="CD150" i="2"/>
  <c r="BW151" i="2"/>
  <c r="BZ150" i="2"/>
  <c r="H191" i="6" s="1"/>
  <c r="BL151" i="2"/>
  <c r="CC150" i="2"/>
  <c r="J191" i="6" s="1"/>
  <c r="BP150" i="2"/>
  <c r="G191" i="6" s="1"/>
  <c r="BQ151" i="2" l="1"/>
  <c r="BK151" i="2"/>
  <c r="DF1133" i="2"/>
  <c r="CZ1134" i="2"/>
  <c r="CE150" i="2"/>
  <c r="L191" i="6" s="1"/>
  <c r="K191" i="6"/>
  <c r="BT151" i="2" l="1"/>
  <c r="BX151" i="2" s="1"/>
  <c r="BN151" i="2"/>
  <c r="CZ1135" i="2"/>
  <c r="DF1134" i="2"/>
  <c r="BR151" i="2"/>
  <c r="DF1135" i="2" l="1"/>
  <c r="CZ1136" i="2"/>
  <c r="BO151" i="2"/>
  <c r="BY151" i="2"/>
  <c r="CD151" i="2" l="1"/>
  <c r="CA151" i="2"/>
  <c r="CB151" i="2" s="1"/>
  <c r="I192" i="6" s="1"/>
  <c r="BV152" i="2"/>
  <c r="BW152" i="2"/>
  <c r="BZ151" i="2"/>
  <c r="H192" i="6" s="1"/>
  <c r="DF1136" i="2"/>
  <c r="CZ1137" i="2"/>
  <c r="BL152" i="2"/>
  <c r="CC151" i="2"/>
  <c r="J192" i="6" s="1"/>
  <c r="BP151" i="2"/>
  <c r="G192" i="6" s="1"/>
  <c r="BQ152" i="2" l="1"/>
  <c r="BK152" i="2"/>
  <c r="DF1137" i="2"/>
  <c r="CZ1138" i="2"/>
  <c r="CE151" i="2"/>
  <c r="L192" i="6" s="1"/>
  <c r="K192" i="6"/>
  <c r="BT152" i="2" l="1"/>
  <c r="BX152" i="2" s="1"/>
  <c r="BN152" i="2"/>
  <c r="CZ1139" i="2"/>
  <c r="DF1138" i="2"/>
  <c r="BR152" i="2"/>
  <c r="DF1139" i="2" l="1"/>
  <c r="CZ1140" i="2"/>
  <c r="BO152" i="2"/>
  <c r="BY152" i="2"/>
  <c r="CA152" i="2" l="1"/>
  <c r="CB152" i="2" s="1"/>
  <c r="I193" i="6" s="1"/>
  <c r="BV153" i="2"/>
  <c r="CD152" i="2"/>
  <c r="BW153" i="2"/>
  <c r="BZ152" i="2"/>
  <c r="H193" i="6" s="1"/>
  <c r="DF1140" i="2"/>
  <c r="CZ1141" i="2"/>
  <c r="BL153" i="2"/>
  <c r="CC152" i="2"/>
  <c r="J193" i="6" s="1"/>
  <c r="BP152" i="2"/>
  <c r="G193" i="6" s="1"/>
  <c r="BQ153" i="2" l="1"/>
  <c r="BK153" i="2"/>
  <c r="CZ1142" i="2"/>
  <c r="DF1141" i="2"/>
  <c r="CE152" i="2"/>
  <c r="L193" i="6" s="1"/>
  <c r="K193" i="6"/>
  <c r="CZ1143" i="2" l="1"/>
  <c r="DF1142" i="2"/>
  <c r="BT153" i="2"/>
  <c r="BX153" i="2" s="1"/>
  <c r="BN153" i="2"/>
  <c r="BR153" i="2"/>
  <c r="BY153" i="2" l="1"/>
  <c r="BO153" i="2"/>
  <c r="DF1143" i="2"/>
  <c r="CZ1144" i="2"/>
  <c r="DF1144" i="2" l="1"/>
  <c r="CZ1145" i="2"/>
  <c r="CA153" i="2"/>
  <c r="CB153" i="2" s="1"/>
  <c r="I194" i="6" s="1"/>
  <c r="BV154" i="2"/>
  <c r="CD153" i="2"/>
  <c r="BW154" i="2"/>
  <c r="BZ153" i="2"/>
  <c r="H194" i="6" s="1"/>
  <c r="CC153" i="2"/>
  <c r="J194" i="6" s="1"/>
  <c r="BL154" i="2"/>
  <c r="BP153" i="2"/>
  <c r="G194" i="6" s="1"/>
  <c r="CZ1146" i="2" l="1"/>
  <c r="DF1145" i="2"/>
  <c r="BQ154" i="2"/>
  <c r="BK154" i="2"/>
  <c r="CE153" i="2"/>
  <c r="L194" i="6" s="1"/>
  <c r="K194" i="6"/>
  <c r="BT154" i="2" l="1"/>
  <c r="BX154" i="2" s="1"/>
  <c r="BN154" i="2"/>
  <c r="CZ1147" i="2"/>
  <c r="DF1146" i="2"/>
  <c r="BR154" i="2"/>
  <c r="DF1147" i="2" l="1"/>
  <c r="CZ1148" i="2"/>
  <c r="BO154" i="2"/>
  <c r="BY154" i="2"/>
  <c r="BL155" i="2" l="1"/>
  <c r="CC154" i="2"/>
  <c r="J195" i="6" s="1"/>
  <c r="BP154" i="2"/>
  <c r="G195" i="6" s="1"/>
  <c r="CA154" i="2"/>
  <c r="CB154" i="2" s="1"/>
  <c r="I195" i="6" s="1"/>
  <c r="BV155" i="2"/>
  <c r="CD154" i="2"/>
  <c r="BW155" i="2"/>
  <c r="BZ154" i="2"/>
  <c r="H195" i="6" s="1"/>
  <c r="DF1148" i="2"/>
  <c r="CZ1149" i="2"/>
  <c r="DF1149" i="2" l="1"/>
  <c r="CZ1150" i="2"/>
  <c r="K195" i="6"/>
  <c r="CE154" i="2"/>
  <c r="L195" i="6" s="1"/>
  <c r="BQ155" i="2"/>
  <c r="BK155" i="2"/>
  <c r="BT155" i="2" l="1"/>
  <c r="BX155" i="2" s="1"/>
  <c r="BN155" i="2"/>
  <c r="CZ1151" i="2"/>
  <c r="DF1150" i="2"/>
  <c r="BR155" i="2"/>
  <c r="DF1151" i="2" l="1"/>
  <c r="CZ1152" i="2"/>
  <c r="BO155" i="2"/>
  <c r="BY155" i="2"/>
  <c r="DF1152" i="2" l="1"/>
  <c r="CZ1153" i="2"/>
  <c r="CA155" i="2"/>
  <c r="CB155" i="2" s="1"/>
  <c r="I196" i="6" s="1"/>
  <c r="CD155" i="2"/>
  <c r="BV156" i="2"/>
  <c r="BW156" i="2"/>
  <c r="BZ155" i="2"/>
  <c r="H196" i="6" s="1"/>
  <c r="BL156" i="2"/>
  <c r="CC155" i="2"/>
  <c r="J196" i="6" s="1"/>
  <c r="BP155" i="2"/>
  <c r="G196" i="6" s="1"/>
  <c r="BQ156" i="2" l="1"/>
  <c r="BK156" i="2"/>
  <c r="K196" i="6"/>
  <c r="CE155" i="2"/>
  <c r="L196" i="6" s="1"/>
  <c r="CZ1154" i="2"/>
  <c r="DF1153" i="2"/>
  <c r="CZ1155" i="2" l="1"/>
  <c r="DF1154" i="2"/>
  <c r="BT156" i="2"/>
  <c r="BX156" i="2" s="1"/>
  <c r="BN156" i="2"/>
  <c r="BR156" i="2"/>
  <c r="BO156" i="2" l="1"/>
  <c r="BY156" i="2"/>
  <c r="CZ1156" i="2"/>
  <c r="DF1155" i="2"/>
  <c r="CZ1157" i="2" l="1"/>
  <c r="DF1156" i="2"/>
  <c r="BL157" i="2"/>
  <c r="CC156" i="2"/>
  <c r="J197" i="6" s="1"/>
  <c r="BP156" i="2"/>
  <c r="G197" i="6" s="1"/>
  <c r="CD156" i="2"/>
  <c r="BV157" i="2"/>
  <c r="CA156" i="2"/>
  <c r="CB156" i="2" s="1"/>
  <c r="I197" i="6" s="1"/>
  <c r="BW157" i="2"/>
  <c r="BZ156" i="2"/>
  <c r="H197" i="6" s="1"/>
  <c r="K197" i="6" l="1"/>
  <c r="CE156" i="2"/>
  <c r="L197" i="6" s="1"/>
  <c r="BQ157" i="2"/>
  <c r="BK157" i="2"/>
  <c r="CZ1158" i="2"/>
  <c r="DF1157" i="2"/>
  <c r="BT157" i="2" l="1"/>
  <c r="BX157" i="2" s="1"/>
  <c r="BN157" i="2"/>
  <c r="CZ1159" i="2"/>
  <c r="DF1158" i="2"/>
  <c r="BR157" i="2"/>
  <c r="CZ1160" i="2" l="1"/>
  <c r="DF1159" i="2"/>
  <c r="BO157" i="2"/>
  <c r="BY157" i="2"/>
  <c r="BV158" i="2" l="1"/>
  <c r="CA157" i="2"/>
  <c r="CB157" i="2" s="1"/>
  <c r="I198" i="6" s="1"/>
  <c r="CD157" i="2"/>
  <c r="BW158" i="2"/>
  <c r="BZ157" i="2"/>
  <c r="H198" i="6" s="1"/>
  <c r="BL158" i="2"/>
  <c r="CC157" i="2"/>
  <c r="J198" i="6" s="1"/>
  <c r="BP157" i="2"/>
  <c r="G198" i="6" s="1"/>
  <c r="DF1160" i="2"/>
  <c r="CZ1161" i="2"/>
  <c r="CE157" i="2" l="1"/>
  <c r="L198" i="6" s="1"/>
  <c r="K198" i="6"/>
  <c r="CZ1162" i="2"/>
  <c r="DF1161" i="2"/>
  <c r="BQ158" i="2"/>
  <c r="BK158" i="2"/>
  <c r="CZ1163" i="2" l="1"/>
  <c r="DF1162" i="2"/>
  <c r="BT158" i="2"/>
  <c r="BX158" i="2" s="1"/>
  <c r="BN158" i="2"/>
  <c r="BR158" i="2"/>
  <c r="BO158" i="2" l="1"/>
  <c r="BY158" i="2"/>
  <c r="CZ1164" i="2"/>
  <c r="DF1163" i="2"/>
  <c r="DF1164" i="2" l="1"/>
  <c r="CZ1165" i="2"/>
  <c r="BL159" i="2"/>
  <c r="CC158" i="2"/>
  <c r="J199" i="6" s="1"/>
  <c r="BP158" i="2"/>
  <c r="G199" i="6" s="1"/>
  <c r="CA158" i="2"/>
  <c r="CB158" i="2" s="1"/>
  <c r="I199" i="6" s="1"/>
  <c r="BV159" i="2"/>
  <c r="CD158" i="2"/>
  <c r="BW159" i="2"/>
  <c r="BZ158" i="2"/>
  <c r="H199" i="6" s="1"/>
  <c r="K199" i="6" l="1"/>
  <c r="CE158" i="2"/>
  <c r="L199" i="6" s="1"/>
  <c r="BQ159" i="2"/>
  <c r="BK159" i="2"/>
  <c r="CZ1166" i="2"/>
  <c r="DF1165" i="2"/>
  <c r="BR159" i="2" l="1"/>
  <c r="CZ1167" i="2"/>
  <c r="DF1166" i="2"/>
  <c r="BT159" i="2"/>
  <c r="BX159" i="2" s="1"/>
  <c r="BN159" i="2"/>
  <c r="CZ1168" i="2" l="1"/>
  <c r="DF1167" i="2"/>
  <c r="BO159" i="2"/>
  <c r="BY159" i="2"/>
  <c r="BL160" i="2" l="1"/>
  <c r="CC159" i="2"/>
  <c r="J200" i="6" s="1"/>
  <c r="BP159" i="2"/>
  <c r="G200" i="6" s="1"/>
  <c r="CA159" i="2"/>
  <c r="CB159" i="2" s="1"/>
  <c r="I200" i="6" s="1"/>
  <c r="BV160" i="2"/>
  <c r="CD159" i="2"/>
  <c r="BW160" i="2"/>
  <c r="BZ159" i="2"/>
  <c r="H200" i="6" s="1"/>
  <c r="DF1168" i="2"/>
  <c r="CZ1169" i="2"/>
  <c r="CZ1170" i="2" l="1"/>
  <c r="DF1169" i="2"/>
  <c r="K200" i="6"/>
  <c r="CE159" i="2"/>
  <c r="L200" i="6" s="1"/>
  <c r="BQ160" i="2"/>
  <c r="BK160" i="2"/>
  <c r="BT160" i="2" l="1"/>
  <c r="BX160" i="2" s="1"/>
  <c r="BN160" i="2"/>
  <c r="BR160" i="2"/>
  <c r="CZ1171" i="2"/>
  <c r="DF1170" i="2"/>
  <c r="CZ1172" i="2" l="1"/>
  <c r="DF1171" i="2"/>
  <c r="BO160" i="2"/>
  <c r="BY160" i="2"/>
  <c r="CD160" i="2" l="1"/>
  <c r="BV161" i="2"/>
  <c r="CA160" i="2"/>
  <c r="CB160" i="2" s="1"/>
  <c r="I201" i="6" s="1"/>
  <c r="BW161" i="2"/>
  <c r="BZ160" i="2"/>
  <c r="H201" i="6" s="1"/>
  <c r="BL161" i="2"/>
  <c r="CC160" i="2"/>
  <c r="J201" i="6" s="1"/>
  <c r="BP160" i="2"/>
  <c r="G201" i="6" s="1"/>
  <c r="DF1172" i="2"/>
  <c r="CZ1173" i="2"/>
  <c r="CZ1174" i="2" l="1"/>
  <c r="DF1173" i="2"/>
  <c r="BQ161" i="2"/>
  <c r="BK161" i="2"/>
  <c r="K201" i="6"/>
  <c r="CE160" i="2"/>
  <c r="L201" i="6" s="1"/>
  <c r="DF1174" i="2" l="1"/>
  <c r="CZ1175" i="2"/>
  <c r="BT161" i="2"/>
  <c r="BX161" i="2" s="1"/>
  <c r="BN161" i="2"/>
  <c r="BR161" i="2"/>
  <c r="BO161" i="2" l="1"/>
  <c r="BY161" i="2"/>
  <c r="CZ1176" i="2"/>
  <c r="DF1175" i="2"/>
  <c r="DF1176" i="2" l="1"/>
  <c r="CZ1177" i="2"/>
  <c r="BL162" i="2"/>
  <c r="CC161" i="2"/>
  <c r="J202" i="6" s="1"/>
  <c r="BP161" i="2"/>
  <c r="G202" i="6" s="1"/>
  <c r="CA161" i="2"/>
  <c r="CB161" i="2" s="1"/>
  <c r="I202" i="6" s="1"/>
  <c r="CD161" i="2"/>
  <c r="BV162" i="2"/>
  <c r="BW162" i="2"/>
  <c r="BZ161" i="2"/>
  <c r="H202" i="6" s="1"/>
  <c r="K202" i="6" l="1"/>
  <c r="CE161" i="2"/>
  <c r="L202" i="6" s="1"/>
  <c r="BQ162" i="2"/>
  <c r="BK162" i="2"/>
  <c r="CZ1178" i="2"/>
  <c r="DF1177" i="2"/>
  <c r="BR162" i="2" l="1"/>
  <c r="BT162" i="2"/>
  <c r="BX162" i="2" s="1"/>
  <c r="BN162" i="2"/>
  <c r="DF1178" i="2"/>
  <c r="CZ1179" i="2"/>
  <c r="BO162" i="2" l="1"/>
  <c r="BY162" i="2"/>
  <c r="CZ1180" i="2"/>
  <c r="DF1179" i="2"/>
  <c r="DF1180" i="2" l="1"/>
  <c r="CZ1181" i="2"/>
  <c r="BL163" i="2"/>
  <c r="CC162" i="2"/>
  <c r="J203" i="6" s="1"/>
  <c r="BP162" i="2"/>
  <c r="G203" i="6" s="1"/>
  <c r="BV163" i="2"/>
  <c r="CA162" i="2"/>
  <c r="CB162" i="2" s="1"/>
  <c r="I203" i="6" s="1"/>
  <c r="CD162" i="2"/>
  <c r="BW163" i="2"/>
  <c r="BZ162" i="2"/>
  <c r="H203" i="6" s="1"/>
  <c r="K203" i="6" l="1"/>
  <c r="CE162" i="2"/>
  <c r="L203" i="6" s="1"/>
  <c r="BQ163" i="2"/>
  <c r="BK163" i="2"/>
  <c r="CZ1182" i="2"/>
  <c r="DF1181" i="2"/>
  <c r="BR163" i="2" l="1"/>
  <c r="CZ1183" i="2"/>
  <c r="DF1182" i="2"/>
  <c r="BT163" i="2"/>
  <c r="BX163" i="2" s="1"/>
  <c r="BN163" i="2"/>
  <c r="BY163" i="2" l="1"/>
  <c r="BO163" i="2"/>
  <c r="CZ1184" i="2"/>
  <c r="DF1183" i="2"/>
  <c r="BV164" i="2" l="1"/>
  <c r="CA163" i="2"/>
  <c r="CB163" i="2" s="1"/>
  <c r="I204" i="6" s="1"/>
  <c r="CD163" i="2"/>
  <c r="BW164" i="2"/>
  <c r="BZ163" i="2"/>
  <c r="H204" i="6" s="1"/>
  <c r="DF1184" i="2"/>
  <c r="CZ1185" i="2"/>
  <c r="BL164" i="2"/>
  <c r="CC163" i="2"/>
  <c r="J204" i="6" s="1"/>
  <c r="BP163" i="2"/>
  <c r="G204" i="6" s="1"/>
  <c r="BQ164" i="2" l="1"/>
  <c r="BK164" i="2"/>
  <c r="CZ1186" i="2"/>
  <c r="DF1185" i="2"/>
  <c r="K204" i="6"/>
  <c r="CE163" i="2"/>
  <c r="L204" i="6" s="1"/>
  <c r="CZ1187" i="2" l="1"/>
  <c r="DF1186" i="2"/>
  <c r="BT164" i="2"/>
  <c r="BX164" i="2" s="1"/>
  <c r="BN164" i="2"/>
  <c r="BR164" i="2"/>
  <c r="BO164" i="2" l="1"/>
  <c r="BY164" i="2"/>
  <c r="DF1187" i="2"/>
  <c r="CZ1188" i="2"/>
  <c r="CZ1189" i="2" l="1"/>
  <c r="DF1188" i="2"/>
  <c r="BL165" i="2"/>
  <c r="CC164" i="2"/>
  <c r="J205" i="6" s="1"/>
  <c r="BP164" i="2"/>
  <c r="G205" i="6" s="1"/>
  <c r="BV165" i="2"/>
  <c r="CD164" i="2"/>
  <c r="CA164" i="2"/>
  <c r="CB164" i="2" s="1"/>
  <c r="I205" i="6" s="1"/>
  <c r="BW165" i="2"/>
  <c r="BZ164" i="2"/>
  <c r="H205" i="6" s="1"/>
  <c r="K205" i="6" l="1"/>
  <c r="CE164" i="2"/>
  <c r="L205" i="6" s="1"/>
  <c r="BQ165" i="2"/>
  <c r="BK165" i="2"/>
  <c r="DF1189" i="2"/>
  <c r="CZ1190" i="2"/>
  <c r="BT165" i="2" l="1"/>
  <c r="BX165" i="2" s="1"/>
  <c r="BN165" i="2"/>
  <c r="DF1190" i="2"/>
  <c r="CZ1191" i="2"/>
  <c r="BR165" i="2"/>
  <c r="DF1191" i="2" l="1"/>
  <c r="CZ1192" i="2"/>
  <c r="BO165" i="2"/>
  <c r="BY165" i="2"/>
  <c r="CA165" i="2" l="1"/>
  <c r="CB165" i="2" s="1"/>
  <c r="I206" i="6" s="1"/>
  <c r="CD165" i="2"/>
  <c r="BV166" i="2"/>
  <c r="BW166" i="2"/>
  <c r="BZ165" i="2"/>
  <c r="H206" i="6" s="1"/>
  <c r="CZ1193" i="2"/>
  <c r="DF1192" i="2"/>
  <c r="BL166" i="2"/>
  <c r="CC165" i="2"/>
  <c r="J206" i="6" s="1"/>
  <c r="BP165" i="2"/>
  <c r="G206" i="6" s="1"/>
  <c r="DF1193" i="2" l="1"/>
  <c r="CZ1194" i="2"/>
  <c r="BQ166" i="2"/>
  <c r="BK166" i="2"/>
  <c r="K206" i="6"/>
  <c r="CE165" i="2"/>
  <c r="L206" i="6" s="1"/>
  <c r="CZ1195" i="2" l="1"/>
  <c r="DF1194" i="2"/>
  <c r="BR166" i="2"/>
  <c r="BT166" i="2"/>
  <c r="BX166" i="2" s="1"/>
  <c r="BN166" i="2"/>
  <c r="BY166" i="2" l="1"/>
  <c r="BO166" i="2"/>
  <c r="DF1195" i="2"/>
  <c r="CZ1196" i="2"/>
  <c r="DF1196" i="2" l="1"/>
  <c r="CZ1197" i="2"/>
  <c r="BL167" i="2"/>
  <c r="CC166" i="2"/>
  <c r="J207" i="6" s="1"/>
  <c r="BP166" i="2"/>
  <c r="G207" i="6" s="1"/>
  <c r="CA166" i="2"/>
  <c r="CB166" i="2" s="1"/>
  <c r="I207" i="6" s="1"/>
  <c r="BV167" i="2"/>
  <c r="CD166" i="2"/>
  <c r="BW167" i="2"/>
  <c r="BZ166" i="2"/>
  <c r="H207" i="6" s="1"/>
  <c r="K207" i="6" l="1"/>
  <c r="CE166" i="2"/>
  <c r="L207" i="6" s="1"/>
  <c r="BQ167" i="2"/>
  <c r="BK167" i="2"/>
  <c r="DF1197" i="2"/>
  <c r="CZ1198" i="2"/>
  <c r="BT167" i="2" l="1"/>
  <c r="BX167" i="2" s="1"/>
  <c r="BN167" i="2"/>
  <c r="CZ1199" i="2"/>
  <c r="DF1198" i="2"/>
  <c r="BR167" i="2"/>
  <c r="CZ1200" i="2" l="1"/>
  <c r="DF1199" i="2"/>
  <c r="BO167" i="2"/>
  <c r="BY167" i="2"/>
  <c r="CA167" i="2" l="1"/>
  <c r="CB167" i="2" s="1"/>
  <c r="I208" i="6" s="1"/>
  <c r="BV168" i="2"/>
  <c r="CD167" i="2"/>
  <c r="BW168" i="2"/>
  <c r="BZ167" i="2"/>
  <c r="H208" i="6" s="1"/>
  <c r="BL168" i="2"/>
  <c r="CC167" i="2"/>
  <c r="J208" i="6" s="1"/>
  <c r="BP167" i="2"/>
  <c r="G208" i="6" s="1"/>
  <c r="DF1200" i="2"/>
  <c r="CZ1201" i="2"/>
  <c r="K208" i="6" l="1"/>
  <c r="CE167" i="2"/>
  <c r="L208" i="6" s="1"/>
  <c r="CZ1202" i="2"/>
  <c r="DF1201" i="2"/>
  <c r="BQ168" i="2"/>
  <c r="BK168" i="2"/>
  <c r="CZ1203" i="2" l="1"/>
  <c r="DF1202" i="2"/>
  <c r="BT168" i="2"/>
  <c r="BX168" i="2" s="1"/>
  <c r="BN168" i="2"/>
  <c r="BR168" i="2"/>
  <c r="BO168" i="2" l="1"/>
  <c r="BY168" i="2"/>
  <c r="DF1203" i="2"/>
  <c r="CZ1204" i="2"/>
  <c r="BL169" i="2" l="1"/>
  <c r="CC168" i="2"/>
  <c r="J209" i="6" s="1"/>
  <c r="BP168" i="2"/>
  <c r="G209" i="6" s="1"/>
  <c r="DF1204" i="2"/>
  <c r="CZ1205" i="2"/>
  <c r="CA168" i="2"/>
  <c r="CB168" i="2" s="1"/>
  <c r="I209" i="6" s="1"/>
  <c r="BV169" i="2"/>
  <c r="CD168" i="2"/>
  <c r="BW169" i="2"/>
  <c r="BZ168" i="2"/>
  <c r="H209" i="6" s="1"/>
  <c r="K209" i="6" l="1"/>
  <c r="CE168" i="2"/>
  <c r="L209" i="6" s="1"/>
  <c r="CZ1206" i="2"/>
  <c r="DF1205" i="2"/>
  <c r="BQ169" i="2"/>
  <c r="BK169" i="2"/>
  <c r="BR169" i="2" l="1"/>
  <c r="CZ1207" i="2"/>
  <c r="DF1206" i="2"/>
  <c r="BT169" i="2"/>
  <c r="BX169" i="2" s="1"/>
  <c r="BN169" i="2"/>
  <c r="BY169" i="2" l="1"/>
  <c r="DF1207" i="2"/>
  <c r="CZ1208" i="2"/>
  <c r="BO169" i="2"/>
  <c r="CC169" i="2" l="1"/>
  <c r="J210" i="6" s="1"/>
  <c r="BL170" i="2"/>
  <c r="BP169" i="2"/>
  <c r="G210" i="6" s="1"/>
  <c r="DF1208" i="2"/>
  <c r="CZ1209" i="2"/>
  <c r="BV170" i="2"/>
  <c r="CD169" i="2"/>
  <c r="CA169" i="2"/>
  <c r="CB169" i="2" s="1"/>
  <c r="I210" i="6" s="1"/>
  <c r="BW170" i="2"/>
  <c r="BZ169" i="2"/>
  <c r="H210" i="6" s="1"/>
  <c r="K210" i="6" l="1"/>
  <c r="CE169" i="2"/>
  <c r="L210" i="6" s="1"/>
  <c r="DF1209" i="2"/>
  <c r="CZ1210" i="2"/>
  <c r="BQ170" i="2"/>
  <c r="BK170" i="2"/>
  <c r="BT170" i="2" l="1"/>
  <c r="BX170" i="2" s="1"/>
  <c r="BN170" i="2"/>
  <c r="CZ1211" i="2"/>
  <c r="DF1210" i="2"/>
  <c r="BR170" i="2"/>
  <c r="DF1211" i="2" l="1"/>
  <c r="CZ1212" i="2"/>
  <c r="BO170" i="2"/>
  <c r="BY170" i="2"/>
  <c r="CA170" i="2" l="1"/>
  <c r="CB170" i="2" s="1"/>
  <c r="I211" i="6" s="1"/>
  <c r="BV171" i="2"/>
  <c r="CD170" i="2"/>
  <c r="BW171" i="2"/>
  <c r="BZ170" i="2"/>
  <c r="H211" i="6" s="1"/>
  <c r="DF1212" i="2"/>
  <c r="CZ1213" i="2"/>
  <c r="BL171" i="2"/>
  <c r="CC170" i="2"/>
  <c r="J211" i="6" s="1"/>
  <c r="BP170" i="2"/>
  <c r="G211" i="6" s="1"/>
  <c r="BQ171" i="2" l="1"/>
  <c r="BK171" i="2"/>
  <c r="DF1213" i="2"/>
  <c r="CZ1214" i="2"/>
  <c r="K211" i="6"/>
  <c r="CE170" i="2"/>
  <c r="L211" i="6" s="1"/>
  <c r="BT171" i="2" l="1"/>
  <c r="BX171" i="2" s="1"/>
  <c r="BN171" i="2"/>
  <c r="BR171" i="2"/>
  <c r="CZ1215" i="2"/>
  <c r="DF1214" i="2"/>
  <c r="DF1215" i="2" l="1"/>
  <c r="CZ1216" i="2"/>
  <c r="BO171" i="2"/>
  <c r="BY171" i="2"/>
  <c r="CD171" i="2" l="1"/>
  <c r="BV172" i="2"/>
  <c r="CA171" i="2"/>
  <c r="CB171" i="2" s="1"/>
  <c r="I212" i="6" s="1"/>
  <c r="BW172" i="2"/>
  <c r="BZ171" i="2"/>
  <c r="H212" i="6" s="1"/>
  <c r="CZ1217" i="2"/>
  <c r="DF1216" i="2"/>
  <c r="CC171" i="2"/>
  <c r="J212" i="6" s="1"/>
  <c r="BL172" i="2"/>
  <c r="BP171" i="2"/>
  <c r="G212" i="6" s="1"/>
  <c r="BQ172" i="2" l="1"/>
  <c r="BK172" i="2"/>
  <c r="DF1217" i="2"/>
  <c r="CZ1218" i="2"/>
  <c r="K212" i="6"/>
  <c r="CE171" i="2"/>
  <c r="L212" i="6" s="1"/>
  <c r="BT172" i="2" l="1"/>
  <c r="BX172" i="2" s="1"/>
  <c r="BN172" i="2"/>
  <c r="CZ1219" i="2"/>
  <c r="DF1218" i="2"/>
  <c r="BR172" i="2"/>
  <c r="DF1219" i="2" l="1"/>
  <c r="CZ1220" i="2"/>
  <c r="BO172" i="2"/>
  <c r="BY172" i="2"/>
  <c r="CA172" i="2" l="1"/>
  <c r="CB172" i="2" s="1"/>
  <c r="I213" i="6" s="1"/>
  <c r="CD172" i="2"/>
  <c r="BV173" i="2"/>
  <c r="BW173" i="2"/>
  <c r="BZ172" i="2"/>
  <c r="H213" i="6" s="1"/>
  <c r="BL173" i="2"/>
  <c r="CC172" i="2"/>
  <c r="J213" i="6" s="1"/>
  <c r="BP172" i="2"/>
  <c r="G213" i="6" s="1"/>
  <c r="DF1220" i="2"/>
  <c r="CZ1221" i="2"/>
  <c r="DF1221" i="2" l="1"/>
  <c r="CZ1222" i="2"/>
  <c r="BQ173" i="2"/>
  <c r="BK173" i="2"/>
  <c r="K213" i="6"/>
  <c r="CE172" i="2"/>
  <c r="L213" i="6" s="1"/>
  <c r="BR173" i="2" l="1"/>
  <c r="CZ1223" i="2"/>
  <c r="DF1222" i="2"/>
  <c r="BT173" i="2"/>
  <c r="BX173" i="2" s="1"/>
  <c r="BN173" i="2"/>
  <c r="BY173" i="2" l="1"/>
  <c r="BO173" i="2"/>
  <c r="CZ1224" i="2"/>
  <c r="DF1223" i="2"/>
  <c r="BV174" i="2" l="1"/>
  <c r="CD173" i="2"/>
  <c r="CA173" i="2"/>
  <c r="CB173" i="2" s="1"/>
  <c r="I214" i="6" s="1"/>
  <c r="BW174" i="2"/>
  <c r="BZ173" i="2"/>
  <c r="H214" i="6" s="1"/>
  <c r="DF1224" i="2"/>
  <c r="CZ1225" i="2"/>
  <c r="BL174" i="2"/>
  <c r="CC173" i="2"/>
  <c r="J214" i="6" s="1"/>
  <c r="BP173" i="2"/>
  <c r="G214" i="6" s="1"/>
  <c r="BQ174" i="2" l="1"/>
  <c r="BK174" i="2"/>
  <c r="DF1225" i="2"/>
  <c r="CZ1226" i="2"/>
  <c r="K214" i="6"/>
  <c r="CE173" i="2"/>
  <c r="L214" i="6" s="1"/>
  <c r="BT174" i="2" l="1"/>
  <c r="BX174" i="2" s="1"/>
  <c r="BN174" i="2"/>
  <c r="BR174" i="2"/>
  <c r="CZ1227" i="2"/>
  <c r="DF1226" i="2"/>
  <c r="DF1227" i="2" l="1"/>
  <c r="CZ1228" i="2"/>
  <c r="BO174" i="2"/>
  <c r="BY174" i="2"/>
  <c r="CD174" i="2" l="1"/>
  <c r="CA174" i="2"/>
  <c r="CB174" i="2" s="1"/>
  <c r="I215" i="6" s="1"/>
  <c r="BV175" i="2"/>
  <c r="BW175" i="2"/>
  <c r="BZ174" i="2"/>
  <c r="H215" i="6" s="1"/>
  <c r="CZ1229" i="2"/>
  <c r="DF1228" i="2"/>
  <c r="CC174" i="2"/>
  <c r="J215" i="6" s="1"/>
  <c r="BL175" i="2"/>
  <c r="BP174" i="2"/>
  <c r="G215" i="6" s="1"/>
  <c r="CZ1230" i="2" l="1"/>
  <c r="DF1229" i="2"/>
  <c r="BQ175" i="2"/>
  <c r="BK175" i="2"/>
  <c r="K215" i="6"/>
  <c r="CE174" i="2"/>
  <c r="L215" i="6" s="1"/>
  <c r="BR175" i="2" l="1"/>
  <c r="CZ1231" i="2"/>
  <c r="DF1230" i="2"/>
  <c r="BT175" i="2"/>
  <c r="BX175" i="2" s="1"/>
  <c r="BN175" i="2"/>
  <c r="BY175" i="2" l="1"/>
  <c r="DF1231" i="2"/>
  <c r="CZ1232" i="2"/>
  <c r="BO175" i="2"/>
  <c r="CC175" i="2" l="1"/>
  <c r="J216" i="6" s="1"/>
  <c r="BL176" i="2"/>
  <c r="BP175" i="2"/>
  <c r="G216" i="6" s="1"/>
  <c r="DF1232" i="2"/>
  <c r="CZ1233" i="2"/>
  <c r="CA175" i="2"/>
  <c r="CB175" i="2" s="1"/>
  <c r="I216" i="6" s="1"/>
  <c r="BV176" i="2"/>
  <c r="CD175" i="2"/>
  <c r="BW176" i="2"/>
  <c r="BZ175" i="2"/>
  <c r="H216" i="6" s="1"/>
  <c r="CZ1234" i="2" l="1"/>
  <c r="DF1233" i="2"/>
  <c r="K216" i="6"/>
  <c r="CE175" i="2"/>
  <c r="L216" i="6" s="1"/>
  <c r="BQ176" i="2"/>
  <c r="BK176" i="2"/>
  <c r="BT176" i="2" l="1"/>
  <c r="BX176" i="2" s="1"/>
  <c r="BN176" i="2"/>
  <c r="BR176" i="2"/>
  <c r="CZ1235" i="2"/>
  <c r="DF1234" i="2"/>
  <c r="BO176" i="2" l="1"/>
  <c r="DF1235" i="2"/>
  <c r="CZ1236" i="2"/>
  <c r="BY176" i="2"/>
  <c r="CD176" i="2" l="1"/>
  <c r="CA176" i="2"/>
  <c r="CB176" i="2" s="1"/>
  <c r="I217" i="6" s="1"/>
  <c r="BV177" i="2"/>
  <c r="BW177" i="2"/>
  <c r="BZ176" i="2"/>
  <c r="H217" i="6" s="1"/>
  <c r="BL177" i="2"/>
  <c r="CC176" i="2"/>
  <c r="J217" i="6" s="1"/>
  <c r="BP176" i="2"/>
  <c r="G217" i="6" s="1"/>
  <c r="DF1236" i="2"/>
  <c r="CZ1237" i="2"/>
  <c r="DF1237" i="2" l="1"/>
  <c r="CZ1238" i="2"/>
  <c r="BQ177" i="2"/>
  <c r="BK177" i="2"/>
  <c r="K217" i="6"/>
  <c r="CE176" i="2"/>
  <c r="L217" i="6" s="1"/>
  <c r="CZ1239" i="2" l="1"/>
  <c r="DF1238" i="2"/>
  <c r="BT177" i="2"/>
  <c r="BX177" i="2" s="1"/>
  <c r="BN177" i="2"/>
  <c r="BR177" i="2"/>
  <c r="BO177" i="2" l="1"/>
  <c r="BY177" i="2"/>
  <c r="CZ1240" i="2"/>
  <c r="DF1239" i="2"/>
  <c r="DF1240" i="2" l="1"/>
  <c r="CZ1241" i="2"/>
  <c r="BL178" i="2"/>
  <c r="CC177" i="2"/>
  <c r="J218" i="6" s="1"/>
  <c r="BP177" i="2"/>
  <c r="G218" i="6" s="1"/>
  <c r="BV178" i="2"/>
  <c r="CA177" i="2"/>
  <c r="CB177" i="2" s="1"/>
  <c r="I218" i="6" s="1"/>
  <c r="CD177" i="2"/>
  <c r="BW178" i="2"/>
  <c r="BZ177" i="2"/>
  <c r="H218" i="6" s="1"/>
  <c r="K218" i="6" l="1"/>
  <c r="CE177" i="2"/>
  <c r="L218" i="6" s="1"/>
  <c r="BQ178" i="2"/>
  <c r="BK178" i="2"/>
  <c r="DF1241" i="2"/>
  <c r="CZ1242" i="2"/>
  <c r="BT178" i="2" l="1"/>
  <c r="BX178" i="2" s="1"/>
  <c r="BN178" i="2"/>
  <c r="BR178" i="2"/>
  <c r="CZ1243" i="2"/>
  <c r="DF1242" i="2"/>
  <c r="BO178" i="2" l="1"/>
  <c r="DF1243" i="2"/>
  <c r="CZ1244" i="2"/>
  <c r="BY178" i="2"/>
  <c r="BV179" i="2" l="1"/>
  <c r="CA178" i="2"/>
  <c r="CB178" i="2" s="1"/>
  <c r="I219" i="6" s="1"/>
  <c r="CD178" i="2"/>
  <c r="BW179" i="2"/>
  <c r="BZ178" i="2"/>
  <c r="H219" i="6" s="1"/>
  <c r="BL179" i="2"/>
  <c r="CC178" i="2"/>
  <c r="J219" i="6" s="1"/>
  <c r="BP178" i="2"/>
  <c r="G219" i="6" s="1"/>
  <c r="DF1244" i="2"/>
  <c r="CZ1245" i="2"/>
  <c r="K219" i="6" l="1"/>
  <c r="CE178" i="2"/>
  <c r="L219" i="6" s="1"/>
  <c r="DF1245" i="2"/>
  <c r="CZ1246" i="2"/>
  <c r="BQ179" i="2"/>
  <c r="BK179" i="2"/>
  <c r="BT179" i="2" l="1"/>
  <c r="BX179" i="2" s="1"/>
  <c r="BN179" i="2"/>
  <c r="BR179" i="2"/>
  <c r="DF1246" i="2"/>
  <c r="CZ1247" i="2"/>
  <c r="DF1247" i="2" l="1"/>
  <c r="CZ1248" i="2"/>
  <c r="BO179" i="2"/>
  <c r="BY179" i="2"/>
  <c r="BV180" i="2" l="1"/>
  <c r="CA179" i="2"/>
  <c r="CB179" i="2" s="1"/>
  <c r="I220" i="6" s="1"/>
  <c r="CD179" i="2"/>
  <c r="BW180" i="2"/>
  <c r="BZ179" i="2"/>
  <c r="H220" i="6" s="1"/>
  <c r="DF1248" i="2"/>
  <c r="CZ1249" i="2"/>
  <c r="BL180" i="2"/>
  <c r="CC179" i="2"/>
  <c r="J220" i="6" s="1"/>
  <c r="BP179" i="2"/>
  <c r="G220" i="6" s="1"/>
  <c r="BQ180" i="2" l="1"/>
  <c r="BK180" i="2"/>
  <c r="DF1249" i="2"/>
  <c r="CZ1250" i="2"/>
  <c r="K220" i="6"/>
  <c r="CE179" i="2"/>
  <c r="L220" i="6" s="1"/>
  <c r="BT180" i="2" l="1"/>
  <c r="BX180" i="2" s="1"/>
  <c r="BN180" i="2"/>
  <c r="BR180" i="2"/>
  <c r="DF1250" i="2"/>
  <c r="CZ1251" i="2"/>
  <c r="CZ1252" i="2" l="1"/>
  <c r="DF1251" i="2"/>
  <c r="BO180" i="2"/>
  <c r="BY180" i="2"/>
  <c r="BV181" i="2" l="1"/>
  <c r="CD180" i="2"/>
  <c r="CA180" i="2"/>
  <c r="CB180" i="2" s="1"/>
  <c r="I221" i="6" s="1"/>
  <c r="BW181" i="2"/>
  <c r="BZ180" i="2"/>
  <c r="H221" i="6" s="1"/>
  <c r="BL181" i="2"/>
  <c r="CC180" i="2"/>
  <c r="J221" i="6" s="1"/>
  <c r="BP180" i="2"/>
  <c r="G221" i="6" s="1"/>
  <c r="CZ1253" i="2"/>
  <c r="DF1252" i="2"/>
  <c r="DF1253" i="2" l="1"/>
  <c r="CZ1254" i="2"/>
  <c r="BQ181" i="2"/>
  <c r="BK181" i="2"/>
  <c r="CE180" i="2"/>
  <c r="L221" i="6" s="1"/>
  <c r="K221" i="6"/>
  <c r="BR181" i="2" l="1"/>
  <c r="DF1254" i="2"/>
  <c r="CZ1255" i="2"/>
  <c r="BT181" i="2"/>
  <c r="BX181" i="2" s="1"/>
  <c r="BN181" i="2"/>
  <c r="BY181" i="2" l="1"/>
  <c r="CZ1256" i="2"/>
  <c r="DF1255" i="2"/>
  <c r="BO181" i="2"/>
  <c r="BL182" i="2" l="1"/>
  <c r="CC181" i="2"/>
  <c r="J222" i="6" s="1"/>
  <c r="BP181" i="2"/>
  <c r="G222" i="6" s="1"/>
  <c r="CD181" i="2"/>
  <c r="CA181" i="2"/>
  <c r="CB181" i="2" s="1"/>
  <c r="I222" i="6" s="1"/>
  <c r="BV182" i="2"/>
  <c r="BW182" i="2"/>
  <c r="BZ181" i="2"/>
  <c r="H222" i="6" s="1"/>
  <c r="CZ1257" i="2"/>
  <c r="DF1256" i="2"/>
  <c r="K222" i="6" l="1"/>
  <c r="CE181" i="2"/>
  <c r="L222" i="6" s="1"/>
  <c r="DF1257" i="2"/>
  <c r="CZ1258" i="2"/>
  <c r="BQ182" i="2"/>
  <c r="BK182" i="2"/>
  <c r="BR182" i="2" l="1"/>
  <c r="BT182" i="2"/>
  <c r="BX182" i="2" s="1"/>
  <c r="BN182" i="2"/>
  <c r="CZ1259" i="2"/>
  <c r="DF1258" i="2"/>
  <c r="CZ1260" i="2" l="1"/>
  <c r="DF1259" i="2"/>
  <c r="BO182" i="2"/>
  <c r="BY182" i="2"/>
  <c r="CD182" i="2" l="1"/>
  <c r="CA182" i="2"/>
  <c r="CB182" i="2" s="1"/>
  <c r="I223" i="6" s="1"/>
  <c r="BV183" i="2"/>
  <c r="BW183" i="2"/>
  <c r="BZ182" i="2"/>
  <c r="H223" i="6" s="1"/>
  <c r="BL183" i="2"/>
  <c r="CC182" i="2"/>
  <c r="J223" i="6" s="1"/>
  <c r="BP182" i="2"/>
  <c r="G223" i="6" s="1"/>
  <c r="DF1260" i="2"/>
  <c r="CZ1261" i="2"/>
  <c r="DF1261" i="2" l="1"/>
  <c r="CZ1262" i="2"/>
  <c r="BQ183" i="2"/>
  <c r="BK183" i="2"/>
  <c r="K223" i="6"/>
  <c r="CE182" i="2"/>
  <c r="L223" i="6" s="1"/>
  <c r="CZ1263" i="2" l="1"/>
  <c r="DF1262" i="2"/>
  <c r="BT183" i="2"/>
  <c r="BX183" i="2" s="1"/>
  <c r="BN183" i="2"/>
  <c r="BR183" i="2"/>
  <c r="BO183" i="2" l="1"/>
  <c r="BY183" i="2"/>
  <c r="CZ1264" i="2"/>
  <c r="DF1263" i="2"/>
  <c r="CZ1265" i="2" l="1"/>
  <c r="DF1264" i="2"/>
  <c r="BL184" i="2"/>
  <c r="CC183" i="2"/>
  <c r="J224" i="6" s="1"/>
  <c r="BP183" i="2"/>
  <c r="G224" i="6" s="1"/>
  <c r="BV184" i="2"/>
  <c r="CA183" i="2"/>
  <c r="CB183" i="2" s="1"/>
  <c r="I224" i="6" s="1"/>
  <c r="CD183" i="2"/>
  <c r="BW184" i="2"/>
  <c r="BZ183" i="2"/>
  <c r="H224" i="6" s="1"/>
  <c r="K224" i="6" l="1"/>
  <c r="CE183" i="2"/>
  <c r="L224" i="6" s="1"/>
  <c r="BQ184" i="2"/>
  <c r="BK184" i="2"/>
  <c r="DF1265" i="2"/>
  <c r="CZ1266" i="2"/>
  <c r="DF1266" i="2" l="1"/>
  <c r="CZ1267" i="2"/>
  <c r="BT184" i="2"/>
  <c r="BX184" i="2" s="1"/>
  <c r="BN184" i="2"/>
  <c r="BR184" i="2"/>
  <c r="BO184" i="2" l="1"/>
  <c r="BY184" i="2"/>
  <c r="DF1267" i="2"/>
  <c r="CZ1268" i="2"/>
  <c r="DF1268" i="2" l="1"/>
  <c r="CZ1269" i="2"/>
  <c r="BL185" i="2"/>
  <c r="CC184" i="2"/>
  <c r="J225" i="6" s="1"/>
  <c r="BP184" i="2"/>
  <c r="G225" i="6" s="1"/>
  <c r="CD184" i="2"/>
  <c r="CA184" i="2"/>
  <c r="CB184" i="2" s="1"/>
  <c r="I225" i="6" s="1"/>
  <c r="BV185" i="2"/>
  <c r="BW185" i="2"/>
  <c r="BZ184" i="2"/>
  <c r="H225" i="6" s="1"/>
  <c r="K225" i="6" l="1"/>
  <c r="CE184" i="2"/>
  <c r="L225" i="6" s="1"/>
  <c r="BQ185" i="2"/>
  <c r="BK185" i="2"/>
  <c r="DF1269" i="2"/>
  <c r="CZ1270" i="2"/>
  <c r="BR185" i="2" l="1"/>
  <c r="DF1270" i="2"/>
  <c r="CZ1271" i="2"/>
  <c r="BT185" i="2"/>
  <c r="BX185" i="2" s="1"/>
  <c r="BN185" i="2"/>
  <c r="BY185" i="2" l="1"/>
  <c r="CZ1272" i="2"/>
  <c r="DF1271" i="2"/>
  <c r="BO185" i="2"/>
  <c r="CC185" i="2" l="1"/>
  <c r="J226" i="6" s="1"/>
  <c r="BL186" i="2"/>
  <c r="BP185" i="2"/>
  <c r="G226" i="6" s="1"/>
  <c r="BV186" i="2"/>
  <c r="CD185" i="2"/>
  <c r="CA185" i="2"/>
  <c r="CB185" i="2" s="1"/>
  <c r="I226" i="6" s="1"/>
  <c r="BW186" i="2"/>
  <c r="BZ185" i="2"/>
  <c r="H226" i="6" s="1"/>
  <c r="DF1272" i="2"/>
  <c r="CZ1273" i="2"/>
  <c r="K226" i="6" l="1"/>
  <c r="CE185" i="2"/>
  <c r="L226" i="6" s="1"/>
  <c r="DF1273" i="2"/>
  <c r="CZ1274" i="2"/>
  <c r="BQ186" i="2"/>
  <c r="BK186" i="2"/>
  <c r="BT186" i="2" l="1"/>
  <c r="BX186" i="2" s="1"/>
  <c r="BN186" i="2"/>
  <c r="BR186" i="2"/>
  <c r="DF1274" i="2"/>
  <c r="CZ1275" i="2"/>
  <c r="BO186" i="2" l="1"/>
  <c r="CZ1276" i="2"/>
  <c r="DF1275" i="2"/>
  <c r="BY186" i="2"/>
  <c r="CD186" i="2" l="1"/>
  <c r="BV187" i="2"/>
  <c r="CA186" i="2"/>
  <c r="CB186" i="2" s="1"/>
  <c r="I227" i="6" s="1"/>
  <c r="BW187" i="2"/>
  <c r="BZ186" i="2"/>
  <c r="H227" i="6" s="1"/>
  <c r="BL187" i="2"/>
  <c r="CC186" i="2"/>
  <c r="J227" i="6" s="1"/>
  <c r="BP186" i="2"/>
  <c r="G227" i="6" s="1"/>
  <c r="DF1276" i="2"/>
  <c r="CZ1277" i="2"/>
  <c r="CZ1278" i="2" l="1"/>
  <c r="DF1277" i="2"/>
  <c r="BQ187" i="2"/>
  <c r="BK187" i="2"/>
  <c r="K227" i="6"/>
  <c r="CE186" i="2"/>
  <c r="L227" i="6" s="1"/>
  <c r="DF1278" i="2" l="1"/>
  <c r="CZ1279" i="2"/>
  <c r="BT187" i="2"/>
  <c r="BX187" i="2" s="1"/>
  <c r="BN187" i="2"/>
  <c r="BR187" i="2"/>
  <c r="BO187" i="2" l="1"/>
  <c r="BY187" i="2"/>
  <c r="CZ1280" i="2"/>
  <c r="DF1279" i="2"/>
  <c r="DF1280" i="2" l="1"/>
  <c r="CZ1281" i="2"/>
  <c r="BL188" i="2"/>
  <c r="CC187" i="2"/>
  <c r="J228" i="6" s="1"/>
  <c r="BP187" i="2"/>
  <c r="G228" i="6" s="1"/>
  <c r="CA187" i="2"/>
  <c r="CB187" i="2" s="1"/>
  <c r="I228" i="6" s="1"/>
  <c r="CD187" i="2"/>
  <c r="BV188" i="2"/>
  <c r="BW188" i="2"/>
  <c r="BZ187" i="2"/>
  <c r="H228" i="6" s="1"/>
  <c r="K228" i="6" l="1"/>
  <c r="CE187" i="2"/>
  <c r="L228" i="6" s="1"/>
  <c r="BQ188" i="2"/>
  <c r="BK188" i="2"/>
  <c r="DF1281" i="2"/>
  <c r="CZ1282" i="2"/>
  <c r="BR188" i="2" l="1"/>
  <c r="DF1282" i="2"/>
  <c r="CZ1283" i="2"/>
  <c r="BT188" i="2"/>
  <c r="BX188" i="2" s="1"/>
  <c r="BN188" i="2"/>
  <c r="BY188" i="2" l="1"/>
  <c r="CZ1284" i="2"/>
  <c r="DF1283" i="2"/>
  <c r="BO188" i="2"/>
  <c r="BL189" i="2" l="1"/>
  <c r="CC188" i="2"/>
  <c r="J229" i="6" s="1"/>
  <c r="BP188" i="2"/>
  <c r="G229" i="6" s="1"/>
  <c r="BV189" i="2"/>
  <c r="CA188" i="2"/>
  <c r="CB188" i="2" s="1"/>
  <c r="I229" i="6" s="1"/>
  <c r="CD188" i="2"/>
  <c r="BW189" i="2"/>
  <c r="BZ188" i="2"/>
  <c r="H229" i="6" s="1"/>
  <c r="DF1284" i="2"/>
  <c r="CZ1285" i="2"/>
  <c r="DF1285" i="2" l="1"/>
  <c r="CZ1286" i="2"/>
  <c r="K229" i="6"/>
  <c r="CE188" i="2"/>
  <c r="L229" i="6" s="1"/>
  <c r="BQ189" i="2"/>
  <c r="BK189" i="2"/>
  <c r="BT189" i="2" l="1"/>
  <c r="BX189" i="2" s="1"/>
  <c r="BN189" i="2"/>
  <c r="DF1286" i="2"/>
  <c r="CZ1287" i="2"/>
  <c r="BR189" i="2"/>
  <c r="CZ1288" i="2" l="1"/>
  <c r="DF1287" i="2"/>
  <c r="BO189" i="2"/>
  <c r="BY189" i="2"/>
  <c r="CA189" i="2" l="1"/>
  <c r="CB189" i="2" s="1"/>
  <c r="I230" i="6" s="1"/>
  <c r="BV190" i="2"/>
  <c r="CD189" i="2"/>
  <c r="BW190" i="2"/>
  <c r="BZ189" i="2"/>
  <c r="H230" i="6" s="1"/>
  <c r="BL190" i="2"/>
  <c r="CC189" i="2"/>
  <c r="J230" i="6" s="1"/>
  <c r="BP189" i="2"/>
  <c r="G230" i="6" s="1"/>
  <c r="DF1288" i="2"/>
  <c r="CZ1289" i="2"/>
  <c r="K230" i="6" l="1"/>
  <c r="CE189" i="2"/>
  <c r="L230" i="6" s="1"/>
  <c r="DF1289" i="2"/>
  <c r="CZ1290" i="2"/>
  <c r="BQ190" i="2"/>
  <c r="BK190" i="2"/>
  <c r="BT190" i="2" l="1"/>
  <c r="BX190" i="2" s="1"/>
  <c r="BN190" i="2"/>
  <c r="BR190" i="2"/>
  <c r="DF1290" i="2"/>
  <c r="CZ1291" i="2"/>
  <c r="CZ1292" i="2" l="1"/>
  <c r="DF1291" i="2"/>
  <c r="BO190" i="2"/>
  <c r="BY190" i="2"/>
  <c r="BV191" i="2" l="1"/>
  <c r="CD190" i="2"/>
  <c r="CA190" i="2"/>
  <c r="CB190" i="2" s="1"/>
  <c r="I231" i="6" s="1"/>
  <c r="BW191" i="2"/>
  <c r="BZ190" i="2"/>
  <c r="H231" i="6" s="1"/>
  <c r="BL191" i="2"/>
  <c r="CC190" i="2"/>
  <c r="J231" i="6" s="1"/>
  <c r="BP190" i="2"/>
  <c r="G231" i="6" s="1"/>
  <c r="DF1292" i="2"/>
  <c r="CZ1293" i="2"/>
  <c r="DF1293" i="2" l="1"/>
  <c r="CZ1294" i="2"/>
  <c r="BQ191" i="2"/>
  <c r="BK191" i="2"/>
  <c r="K231" i="6"/>
  <c r="CE190" i="2"/>
  <c r="L231" i="6" s="1"/>
  <c r="BR191" i="2" l="1"/>
  <c r="DF1294" i="2"/>
  <c r="CZ1295" i="2"/>
  <c r="BT191" i="2"/>
  <c r="BX191" i="2" s="1"/>
  <c r="BN191" i="2"/>
  <c r="BY191" i="2" l="1"/>
  <c r="DF1295" i="2"/>
  <c r="CZ1296" i="2"/>
  <c r="BO191" i="2"/>
  <c r="BL192" i="2" l="1"/>
  <c r="CC191" i="2"/>
  <c r="J232" i="6" s="1"/>
  <c r="BP191" i="2"/>
  <c r="G232" i="6" s="1"/>
  <c r="BV192" i="2"/>
  <c r="CD191" i="2"/>
  <c r="CA191" i="2"/>
  <c r="CB191" i="2" s="1"/>
  <c r="I232" i="6" s="1"/>
  <c r="BW192" i="2"/>
  <c r="BZ191" i="2"/>
  <c r="H232" i="6" s="1"/>
  <c r="DF1296" i="2"/>
  <c r="CZ1297" i="2"/>
  <c r="CZ1298" i="2" l="1"/>
  <c r="DF1297" i="2"/>
  <c r="K232" i="6"/>
  <c r="CE191" i="2"/>
  <c r="L232" i="6" s="1"/>
  <c r="BQ192" i="2"/>
  <c r="BK192" i="2"/>
  <c r="BT192" i="2" l="1"/>
  <c r="BX192" i="2" s="1"/>
  <c r="BN192" i="2"/>
  <c r="BR192" i="2"/>
  <c r="DF1298" i="2"/>
  <c r="CZ1299" i="2"/>
  <c r="DF1299" i="2" l="1"/>
  <c r="CZ1300" i="2"/>
  <c r="BO192" i="2"/>
  <c r="BY192" i="2"/>
  <c r="CC192" i="2" l="1"/>
  <c r="J233" i="6" s="1"/>
  <c r="BL193" i="2"/>
  <c r="BP192" i="2"/>
  <c r="G233" i="6" s="1"/>
  <c r="CA192" i="2"/>
  <c r="CB192" i="2" s="1"/>
  <c r="I233" i="6" s="1"/>
  <c r="BV193" i="2"/>
  <c r="CD192" i="2"/>
  <c r="BW193" i="2"/>
  <c r="BZ192" i="2"/>
  <c r="H233" i="6" s="1"/>
  <c r="CZ1301" i="2"/>
  <c r="DF1300" i="2"/>
  <c r="DF1301" i="2" l="1"/>
  <c r="CZ1302" i="2"/>
  <c r="K233" i="6"/>
  <c r="CE192" i="2"/>
  <c r="L233" i="6" s="1"/>
  <c r="BQ193" i="2"/>
  <c r="BK193" i="2"/>
  <c r="BT193" i="2" l="1"/>
  <c r="BX193" i="2" s="1"/>
  <c r="BN193" i="2"/>
  <c r="DF1302" i="2"/>
  <c r="CZ1303" i="2"/>
  <c r="BR193" i="2"/>
  <c r="BO193" i="2" l="1"/>
  <c r="CZ1304" i="2"/>
  <c r="DF1303" i="2"/>
  <c r="BY193" i="2"/>
  <c r="CD193" i="2" l="1"/>
  <c r="BV194" i="2"/>
  <c r="CA193" i="2"/>
  <c r="CB193" i="2" s="1"/>
  <c r="I234" i="6" s="1"/>
  <c r="BW194" i="2"/>
  <c r="BZ193" i="2"/>
  <c r="H234" i="6" s="1"/>
  <c r="BL194" i="2"/>
  <c r="CC193" i="2"/>
  <c r="J234" i="6" s="1"/>
  <c r="BP193" i="2"/>
  <c r="G234" i="6" s="1"/>
  <c r="DF1304" i="2"/>
  <c r="CZ1305" i="2"/>
  <c r="CZ1306" i="2" l="1"/>
  <c r="DF1305" i="2"/>
  <c r="BQ194" i="2"/>
  <c r="BK194" i="2"/>
  <c r="K234" i="6"/>
  <c r="CE193" i="2"/>
  <c r="L234" i="6" s="1"/>
  <c r="DF1306" i="2" l="1"/>
  <c r="CZ1307" i="2"/>
  <c r="BT194" i="2"/>
  <c r="BX194" i="2" s="1"/>
  <c r="BN194" i="2"/>
  <c r="BR194" i="2"/>
  <c r="BO194" i="2" l="1"/>
  <c r="BY194" i="2"/>
  <c r="DF1307" i="2"/>
  <c r="CZ1308" i="2"/>
  <c r="DF1308" i="2" l="1"/>
  <c r="CZ1309" i="2"/>
  <c r="CC194" i="2"/>
  <c r="J235" i="6" s="1"/>
  <c r="BL195" i="2"/>
  <c r="BP194" i="2"/>
  <c r="G235" i="6" s="1"/>
  <c r="BV195" i="2"/>
  <c r="CA194" i="2"/>
  <c r="CB194" i="2" s="1"/>
  <c r="I235" i="6" s="1"/>
  <c r="CD194" i="2"/>
  <c r="BW195" i="2"/>
  <c r="BZ194" i="2"/>
  <c r="H235" i="6" s="1"/>
  <c r="K235" i="6" l="1"/>
  <c r="CE194" i="2"/>
  <c r="L235" i="6" s="1"/>
  <c r="BQ195" i="2"/>
  <c r="BK195" i="2"/>
  <c r="CZ1310" i="2"/>
  <c r="DF1309" i="2"/>
  <c r="BT195" i="2" l="1"/>
  <c r="BX195" i="2" s="1"/>
  <c r="BN195" i="2"/>
  <c r="CZ1311" i="2"/>
  <c r="DF1310" i="2"/>
  <c r="BR195" i="2"/>
  <c r="BO195" i="2" l="1"/>
  <c r="DF1311" i="2"/>
  <c r="CZ1312" i="2"/>
  <c r="BY195" i="2"/>
  <c r="CD195" i="2" l="1"/>
  <c r="BV196" i="2"/>
  <c r="CA195" i="2"/>
  <c r="CB195" i="2" s="1"/>
  <c r="I236" i="6" s="1"/>
  <c r="BW196" i="2"/>
  <c r="BZ195" i="2"/>
  <c r="H236" i="6" s="1"/>
  <c r="CC195" i="2"/>
  <c r="J236" i="6" s="1"/>
  <c r="BL196" i="2"/>
  <c r="BP195" i="2"/>
  <c r="G236" i="6" s="1"/>
  <c r="CZ1313" i="2"/>
  <c r="DF1312" i="2"/>
  <c r="DF1313" i="2" l="1"/>
  <c r="CZ1314" i="2"/>
  <c r="BQ196" i="2"/>
  <c r="BK196" i="2"/>
  <c r="K236" i="6"/>
  <c r="CE195" i="2"/>
  <c r="L236" i="6" s="1"/>
  <c r="BR196" i="2" l="1"/>
  <c r="DF1314" i="2"/>
  <c r="CZ1315" i="2"/>
  <c r="BT196" i="2"/>
  <c r="BX196" i="2" s="1"/>
  <c r="BN196" i="2"/>
  <c r="BY196" i="2" l="1"/>
  <c r="DF1315" i="2"/>
  <c r="CZ1316" i="2"/>
  <c r="BO196" i="2"/>
  <c r="CC196" i="2" l="1"/>
  <c r="J237" i="6" s="1"/>
  <c r="BL197" i="2"/>
  <c r="BP196" i="2"/>
  <c r="G237" i="6" s="1"/>
  <c r="CZ1317" i="2"/>
  <c r="DF1316" i="2"/>
  <c r="BV197" i="2"/>
  <c r="CA196" i="2"/>
  <c r="CB196" i="2" s="1"/>
  <c r="I237" i="6" s="1"/>
  <c r="CD196" i="2"/>
  <c r="BW197" i="2"/>
  <c r="BZ196" i="2"/>
  <c r="H237" i="6" s="1"/>
  <c r="K237" i="6" l="1"/>
  <c r="CE196" i="2"/>
  <c r="L237" i="6" s="1"/>
  <c r="DF1317" i="2"/>
  <c r="CZ1318" i="2"/>
  <c r="BQ197" i="2"/>
  <c r="BK197" i="2"/>
  <c r="BT197" i="2" l="1"/>
  <c r="BX197" i="2" s="1"/>
  <c r="BN197" i="2"/>
  <c r="DF1318" i="2"/>
  <c r="CZ1319" i="2"/>
  <c r="BR197" i="2"/>
  <c r="CZ1320" i="2" l="1"/>
  <c r="DF1319" i="2"/>
  <c r="BO197" i="2"/>
  <c r="BY197" i="2"/>
  <c r="CD197" i="2" l="1"/>
  <c r="CA197" i="2"/>
  <c r="CB197" i="2" s="1"/>
  <c r="I238" i="6" s="1"/>
  <c r="BV198" i="2"/>
  <c r="BW198" i="2"/>
  <c r="BZ197" i="2"/>
  <c r="H238" i="6" s="1"/>
  <c r="BL198" i="2"/>
  <c r="CC197" i="2"/>
  <c r="J238" i="6" s="1"/>
  <c r="BP197" i="2"/>
  <c r="G238" i="6" s="1"/>
  <c r="CZ1321" i="2"/>
  <c r="DF1320" i="2"/>
  <c r="CZ1322" i="2" l="1"/>
  <c r="DF1321" i="2"/>
  <c r="BQ198" i="2"/>
  <c r="BK198" i="2"/>
  <c r="K238" i="6"/>
  <c r="CE197" i="2"/>
  <c r="L238" i="6" s="1"/>
  <c r="DF1322" i="2" l="1"/>
  <c r="CZ1323" i="2"/>
  <c r="BT198" i="2"/>
  <c r="BX198" i="2" s="1"/>
  <c r="BN198" i="2"/>
  <c r="BR198" i="2"/>
  <c r="BO198" i="2" l="1"/>
  <c r="BY198" i="2"/>
  <c r="CZ1324" i="2"/>
  <c r="DF1323" i="2"/>
  <c r="CD198" i="2" l="1"/>
  <c r="CA198" i="2"/>
  <c r="CB198" i="2" s="1"/>
  <c r="I239" i="6" s="1"/>
  <c r="BV199" i="2"/>
  <c r="BW199" i="2"/>
  <c r="BZ198" i="2"/>
  <c r="H239" i="6" s="1"/>
  <c r="CZ1325" i="2"/>
  <c r="DF1324" i="2"/>
  <c r="CC198" i="2"/>
  <c r="J239" i="6" s="1"/>
  <c r="BL199" i="2"/>
  <c r="BP198" i="2"/>
  <c r="G239" i="6" s="1"/>
  <c r="DF1325" i="2" l="1"/>
  <c r="CZ1326" i="2"/>
  <c r="BQ199" i="2"/>
  <c r="BK199" i="2"/>
  <c r="K239" i="6"/>
  <c r="CE198" i="2"/>
  <c r="L239" i="6" s="1"/>
  <c r="BR199" i="2" l="1"/>
  <c r="DF1326" i="2"/>
  <c r="CZ1327" i="2"/>
  <c r="BT199" i="2"/>
  <c r="BX199" i="2" s="1"/>
  <c r="BN199" i="2"/>
  <c r="BY199" i="2" l="1"/>
  <c r="DF1327" i="2"/>
  <c r="CZ1328" i="2"/>
  <c r="BO199" i="2"/>
  <c r="CC199" i="2" l="1"/>
  <c r="J240" i="6" s="1"/>
  <c r="BL200" i="2"/>
  <c r="BP199" i="2"/>
  <c r="G240" i="6" s="1"/>
  <c r="DF1328" i="2"/>
  <c r="CZ1329" i="2"/>
  <c r="CA199" i="2"/>
  <c r="CB199" i="2" s="1"/>
  <c r="I240" i="6" s="1"/>
  <c r="BV200" i="2"/>
  <c r="CD199" i="2"/>
  <c r="BW200" i="2"/>
  <c r="BZ199" i="2"/>
  <c r="H240" i="6" s="1"/>
  <c r="DF1329" i="2" l="1"/>
  <c r="CZ1330" i="2"/>
  <c r="K240" i="6"/>
  <c r="CE199" i="2"/>
  <c r="L240" i="6" s="1"/>
  <c r="BQ200" i="2"/>
  <c r="BK200" i="2"/>
  <c r="BT200" i="2" l="1"/>
  <c r="BX200" i="2" s="1"/>
  <c r="BN200" i="2"/>
  <c r="BR200" i="2"/>
  <c r="DF1330" i="2"/>
  <c r="CZ1331" i="2"/>
  <c r="DF1331" i="2" l="1"/>
  <c r="CZ1332" i="2"/>
  <c r="BO200" i="2"/>
  <c r="BY200" i="2"/>
  <c r="CA200" i="2" l="1"/>
  <c r="CB200" i="2" s="1"/>
  <c r="I241" i="6" s="1"/>
  <c r="BV201" i="2"/>
  <c r="CD200" i="2"/>
  <c r="BW201" i="2"/>
  <c r="BZ200" i="2"/>
  <c r="H241" i="6" s="1"/>
  <c r="DF1332" i="2"/>
  <c r="CZ1333" i="2"/>
  <c r="CC200" i="2"/>
  <c r="J241" i="6" s="1"/>
  <c r="BL201" i="2"/>
  <c r="BP200" i="2"/>
  <c r="G241" i="6" s="1"/>
  <c r="BQ201" i="2" l="1"/>
  <c r="BK201" i="2"/>
  <c r="DF1333" i="2"/>
  <c r="CZ1334" i="2"/>
  <c r="K241" i="6"/>
  <c r="CE200" i="2"/>
  <c r="L241" i="6" s="1"/>
  <c r="BT201" i="2" l="1"/>
  <c r="BX201" i="2" s="1"/>
  <c r="BN201" i="2"/>
  <c r="DF1334" i="2"/>
  <c r="CZ1335" i="2"/>
  <c r="BR201" i="2"/>
  <c r="CZ1336" i="2" l="1"/>
  <c r="DF1335" i="2"/>
  <c r="BO201" i="2"/>
  <c r="BY201" i="2"/>
  <c r="BV202" i="2" l="1"/>
  <c r="CD201" i="2"/>
  <c r="CA201" i="2"/>
  <c r="CB201" i="2" s="1"/>
  <c r="I242" i="6" s="1"/>
  <c r="BW202" i="2"/>
  <c r="BZ201" i="2"/>
  <c r="H242" i="6" s="1"/>
  <c r="CC201" i="2"/>
  <c r="J242" i="6" s="1"/>
  <c r="BL202" i="2"/>
  <c r="BP201" i="2"/>
  <c r="G242" i="6" s="1"/>
  <c r="CZ1337" i="2"/>
  <c r="DF1336" i="2"/>
  <c r="DF1337" i="2" l="1"/>
  <c r="CZ1338" i="2"/>
  <c r="BQ202" i="2"/>
  <c r="BK202" i="2"/>
  <c r="K242" i="6"/>
  <c r="CE201" i="2"/>
  <c r="L242" i="6" s="1"/>
  <c r="DF1338" i="2" l="1"/>
  <c r="CZ1339" i="2"/>
  <c r="BR202" i="2"/>
  <c r="BT202" i="2"/>
  <c r="BX202" i="2" s="1"/>
  <c r="BN202" i="2"/>
  <c r="BY202" i="2" l="1"/>
  <c r="BO202" i="2"/>
  <c r="DF1339" i="2"/>
  <c r="CZ1340" i="2"/>
  <c r="CZ1341" i="2" l="1"/>
  <c r="DF1340" i="2"/>
  <c r="CC202" i="2"/>
  <c r="J243" i="6" s="1"/>
  <c r="BL203" i="2"/>
  <c r="BP202" i="2"/>
  <c r="G243" i="6" s="1"/>
  <c r="CA202" i="2"/>
  <c r="CB202" i="2" s="1"/>
  <c r="I243" i="6" s="1"/>
  <c r="CD202" i="2"/>
  <c r="BV203" i="2"/>
  <c r="BW203" i="2"/>
  <c r="BZ202" i="2"/>
  <c r="H243" i="6" s="1"/>
  <c r="K243" i="6" l="1"/>
  <c r="CE202" i="2"/>
  <c r="L243" i="6" s="1"/>
  <c r="BQ203" i="2"/>
  <c r="BK203" i="2"/>
  <c r="DF1341" i="2"/>
  <c r="CZ1342" i="2"/>
  <c r="BT203" i="2" l="1"/>
  <c r="BX203" i="2" s="1"/>
  <c r="BN203" i="2"/>
  <c r="BR203" i="2"/>
  <c r="DF1342" i="2"/>
  <c r="CZ1343" i="2"/>
  <c r="BO203" i="2" l="1"/>
  <c r="CZ1344" i="2"/>
  <c r="DF1343" i="2"/>
  <c r="BY203" i="2"/>
  <c r="DF1344" i="2" l="1"/>
  <c r="CZ1345" i="2"/>
  <c r="BV204" i="2"/>
  <c r="CD203" i="2"/>
  <c r="CA203" i="2"/>
  <c r="CB203" i="2" s="1"/>
  <c r="I244" i="6" s="1"/>
  <c r="BW204" i="2"/>
  <c r="BZ203" i="2"/>
  <c r="H244" i="6" s="1"/>
  <c r="CC203" i="2"/>
  <c r="J244" i="6" s="1"/>
  <c r="BL204" i="2"/>
  <c r="BP203" i="2"/>
  <c r="G244" i="6" s="1"/>
  <c r="K244" i="6" l="1"/>
  <c r="CE203" i="2"/>
  <c r="L244" i="6" s="1"/>
  <c r="CZ1346" i="2"/>
  <c r="DF1345" i="2"/>
  <c r="BQ204" i="2"/>
  <c r="BK204" i="2"/>
  <c r="BR204" i="2" l="1"/>
  <c r="BT204" i="2"/>
  <c r="BX204" i="2" s="1"/>
  <c r="BN204" i="2"/>
  <c r="DF1346" i="2"/>
  <c r="CZ1347" i="2"/>
  <c r="BO204" i="2" l="1"/>
  <c r="BY204" i="2"/>
  <c r="CZ1348" i="2"/>
  <c r="DF1347" i="2"/>
  <c r="CZ1349" i="2" l="1"/>
  <c r="DF1348" i="2"/>
  <c r="CC204" i="2"/>
  <c r="J245" i="6" s="1"/>
  <c r="BL205" i="2"/>
  <c r="BP204" i="2"/>
  <c r="G245" i="6" s="1"/>
  <c r="BV205" i="2"/>
  <c r="CD204" i="2"/>
  <c r="CA204" i="2"/>
  <c r="CB204" i="2" s="1"/>
  <c r="I245" i="6" s="1"/>
  <c r="BW205" i="2"/>
  <c r="BZ204" i="2"/>
  <c r="H245" i="6" s="1"/>
  <c r="BQ205" i="2" l="1"/>
  <c r="BK205" i="2"/>
  <c r="K245" i="6"/>
  <c r="CE204" i="2"/>
  <c r="L245" i="6" s="1"/>
  <c r="CZ1350" i="2"/>
  <c r="DF1349" i="2"/>
  <c r="BT205" i="2" l="1"/>
  <c r="BX205" i="2" s="1"/>
  <c r="BN205" i="2"/>
  <c r="DF1350" i="2"/>
  <c r="CZ1351" i="2"/>
  <c r="BR205" i="2"/>
  <c r="BO205" i="2" l="1"/>
  <c r="CZ1352" i="2"/>
  <c r="DF1351" i="2"/>
  <c r="BY205" i="2"/>
  <c r="BV206" i="2" l="1"/>
  <c r="CA205" i="2"/>
  <c r="CB205" i="2" s="1"/>
  <c r="I246" i="6" s="1"/>
  <c r="CD205" i="2"/>
  <c r="BW206" i="2"/>
  <c r="BZ205" i="2"/>
  <c r="H246" i="6" s="1"/>
  <c r="CC205" i="2"/>
  <c r="J246" i="6" s="1"/>
  <c r="BL206" i="2"/>
  <c r="BP205" i="2"/>
  <c r="G246" i="6" s="1"/>
  <c r="CZ1353" i="2"/>
  <c r="DF1352" i="2"/>
  <c r="DF1353" i="2" l="1"/>
  <c r="CZ1354" i="2"/>
  <c r="BQ206" i="2"/>
  <c r="BK206" i="2"/>
  <c r="K246" i="6"/>
  <c r="CE205" i="2"/>
  <c r="L246" i="6" s="1"/>
  <c r="BR206" i="2" l="1"/>
  <c r="DF1354" i="2"/>
  <c r="CZ1355" i="2"/>
  <c r="BT206" i="2"/>
  <c r="BX206" i="2" s="1"/>
  <c r="BN206" i="2"/>
  <c r="BY206" i="2" l="1"/>
  <c r="DF1355" i="2"/>
  <c r="CZ1356" i="2"/>
  <c r="BO206" i="2"/>
  <c r="BL207" i="2" l="1"/>
  <c r="CC206" i="2"/>
  <c r="J247" i="6" s="1"/>
  <c r="BP206" i="2"/>
  <c r="G247" i="6" s="1"/>
  <c r="CD206" i="2"/>
  <c r="BV207" i="2"/>
  <c r="CA206" i="2"/>
  <c r="CB206" i="2" s="1"/>
  <c r="I247" i="6" s="1"/>
  <c r="BW207" i="2"/>
  <c r="BZ206" i="2"/>
  <c r="H247" i="6" s="1"/>
  <c r="CZ1357" i="2"/>
  <c r="DF1356" i="2"/>
  <c r="K247" i="6" l="1"/>
  <c r="CE206" i="2"/>
  <c r="L247" i="6" s="1"/>
  <c r="CZ1358" i="2"/>
  <c r="DF1357" i="2"/>
  <c r="BQ207" i="2"/>
  <c r="BK207" i="2"/>
  <c r="BR207" i="2" l="1"/>
  <c r="DF1358" i="2"/>
  <c r="CZ1359" i="2"/>
  <c r="BT207" i="2"/>
  <c r="BX207" i="2" s="1"/>
  <c r="BN207" i="2"/>
  <c r="BY207" i="2" l="1"/>
  <c r="CZ1360" i="2"/>
  <c r="DF1359" i="2"/>
  <c r="BO207" i="2"/>
  <c r="CC207" i="2" l="1"/>
  <c r="J248" i="6" s="1"/>
  <c r="BL208" i="2"/>
  <c r="BP207" i="2"/>
  <c r="G248" i="6" s="1"/>
  <c r="DF1360" i="2"/>
  <c r="CZ1361" i="2"/>
  <c r="BV208" i="2"/>
  <c r="CD207" i="2"/>
  <c r="CA207" i="2"/>
  <c r="CB207" i="2" s="1"/>
  <c r="I248" i="6" s="1"/>
  <c r="BW208" i="2"/>
  <c r="BZ207" i="2"/>
  <c r="H248" i="6" s="1"/>
  <c r="K248" i="6" l="1"/>
  <c r="CE207" i="2"/>
  <c r="L248" i="6" s="1"/>
  <c r="DF1361" i="2"/>
  <c r="CZ1362" i="2"/>
  <c r="BQ208" i="2"/>
  <c r="BK208" i="2"/>
  <c r="BT208" i="2" l="1"/>
  <c r="BX208" i="2" s="1"/>
  <c r="BN208" i="2"/>
  <c r="CZ1363" i="2"/>
  <c r="DF1362" i="2"/>
  <c r="BR208" i="2"/>
  <c r="CZ1364" i="2" l="1"/>
  <c r="DF1363" i="2"/>
  <c r="BO208" i="2"/>
  <c r="BY208" i="2"/>
  <c r="CD208" i="2" l="1"/>
  <c r="CA208" i="2"/>
  <c r="CB208" i="2" s="1"/>
  <c r="I249" i="6" s="1"/>
  <c r="BV209" i="2"/>
  <c r="BW209" i="2"/>
  <c r="BZ208" i="2"/>
  <c r="H249" i="6" s="1"/>
  <c r="CC208" i="2"/>
  <c r="J249" i="6" s="1"/>
  <c r="BL209" i="2"/>
  <c r="BP208" i="2"/>
  <c r="G249" i="6" s="1"/>
  <c r="CZ1365" i="2"/>
  <c r="DF1364" i="2"/>
  <c r="CZ1366" i="2" l="1"/>
  <c r="DF1365" i="2"/>
  <c r="BQ209" i="2"/>
  <c r="BK209" i="2"/>
  <c r="K249" i="6"/>
  <c r="CE208" i="2"/>
  <c r="L249" i="6" s="1"/>
  <c r="BT209" i="2" l="1"/>
  <c r="BX209" i="2" s="1"/>
  <c r="BN209" i="2"/>
  <c r="DF1366" i="2"/>
  <c r="CZ1367" i="2"/>
  <c r="BR209" i="2"/>
  <c r="DF1367" i="2" l="1"/>
  <c r="CZ1368" i="2"/>
  <c r="BO209" i="2"/>
  <c r="BY209" i="2"/>
  <c r="BV210" i="2" l="1"/>
  <c r="CA209" i="2"/>
  <c r="CB209" i="2" s="1"/>
  <c r="I250" i="6" s="1"/>
  <c r="CD209" i="2"/>
  <c r="BW210" i="2"/>
  <c r="BZ209" i="2"/>
  <c r="H250" i="6" s="1"/>
  <c r="CZ1369" i="2"/>
  <c r="DF1368" i="2"/>
  <c r="CC209" i="2"/>
  <c r="J250" i="6" s="1"/>
  <c r="BL210" i="2"/>
  <c r="BP209" i="2"/>
  <c r="G250" i="6" s="1"/>
  <c r="CZ1370" i="2" l="1"/>
  <c r="DF1369" i="2"/>
  <c r="BQ210" i="2"/>
  <c r="BK210" i="2"/>
  <c r="K250" i="6"/>
  <c r="CE209" i="2"/>
  <c r="L250" i="6" s="1"/>
  <c r="BT210" i="2" l="1"/>
  <c r="BX210" i="2" s="1"/>
  <c r="BN210" i="2"/>
  <c r="BR210" i="2"/>
  <c r="DF1370" i="2"/>
  <c r="CZ1371" i="2"/>
  <c r="CZ1372" i="2" l="1"/>
  <c r="DF1371" i="2"/>
  <c r="BO210" i="2"/>
  <c r="BY210" i="2"/>
  <c r="CD210" i="2" l="1"/>
  <c r="CA210" i="2"/>
  <c r="CB210" i="2" s="1"/>
  <c r="I251" i="6" s="1"/>
  <c r="BV211" i="2"/>
  <c r="BW211" i="2"/>
  <c r="BZ210" i="2"/>
  <c r="H251" i="6" s="1"/>
  <c r="CC210" i="2"/>
  <c r="J251" i="6" s="1"/>
  <c r="BL211" i="2"/>
  <c r="BP210" i="2"/>
  <c r="G251" i="6" s="1"/>
  <c r="CZ1373" i="2"/>
  <c r="DF1372" i="2"/>
  <c r="DF1373" i="2" l="1"/>
  <c r="CZ1374" i="2"/>
  <c r="BQ211" i="2"/>
  <c r="BK211" i="2"/>
  <c r="K251" i="6"/>
  <c r="CE210" i="2"/>
  <c r="L251" i="6" s="1"/>
  <c r="DF1374" i="2" l="1"/>
  <c r="CZ1375" i="2"/>
  <c r="BT211" i="2"/>
  <c r="BX211" i="2" s="1"/>
  <c r="BN211" i="2"/>
  <c r="BR211" i="2"/>
  <c r="BY211" i="2" l="1"/>
  <c r="DF1375" i="2"/>
  <c r="CZ1376" i="2"/>
  <c r="BO211" i="2"/>
  <c r="CC211" i="2" l="1"/>
  <c r="J252" i="6" s="1"/>
  <c r="BL212" i="2"/>
  <c r="BP211" i="2"/>
  <c r="G252" i="6" s="1"/>
  <c r="BV212" i="2"/>
  <c r="CD211" i="2"/>
  <c r="CA211" i="2"/>
  <c r="CB211" i="2" s="1"/>
  <c r="I252" i="6" s="1"/>
  <c r="BW212" i="2"/>
  <c r="BZ211" i="2"/>
  <c r="H252" i="6" s="1"/>
  <c r="CZ1377" i="2"/>
  <c r="DF1376" i="2"/>
  <c r="CZ1378" i="2" l="1"/>
  <c r="DF1377" i="2"/>
  <c r="K252" i="6"/>
  <c r="CE211" i="2"/>
  <c r="L252" i="6" s="1"/>
  <c r="BQ212" i="2"/>
  <c r="BK212" i="2"/>
  <c r="BT212" i="2" l="1"/>
  <c r="BX212" i="2" s="1"/>
  <c r="BN212" i="2"/>
  <c r="BR212" i="2"/>
  <c r="CZ1379" i="2"/>
  <c r="DF1378" i="2"/>
  <c r="DF1379" i="2" l="1"/>
  <c r="CZ1380" i="2"/>
  <c r="BO212" i="2"/>
  <c r="BY212" i="2"/>
  <c r="CD212" i="2" l="1"/>
  <c r="CA212" i="2"/>
  <c r="CB212" i="2" s="1"/>
  <c r="I253" i="6" s="1"/>
  <c r="BV213" i="2"/>
  <c r="BW213" i="2"/>
  <c r="BZ212" i="2"/>
  <c r="H253" i="6" s="1"/>
  <c r="CZ1381" i="2"/>
  <c r="DF1380" i="2"/>
  <c r="CC212" i="2"/>
  <c r="J253" i="6" s="1"/>
  <c r="BL213" i="2"/>
  <c r="BP212" i="2"/>
  <c r="G253" i="6" s="1"/>
  <c r="DF1381" i="2" l="1"/>
  <c r="CZ1382" i="2"/>
  <c r="BQ213" i="2"/>
  <c r="BK213" i="2"/>
  <c r="K253" i="6"/>
  <c r="CE212" i="2"/>
  <c r="L253" i="6" s="1"/>
  <c r="BR213" i="2" l="1"/>
  <c r="DF1382" i="2"/>
  <c r="CZ1383" i="2"/>
  <c r="BT213" i="2"/>
  <c r="BX213" i="2" s="1"/>
  <c r="BN213" i="2"/>
  <c r="BY213" i="2" l="1"/>
  <c r="DF1383" i="2"/>
  <c r="CZ1384" i="2"/>
  <c r="BO213" i="2"/>
  <c r="BL214" i="2" l="1"/>
  <c r="CC213" i="2"/>
  <c r="J254" i="6" s="1"/>
  <c r="BP213" i="2"/>
  <c r="G254" i="6" s="1"/>
  <c r="CZ1385" i="2"/>
  <c r="DF1384" i="2"/>
  <c r="CA213" i="2"/>
  <c r="CB213" i="2" s="1"/>
  <c r="I254" i="6" s="1"/>
  <c r="BV214" i="2"/>
  <c r="CD213" i="2"/>
  <c r="BW214" i="2"/>
  <c r="BZ213" i="2"/>
  <c r="H254" i="6" s="1"/>
  <c r="K254" i="6" l="1"/>
  <c r="CE213" i="2"/>
  <c r="L254" i="6" s="1"/>
  <c r="DF1385" i="2"/>
  <c r="CZ1386" i="2"/>
  <c r="BQ214" i="2"/>
  <c r="BK214" i="2"/>
  <c r="BR214" i="2" l="1"/>
  <c r="CZ1387" i="2"/>
  <c r="DF1386" i="2"/>
  <c r="BT214" i="2"/>
  <c r="BX214" i="2" s="1"/>
  <c r="BN214" i="2"/>
  <c r="DF1387" i="2" l="1"/>
  <c r="CZ1388" i="2"/>
  <c r="BY214" i="2"/>
  <c r="BO214" i="2"/>
  <c r="DF1388" i="2" l="1"/>
  <c r="CZ1389" i="2"/>
  <c r="CA214" i="2"/>
  <c r="CB214" i="2" s="1"/>
  <c r="I255" i="6" s="1"/>
  <c r="CD214" i="2"/>
  <c r="BV215" i="2"/>
  <c r="BW215" i="2"/>
  <c r="BZ214" i="2"/>
  <c r="H255" i="6" s="1"/>
  <c r="CC214" i="2"/>
  <c r="J255" i="6" s="1"/>
  <c r="BL215" i="2"/>
  <c r="BP214" i="2"/>
  <c r="G255" i="6" s="1"/>
  <c r="K255" i="6" l="1"/>
  <c r="CE214" i="2"/>
  <c r="L255" i="6" s="1"/>
  <c r="DF1389" i="2"/>
  <c r="CZ1390" i="2"/>
  <c r="BQ215" i="2"/>
  <c r="BK215" i="2"/>
  <c r="BR215" i="2" l="1"/>
  <c r="CZ1391" i="2"/>
  <c r="DF1390" i="2"/>
  <c r="BT215" i="2"/>
  <c r="BX215" i="2" s="1"/>
  <c r="BN215" i="2"/>
  <c r="BY215" i="2" l="1"/>
  <c r="DF1391" i="2"/>
  <c r="CZ1392" i="2"/>
  <c r="BO215" i="2"/>
  <c r="CC215" i="2" l="1"/>
  <c r="J256" i="6" s="1"/>
  <c r="BL216" i="2"/>
  <c r="BP215" i="2"/>
  <c r="G256" i="6" s="1"/>
  <c r="CZ1393" i="2"/>
  <c r="DF1392" i="2"/>
  <c r="CD215" i="2"/>
  <c r="BV216" i="2"/>
  <c r="CA215" i="2"/>
  <c r="CB215" i="2" s="1"/>
  <c r="I256" i="6" s="1"/>
  <c r="BW216" i="2"/>
  <c r="BZ215" i="2"/>
  <c r="H256" i="6" s="1"/>
  <c r="DF1393" i="2" l="1"/>
  <c r="CZ1394" i="2"/>
  <c r="K256" i="6"/>
  <c r="CE215" i="2"/>
  <c r="L256" i="6" s="1"/>
  <c r="BQ216" i="2"/>
  <c r="BK216" i="2"/>
  <c r="BT216" i="2" l="1"/>
  <c r="BX216" i="2" s="1"/>
  <c r="BN216" i="2"/>
  <c r="BR216" i="2"/>
  <c r="DF1394" i="2"/>
  <c r="CZ1395" i="2"/>
  <c r="BO216" i="2" l="1"/>
  <c r="CZ1396" i="2"/>
  <c r="DF1395" i="2"/>
  <c r="BY216" i="2"/>
  <c r="CZ1397" i="2" l="1"/>
  <c r="DF1396" i="2"/>
  <c r="CD216" i="2"/>
  <c r="BV217" i="2"/>
  <c r="CA216" i="2"/>
  <c r="CB216" i="2" s="1"/>
  <c r="I257" i="6" s="1"/>
  <c r="BW217" i="2"/>
  <c r="BZ216" i="2"/>
  <c r="H257" i="6" s="1"/>
  <c r="BL217" i="2"/>
  <c r="CC216" i="2"/>
  <c r="J257" i="6" s="1"/>
  <c r="BP216" i="2"/>
  <c r="G257" i="6" s="1"/>
  <c r="BQ217" i="2" l="1"/>
  <c r="BK217" i="2"/>
  <c r="K257" i="6"/>
  <c r="CE216" i="2"/>
  <c r="L257" i="6" s="1"/>
  <c r="CZ1398" i="2"/>
  <c r="DF1397" i="2"/>
  <c r="BT217" i="2" l="1"/>
  <c r="BX217" i="2" s="1"/>
  <c r="BN217" i="2"/>
  <c r="CZ1399" i="2"/>
  <c r="DF1398" i="2"/>
  <c r="BR217" i="2"/>
  <c r="DF1399" i="2" l="1"/>
  <c r="CZ1400" i="2"/>
  <c r="BO217" i="2"/>
  <c r="BY217" i="2"/>
  <c r="CD217" i="2" l="1"/>
  <c r="BV218" i="2"/>
  <c r="CA217" i="2"/>
  <c r="CB217" i="2" s="1"/>
  <c r="I258" i="6" s="1"/>
  <c r="BW218" i="2"/>
  <c r="BZ217" i="2"/>
  <c r="H258" i="6" s="1"/>
  <c r="CZ1401" i="2"/>
  <c r="DF1400" i="2"/>
  <c r="CC217" i="2"/>
  <c r="J258" i="6" s="1"/>
  <c r="BL218" i="2"/>
  <c r="BP217" i="2"/>
  <c r="G258" i="6" s="1"/>
  <c r="DF1401" i="2" l="1"/>
  <c r="CZ1402" i="2"/>
  <c r="BQ218" i="2"/>
  <c r="BK218" i="2"/>
  <c r="K258" i="6"/>
  <c r="CE217" i="2"/>
  <c r="L258" i="6" s="1"/>
  <c r="BT218" i="2" l="1"/>
  <c r="BX218" i="2" s="1"/>
  <c r="BN218" i="2"/>
  <c r="BR218" i="2"/>
  <c r="DF1402" i="2"/>
  <c r="CZ1403" i="2"/>
  <c r="DF1403" i="2" l="1"/>
  <c r="CZ1404" i="2"/>
  <c r="BO218" i="2"/>
  <c r="BY218" i="2"/>
  <c r="CC218" i="2" l="1"/>
  <c r="J259" i="6" s="1"/>
  <c r="BL219" i="2"/>
  <c r="BP218" i="2"/>
  <c r="G259" i="6" s="1"/>
  <c r="CD218" i="2"/>
  <c r="BV219" i="2"/>
  <c r="CA218" i="2"/>
  <c r="CB218" i="2" s="1"/>
  <c r="I259" i="6" s="1"/>
  <c r="BW219" i="2"/>
  <c r="BZ218" i="2"/>
  <c r="H259" i="6" s="1"/>
  <c r="CZ1405" i="2"/>
  <c r="DF1404" i="2"/>
  <c r="K259" i="6" l="1"/>
  <c r="CE218" i="2"/>
  <c r="L259" i="6" s="1"/>
  <c r="DF1405" i="2"/>
  <c r="CZ1406" i="2"/>
  <c r="BQ219" i="2"/>
  <c r="BK219" i="2"/>
  <c r="BT219" i="2" l="1"/>
  <c r="BX219" i="2" s="1"/>
  <c r="BN219" i="2"/>
  <c r="BR219" i="2"/>
  <c r="DF1406" i="2"/>
  <c r="CZ1407" i="2"/>
  <c r="DF1407" i="2" l="1"/>
  <c r="CZ1408" i="2"/>
  <c r="BO219" i="2"/>
  <c r="BY219" i="2"/>
  <c r="CC219" i="2" l="1"/>
  <c r="J260" i="6" s="1"/>
  <c r="BL220" i="2"/>
  <c r="BP219" i="2"/>
  <c r="G260" i="6" s="1"/>
  <c r="CA219" i="2"/>
  <c r="CB219" i="2" s="1"/>
  <c r="I260" i="6" s="1"/>
  <c r="BV220" i="2"/>
  <c r="CD219" i="2"/>
  <c r="BW220" i="2"/>
  <c r="BZ219" i="2"/>
  <c r="H260" i="6" s="1"/>
  <c r="CZ1409" i="2"/>
  <c r="DF1408" i="2"/>
  <c r="CZ1410" i="2" l="1"/>
  <c r="DF1409" i="2"/>
  <c r="K260" i="6"/>
  <c r="CE219" i="2"/>
  <c r="L260" i="6" s="1"/>
  <c r="BQ220" i="2"/>
  <c r="BK220" i="2"/>
  <c r="BT220" i="2" l="1"/>
  <c r="BX220" i="2" s="1"/>
  <c r="BN220" i="2"/>
  <c r="BR220" i="2"/>
  <c r="DF1410" i="2"/>
  <c r="CZ1411" i="2"/>
  <c r="CZ1412" i="2" l="1"/>
  <c r="DF1411" i="2"/>
  <c r="BO220" i="2"/>
  <c r="BY220" i="2"/>
  <c r="CC220" i="2" l="1"/>
  <c r="J261" i="6" s="1"/>
  <c r="BL221" i="2"/>
  <c r="BP220" i="2"/>
  <c r="G261" i="6" s="1"/>
  <c r="CA220" i="2"/>
  <c r="CB220" i="2" s="1"/>
  <c r="I261" i="6" s="1"/>
  <c r="CD220" i="2"/>
  <c r="BV221" i="2"/>
  <c r="BW221" i="2"/>
  <c r="BZ220" i="2"/>
  <c r="H261" i="6" s="1"/>
  <c r="DF1412" i="2"/>
  <c r="CZ1413" i="2"/>
  <c r="K261" i="6" l="1"/>
  <c r="CE220" i="2"/>
  <c r="L261" i="6" s="1"/>
  <c r="DF1413" i="2"/>
  <c r="CZ1414" i="2"/>
  <c r="BQ221" i="2"/>
  <c r="BK221" i="2"/>
  <c r="BT221" i="2" l="1"/>
  <c r="BX221" i="2" s="1"/>
  <c r="BN221" i="2"/>
  <c r="BR221" i="2"/>
  <c r="DF1414" i="2"/>
  <c r="CZ1415" i="2"/>
  <c r="DF1415" i="2" l="1"/>
  <c r="CZ1416" i="2"/>
  <c r="BO221" i="2"/>
  <c r="BY221" i="2"/>
  <c r="CA221" i="2" l="1"/>
  <c r="CB221" i="2" s="1"/>
  <c r="I262" i="6" s="1"/>
  <c r="BV222" i="2"/>
  <c r="CD221" i="2"/>
  <c r="BW222" i="2"/>
  <c r="BZ221" i="2"/>
  <c r="H262" i="6" s="1"/>
  <c r="CZ1417" i="2"/>
  <c r="DF1416" i="2"/>
  <c r="CC221" i="2"/>
  <c r="J262" i="6" s="1"/>
  <c r="BL222" i="2"/>
  <c r="BP221" i="2"/>
  <c r="G262" i="6" s="1"/>
  <c r="CZ1418" i="2" l="1"/>
  <c r="DF1417" i="2"/>
  <c r="BQ222" i="2"/>
  <c r="BK222" i="2"/>
  <c r="K262" i="6"/>
  <c r="CE221" i="2"/>
  <c r="L262" i="6" s="1"/>
  <c r="BT222" i="2" l="1"/>
  <c r="BX222" i="2" s="1"/>
  <c r="BN222" i="2"/>
  <c r="BR222" i="2"/>
  <c r="CZ1419" i="2"/>
  <c r="DF1418" i="2"/>
  <c r="DF1419" i="2" l="1"/>
  <c r="CZ1420" i="2"/>
  <c r="BO222" i="2"/>
  <c r="BY222" i="2"/>
  <c r="CD222" i="2" l="1"/>
  <c r="BV223" i="2"/>
  <c r="CA222" i="2"/>
  <c r="CB222" i="2" s="1"/>
  <c r="I263" i="6" s="1"/>
  <c r="BW223" i="2"/>
  <c r="BZ222" i="2"/>
  <c r="H263" i="6" s="1"/>
  <c r="CZ1421" i="2"/>
  <c r="DF1420" i="2"/>
  <c r="BL223" i="2"/>
  <c r="CC222" i="2"/>
  <c r="J263" i="6" s="1"/>
  <c r="BP222" i="2"/>
  <c r="G263" i="6" s="1"/>
  <c r="DF1421" i="2" l="1"/>
  <c r="CZ1422" i="2"/>
  <c r="BQ223" i="2"/>
  <c r="BK223" i="2"/>
  <c r="K263" i="6"/>
  <c r="CE222" i="2"/>
  <c r="L263" i="6" s="1"/>
  <c r="BR223" i="2" l="1"/>
  <c r="CZ1423" i="2"/>
  <c r="DF1422" i="2"/>
  <c r="BT223" i="2"/>
  <c r="BX223" i="2" s="1"/>
  <c r="BN223" i="2"/>
  <c r="BO223" i="2" l="1"/>
  <c r="DF1423" i="2"/>
  <c r="CZ1424" i="2"/>
  <c r="BY223" i="2"/>
  <c r="CD223" i="2" l="1"/>
  <c r="CA223" i="2"/>
  <c r="CB223" i="2" s="1"/>
  <c r="I264" i="6" s="1"/>
  <c r="BV224" i="2"/>
  <c r="BW224" i="2"/>
  <c r="BZ223" i="2"/>
  <c r="H264" i="6" s="1"/>
  <c r="BL224" i="2"/>
  <c r="CC223" i="2"/>
  <c r="J264" i="6" s="1"/>
  <c r="BP223" i="2"/>
  <c r="G264" i="6" s="1"/>
  <c r="DF1424" i="2"/>
  <c r="CZ1425" i="2"/>
  <c r="DF1425" i="2" l="1"/>
  <c r="CZ1426" i="2"/>
  <c r="BQ224" i="2"/>
  <c r="BK224" i="2"/>
  <c r="K264" i="6"/>
  <c r="CE223" i="2"/>
  <c r="L264" i="6" s="1"/>
  <c r="DF1426" i="2" l="1"/>
  <c r="CZ1427" i="2"/>
  <c r="BT224" i="2"/>
  <c r="BX224" i="2" s="1"/>
  <c r="BN224" i="2"/>
  <c r="BR224" i="2"/>
  <c r="BO224" i="2" l="1"/>
  <c r="BY224" i="2"/>
  <c r="DF1427" i="2"/>
  <c r="CZ1428" i="2"/>
  <c r="CZ1429" i="2" l="1"/>
  <c r="DF1428" i="2"/>
  <c r="BL225" i="2"/>
  <c r="CC224" i="2"/>
  <c r="J265" i="6" s="1"/>
  <c r="BP224" i="2"/>
  <c r="G265" i="6" s="1"/>
  <c r="CA224" i="2"/>
  <c r="CB224" i="2" s="1"/>
  <c r="I265" i="6" s="1"/>
  <c r="BV225" i="2"/>
  <c r="CD224" i="2"/>
  <c r="BW225" i="2"/>
  <c r="BZ224" i="2"/>
  <c r="H265" i="6" s="1"/>
  <c r="K265" i="6" l="1"/>
  <c r="CE224" i="2"/>
  <c r="L265" i="6" s="1"/>
  <c r="BQ225" i="2"/>
  <c r="BK225" i="2"/>
  <c r="CZ1430" i="2"/>
  <c r="DF1429" i="2"/>
  <c r="BT225" i="2" l="1"/>
  <c r="BX225" i="2" s="1"/>
  <c r="BN225" i="2"/>
  <c r="DF1430" i="2"/>
  <c r="CZ1431" i="2"/>
  <c r="BR225" i="2"/>
  <c r="CZ1432" i="2" l="1"/>
  <c r="DF1431" i="2"/>
  <c r="BO225" i="2"/>
  <c r="BY225" i="2"/>
  <c r="CD225" i="2" l="1"/>
  <c r="CA225" i="2"/>
  <c r="CB225" i="2" s="1"/>
  <c r="I266" i="6" s="1"/>
  <c r="BV226" i="2"/>
  <c r="BW226" i="2"/>
  <c r="BZ225" i="2"/>
  <c r="H266" i="6" s="1"/>
  <c r="BL226" i="2"/>
  <c r="CC225" i="2"/>
  <c r="J266" i="6" s="1"/>
  <c r="BP225" i="2"/>
  <c r="G266" i="6" s="1"/>
  <c r="CZ1433" i="2"/>
  <c r="DF1432" i="2"/>
  <c r="CZ1434" i="2" l="1"/>
  <c r="DF1433" i="2"/>
  <c r="BQ226" i="2"/>
  <c r="BK226" i="2"/>
  <c r="K266" i="6"/>
  <c r="CE225" i="2"/>
  <c r="L266" i="6" s="1"/>
  <c r="CZ1435" i="2" l="1"/>
  <c r="DF1434" i="2"/>
  <c r="BT226" i="2"/>
  <c r="BX226" i="2" s="1"/>
  <c r="BN226" i="2"/>
  <c r="BR226" i="2"/>
  <c r="BO226" i="2" l="1"/>
  <c r="BY226" i="2"/>
  <c r="DF1435" i="2"/>
  <c r="CZ1436" i="2"/>
  <c r="CZ1437" i="2" l="1"/>
  <c r="DF1436" i="2"/>
  <c r="CC226" i="2"/>
  <c r="J267" i="6" s="1"/>
  <c r="BL227" i="2"/>
  <c r="BP226" i="2"/>
  <c r="G267" i="6" s="1"/>
  <c r="CD226" i="2"/>
  <c r="BV227" i="2"/>
  <c r="CA226" i="2"/>
  <c r="CB226" i="2" s="1"/>
  <c r="I267" i="6" s="1"/>
  <c r="BW227" i="2"/>
  <c r="BZ226" i="2"/>
  <c r="H267" i="6" s="1"/>
  <c r="K267" i="6" l="1"/>
  <c r="CE226" i="2"/>
  <c r="L267" i="6" s="1"/>
  <c r="BQ227" i="2"/>
  <c r="BK227" i="2"/>
  <c r="DF1437" i="2"/>
  <c r="CZ1438" i="2"/>
  <c r="BT227" i="2" l="1"/>
  <c r="BX227" i="2" s="1"/>
  <c r="BN227" i="2"/>
  <c r="BR227" i="2"/>
  <c r="DF1438" i="2"/>
  <c r="CZ1439" i="2"/>
  <c r="BO227" i="2" l="1"/>
  <c r="DF1439" i="2"/>
  <c r="CZ1440" i="2"/>
  <c r="BY227" i="2"/>
  <c r="CZ1441" i="2" l="1"/>
  <c r="DF1440" i="2"/>
  <c r="CA227" i="2"/>
  <c r="CB227" i="2" s="1"/>
  <c r="I268" i="6" s="1"/>
  <c r="CD227" i="2"/>
  <c r="BV228" i="2"/>
  <c r="BW228" i="2"/>
  <c r="BZ227" i="2"/>
  <c r="H268" i="6" s="1"/>
  <c r="BL228" i="2"/>
  <c r="CC227" i="2"/>
  <c r="J268" i="6" s="1"/>
  <c r="BP227" i="2"/>
  <c r="G268" i="6" s="1"/>
  <c r="BQ228" i="2" l="1"/>
  <c r="BK228" i="2"/>
  <c r="K268" i="6"/>
  <c r="CE227" i="2"/>
  <c r="L268" i="6" s="1"/>
  <c r="CZ1442" i="2"/>
  <c r="DF1441" i="2"/>
  <c r="BT228" i="2" l="1"/>
  <c r="BX228" i="2" s="1"/>
  <c r="BN228" i="2"/>
  <c r="BR228" i="2"/>
  <c r="DF1442" i="2"/>
  <c r="CZ1443" i="2"/>
  <c r="CZ1444" i="2" l="1"/>
  <c r="DF1443" i="2"/>
  <c r="BO228" i="2"/>
  <c r="BY228" i="2"/>
  <c r="CC228" i="2" l="1"/>
  <c r="J269" i="6" s="1"/>
  <c r="BL229" i="2"/>
  <c r="BP228" i="2"/>
  <c r="G269" i="6" s="1"/>
  <c r="CA228" i="2"/>
  <c r="CB228" i="2" s="1"/>
  <c r="I269" i="6" s="1"/>
  <c r="CD228" i="2"/>
  <c r="BV229" i="2"/>
  <c r="BW229" i="2"/>
  <c r="BZ228" i="2"/>
  <c r="H269" i="6" s="1"/>
  <c r="CZ1445" i="2"/>
  <c r="DF1444" i="2"/>
  <c r="DF1445" i="2" l="1"/>
  <c r="CZ1446" i="2"/>
  <c r="K269" i="6"/>
  <c r="CE228" i="2"/>
  <c r="L269" i="6" s="1"/>
  <c r="BQ229" i="2"/>
  <c r="BK229" i="2"/>
  <c r="BT229" i="2" l="1"/>
  <c r="BX229" i="2" s="1"/>
  <c r="BN229" i="2"/>
  <c r="DF1446" i="2"/>
  <c r="CZ1447" i="2"/>
  <c r="BR229" i="2"/>
  <c r="BO229" i="2" l="1"/>
  <c r="CZ1448" i="2"/>
  <c r="DF1447" i="2"/>
  <c r="BY229" i="2"/>
  <c r="CZ1449" i="2" l="1"/>
  <c r="DF1448" i="2"/>
  <c r="CD229" i="2"/>
  <c r="BV230" i="2"/>
  <c r="CA229" i="2"/>
  <c r="CB229" i="2" s="1"/>
  <c r="I270" i="6" s="1"/>
  <c r="BW230" i="2"/>
  <c r="BZ229" i="2"/>
  <c r="H270" i="6" s="1"/>
  <c r="CC229" i="2"/>
  <c r="J270" i="6" s="1"/>
  <c r="BL230" i="2"/>
  <c r="BP229" i="2"/>
  <c r="G270" i="6" s="1"/>
  <c r="K270" i="6" l="1"/>
  <c r="CE229" i="2"/>
  <c r="L270" i="6" s="1"/>
  <c r="BQ230" i="2"/>
  <c r="BK230" i="2"/>
  <c r="CZ1450" i="2"/>
  <c r="DF1449" i="2"/>
  <c r="DF1450" i="2" l="1"/>
  <c r="CZ1451" i="2"/>
  <c r="BT230" i="2"/>
  <c r="BX230" i="2" s="1"/>
  <c r="BN230" i="2"/>
  <c r="BR230" i="2"/>
  <c r="BY230" i="2" l="1"/>
  <c r="CZ1452" i="2"/>
  <c r="DF1451" i="2"/>
  <c r="BO230" i="2"/>
  <c r="BL231" i="2" l="1"/>
  <c r="CC230" i="2"/>
  <c r="J271" i="6" s="1"/>
  <c r="BP230" i="2"/>
  <c r="G271" i="6" s="1"/>
  <c r="CZ1453" i="2"/>
  <c r="DF1452" i="2"/>
  <c r="CD230" i="2"/>
  <c r="CA230" i="2"/>
  <c r="CB230" i="2" s="1"/>
  <c r="I271" i="6" s="1"/>
  <c r="BV231" i="2"/>
  <c r="BW231" i="2"/>
  <c r="BZ230" i="2"/>
  <c r="H271" i="6" s="1"/>
  <c r="DF1453" i="2" l="1"/>
  <c r="CZ1454" i="2"/>
  <c r="K271" i="6"/>
  <c r="CE230" i="2"/>
  <c r="L271" i="6" s="1"/>
  <c r="BQ231" i="2"/>
  <c r="BK231" i="2"/>
  <c r="BR231" i="2" l="1"/>
  <c r="DF1454" i="2"/>
  <c r="CZ1455" i="2"/>
  <c r="BT231" i="2"/>
  <c r="BX231" i="2" s="1"/>
  <c r="BN231" i="2"/>
  <c r="BO231" i="2" l="1"/>
  <c r="BY231" i="2"/>
  <c r="CZ1456" i="2"/>
  <c r="DF1455" i="2"/>
  <c r="CA231" i="2" l="1"/>
  <c r="CB231" i="2" s="1"/>
  <c r="I272" i="6" s="1"/>
  <c r="BV232" i="2"/>
  <c r="CD231" i="2"/>
  <c r="BW232" i="2"/>
  <c r="BZ231" i="2"/>
  <c r="H272" i="6" s="1"/>
  <c r="CC231" i="2"/>
  <c r="J272" i="6" s="1"/>
  <c r="BL232" i="2"/>
  <c r="BP231" i="2"/>
  <c r="G272" i="6" s="1"/>
  <c r="CZ1457" i="2"/>
  <c r="DF1456" i="2"/>
  <c r="CZ1458" i="2" l="1"/>
  <c r="DF1457" i="2"/>
  <c r="BQ232" i="2"/>
  <c r="BK232" i="2"/>
  <c r="K272" i="6"/>
  <c r="CE231" i="2"/>
  <c r="L272" i="6" s="1"/>
  <c r="BR232" i="2" l="1"/>
  <c r="DF1458" i="2"/>
  <c r="CZ1459" i="2"/>
  <c r="BT232" i="2"/>
  <c r="BX232" i="2" s="1"/>
  <c r="BN232" i="2"/>
  <c r="BO232" i="2" l="1"/>
  <c r="BY232" i="2"/>
  <c r="CZ1460" i="2"/>
  <c r="DF1459" i="2"/>
  <c r="BL233" i="2" l="1"/>
  <c r="CC232" i="2"/>
  <c r="J273" i="6" s="1"/>
  <c r="BP232" i="2"/>
  <c r="G273" i="6" s="1"/>
  <c r="BV233" i="2"/>
  <c r="CA232" i="2"/>
  <c r="CB232" i="2" s="1"/>
  <c r="I273" i="6" s="1"/>
  <c r="CD232" i="2"/>
  <c r="BW233" i="2"/>
  <c r="BZ232" i="2"/>
  <c r="H273" i="6" s="1"/>
  <c r="CZ1461" i="2"/>
  <c r="DF1460" i="2"/>
  <c r="K273" i="6" l="1"/>
  <c r="CE232" i="2"/>
  <c r="L273" i="6" s="1"/>
  <c r="DF1461" i="2"/>
  <c r="CZ1462" i="2"/>
  <c r="BQ233" i="2"/>
  <c r="BK233" i="2"/>
  <c r="BR233" i="2" l="1"/>
  <c r="DF1462" i="2"/>
  <c r="CZ1463" i="2"/>
  <c r="DF1463" i="2" s="1"/>
  <c r="BT233" i="2"/>
  <c r="BX233" i="2" s="1"/>
  <c r="BN233" i="2"/>
  <c r="BY233" i="2" l="1"/>
  <c r="BO233" i="2"/>
  <c r="CD233" i="2" l="1"/>
  <c r="BV234" i="2"/>
  <c r="CA233" i="2"/>
  <c r="CB233" i="2" s="1"/>
  <c r="I274" i="6" s="1"/>
  <c r="BW234" i="2"/>
  <c r="BZ233" i="2"/>
  <c r="H274" i="6" s="1"/>
  <c r="BL234" i="2"/>
  <c r="CC233" i="2"/>
  <c r="J274" i="6" s="1"/>
  <c r="BP233" i="2"/>
  <c r="G274" i="6" s="1"/>
  <c r="BQ234" i="2" l="1"/>
  <c r="BK234" i="2"/>
  <c r="CE233" i="2"/>
  <c r="L274" i="6" s="1"/>
  <c r="K274" i="6"/>
  <c r="BT234" i="2" l="1"/>
  <c r="BX234" i="2" s="1"/>
  <c r="BN234" i="2"/>
  <c r="BR234" i="2"/>
  <c r="BO234" i="2" l="1"/>
  <c r="BY234" i="2"/>
  <c r="BL235" i="2" l="1"/>
  <c r="CC234" i="2"/>
  <c r="J275" i="6" s="1"/>
  <c r="BP234" i="2"/>
  <c r="G275" i="6" s="1"/>
  <c r="CA234" i="2"/>
  <c r="CB234" i="2" s="1"/>
  <c r="I275" i="6" s="1"/>
  <c r="CD234" i="2"/>
  <c r="BV235" i="2"/>
  <c r="BW235" i="2"/>
  <c r="BZ234" i="2"/>
  <c r="H275" i="6" s="1"/>
  <c r="K275" i="6" l="1"/>
  <c r="CE234" i="2"/>
  <c r="L275" i="6" s="1"/>
  <c r="BQ235" i="2"/>
  <c r="BK235" i="2"/>
  <c r="BT235" i="2" l="1"/>
  <c r="BX235" i="2" s="1"/>
  <c r="BN235" i="2"/>
  <c r="BR235" i="2"/>
  <c r="BO235" i="2" l="1"/>
  <c r="BY235" i="2"/>
  <c r="BV236" i="2" l="1"/>
  <c r="CD235" i="2"/>
  <c r="CA235" i="2"/>
  <c r="CB235" i="2" s="1"/>
  <c r="I276" i="6" s="1"/>
  <c r="BW236" i="2"/>
  <c r="BZ235" i="2"/>
  <c r="H276" i="6" s="1"/>
  <c r="BL236" i="2"/>
  <c r="CC235" i="2"/>
  <c r="J276" i="6" s="1"/>
  <c r="BP235" i="2"/>
  <c r="G276" i="6" s="1"/>
  <c r="BQ236" i="2" l="1"/>
  <c r="BK236" i="2"/>
  <c r="K276" i="6"/>
  <c r="CE235" i="2"/>
  <c r="L276" i="6" s="1"/>
  <c r="BT236" i="2" l="1"/>
  <c r="BX236" i="2" s="1"/>
  <c r="BN236" i="2"/>
  <c r="BR236" i="2"/>
  <c r="BO236" i="2" l="1"/>
  <c r="BY236" i="2"/>
  <c r="CD236" i="2" l="1"/>
  <c r="BV237" i="2"/>
  <c r="CA236" i="2"/>
  <c r="CB236" i="2" s="1"/>
  <c r="I277" i="6" s="1"/>
  <c r="BW237" i="2"/>
  <c r="BZ236" i="2"/>
  <c r="H277" i="6" s="1"/>
  <c r="CC236" i="2"/>
  <c r="J277" i="6" s="1"/>
  <c r="BL237" i="2"/>
  <c r="BP236" i="2"/>
  <c r="G277" i="6" s="1"/>
  <c r="BQ237" i="2" l="1"/>
  <c r="BK237" i="2"/>
  <c r="K277" i="6"/>
  <c r="CE236" i="2"/>
  <c r="L277" i="6" s="1"/>
  <c r="BT237" i="2" l="1"/>
  <c r="BX237" i="2" s="1"/>
  <c r="BN237" i="2"/>
  <c r="BR237" i="2"/>
  <c r="BO237" i="2" l="1"/>
  <c r="BY237" i="2"/>
  <c r="BV238" i="2" l="1"/>
  <c r="CA237" i="2"/>
  <c r="CB237" i="2" s="1"/>
  <c r="I278" i="6" s="1"/>
  <c r="CD237" i="2"/>
  <c r="BW238" i="2"/>
  <c r="BZ237" i="2"/>
  <c r="H278" i="6" s="1"/>
  <c r="BL238" i="2"/>
  <c r="CC237" i="2"/>
  <c r="J278" i="6" s="1"/>
  <c r="BP237" i="2"/>
  <c r="G278" i="6" s="1"/>
  <c r="K278" i="6" l="1"/>
  <c r="CE237" i="2"/>
  <c r="L278" i="6" s="1"/>
  <c r="BQ238" i="2"/>
  <c r="BK238" i="2"/>
  <c r="BT238" i="2" l="1"/>
  <c r="BX238" i="2" s="1"/>
  <c r="BN238" i="2"/>
  <c r="BR238" i="2"/>
  <c r="BO238" i="2" l="1"/>
  <c r="BY238" i="2"/>
  <c r="BV239" i="2" l="1"/>
  <c r="CA238" i="2"/>
  <c r="CB238" i="2" s="1"/>
  <c r="I279" i="6" s="1"/>
  <c r="CD238" i="2"/>
  <c r="BW239" i="2"/>
  <c r="BZ238" i="2"/>
  <c r="H279" i="6" s="1"/>
  <c r="BL239" i="2"/>
  <c r="CC238" i="2"/>
  <c r="J279" i="6" s="1"/>
  <c r="BP238" i="2"/>
  <c r="G279" i="6" s="1"/>
  <c r="K279" i="6" l="1"/>
  <c r="CE238" i="2"/>
  <c r="L279" i="6" s="1"/>
  <c r="BQ239" i="2"/>
  <c r="BK239" i="2"/>
  <c r="BT239" i="2" l="1"/>
  <c r="BX239" i="2" s="1"/>
  <c r="BN239" i="2"/>
  <c r="BR239" i="2"/>
  <c r="BO239" i="2" l="1"/>
  <c r="BY239" i="2"/>
  <c r="BV240" i="2" l="1"/>
  <c r="CA239" i="2"/>
  <c r="CB239" i="2" s="1"/>
  <c r="I280" i="6" s="1"/>
  <c r="CD239" i="2"/>
  <c r="BW240" i="2"/>
  <c r="BZ239" i="2"/>
  <c r="H280" i="6" s="1"/>
  <c r="BL240" i="2"/>
  <c r="CC239" i="2"/>
  <c r="J280" i="6" s="1"/>
  <c r="BP239" i="2"/>
  <c r="G280" i="6" s="1"/>
  <c r="K280" i="6" l="1"/>
  <c r="CE239" i="2"/>
  <c r="L280" i="6" s="1"/>
  <c r="BQ240" i="2"/>
  <c r="BK240" i="2"/>
  <c r="BT240" i="2" l="1"/>
  <c r="BX240" i="2" s="1"/>
  <c r="BN240" i="2"/>
  <c r="BR240" i="2"/>
  <c r="BO240" i="2" l="1"/>
  <c r="BY240" i="2"/>
  <c r="CD240" i="2" l="1"/>
  <c r="BV241" i="2"/>
  <c r="CA240" i="2"/>
  <c r="CB240" i="2" s="1"/>
  <c r="I281" i="6" s="1"/>
  <c r="BW241" i="2"/>
  <c r="BZ240" i="2"/>
  <c r="H281" i="6" s="1"/>
  <c r="CC240" i="2"/>
  <c r="J281" i="6" s="1"/>
  <c r="BL241" i="2"/>
  <c r="BP240" i="2"/>
  <c r="G281" i="6" s="1"/>
  <c r="BQ241" i="2" l="1"/>
  <c r="BK241" i="2"/>
  <c r="K281" i="6"/>
  <c r="CE240" i="2"/>
  <c r="L281" i="6" s="1"/>
  <c r="BT241" i="2" l="1"/>
  <c r="BX241" i="2" s="1"/>
  <c r="BN241" i="2"/>
  <c r="BR241" i="2"/>
  <c r="BO241" i="2" l="1"/>
  <c r="BY241" i="2"/>
  <c r="CD241" i="2" l="1"/>
  <c r="CA241" i="2"/>
  <c r="CB241" i="2" s="1"/>
  <c r="I282" i="6" s="1"/>
  <c r="BV242" i="2"/>
  <c r="BW242" i="2"/>
  <c r="BZ241" i="2"/>
  <c r="H282" i="6" s="1"/>
  <c r="CC241" i="2"/>
  <c r="J282" i="6" s="1"/>
  <c r="BL242" i="2"/>
  <c r="BP241" i="2"/>
  <c r="G282" i="6" s="1"/>
  <c r="BQ242" i="2" l="1"/>
  <c r="BK242" i="2"/>
  <c r="K282" i="6"/>
  <c r="CE241" i="2"/>
  <c r="L282" i="6" s="1"/>
  <c r="BT242" i="2" l="1"/>
  <c r="BX242" i="2" s="1"/>
  <c r="BN242" i="2"/>
  <c r="BR242" i="2"/>
  <c r="BO242" i="2" l="1"/>
  <c r="BY242" i="2"/>
  <c r="CA242" i="2" l="1"/>
  <c r="CB242" i="2" s="1"/>
  <c r="I283" i="6" s="1"/>
  <c r="CD242" i="2"/>
  <c r="BV243" i="2"/>
  <c r="BW243" i="2"/>
  <c r="BZ242" i="2"/>
  <c r="H283" i="6" s="1"/>
  <c r="BL243" i="2"/>
  <c r="CC242" i="2"/>
  <c r="J283" i="6" s="1"/>
  <c r="BP242" i="2"/>
  <c r="G283" i="6" s="1"/>
  <c r="BQ243" i="2" l="1"/>
  <c r="BK243" i="2"/>
  <c r="K283" i="6"/>
  <c r="CE242" i="2"/>
  <c r="L283" i="6" s="1"/>
  <c r="BT243" i="2" l="1"/>
  <c r="BX243" i="2" s="1"/>
  <c r="BN243" i="2"/>
  <c r="BR243" i="2"/>
  <c r="BY243" i="2" l="1"/>
  <c r="BO243" i="2"/>
  <c r="CD243" i="2" l="1"/>
  <c r="CA243" i="2"/>
  <c r="CB243" i="2" s="1"/>
  <c r="I284" i="6" s="1"/>
  <c r="BV244" i="2"/>
  <c r="BW244" i="2"/>
  <c r="BZ243" i="2"/>
  <c r="H284" i="6" s="1"/>
  <c r="CC243" i="2"/>
  <c r="J284" i="6" s="1"/>
  <c r="BL244" i="2"/>
  <c r="BP243" i="2"/>
  <c r="G284" i="6" s="1"/>
  <c r="BQ244" i="2" l="1"/>
  <c r="BK244" i="2"/>
  <c r="K284" i="6"/>
  <c r="CE243" i="2"/>
  <c r="L284" i="6" s="1"/>
  <c r="BT244" i="2" l="1"/>
  <c r="BX244" i="2" s="1"/>
  <c r="BN244" i="2"/>
  <c r="BR244" i="2"/>
  <c r="BO244" i="2" l="1"/>
  <c r="BY244" i="2"/>
  <c r="CD244" i="2" l="1"/>
  <c r="BV245" i="2"/>
  <c r="CA244" i="2"/>
  <c r="CB244" i="2" s="1"/>
  <c r="I285" i="6" s="1"/>
  <c r="BW245" i="2"/>
  <c r="BZ244" i="2"/>
  <c r="H285" i="6" s="1"/>
  <c r="BL245" i="2"/>
  <c r="CC244" i="2"/>
  <c r="J285" i="6" s="1"/>
  <c r="BP244" i="2"/>
  <c r="G285" i="6" s="1"/>
  <c r="BQ245" i="2" l="1"/>
  <c r="BK245" i="2"/>
  <c r="K285" i="6"/>
  <c r="CE244" i="2"/>
  <c r="L285" i="6" s="1"/>
  <c r="BT245" i="2" l="1"/>
  <c r="BX245" i="2" s="1"/>
  <c r="BN245" i="2"/>
  <c r="BR245" i="2"/>
  <c r="BO245" i="2" l="1"/>
  <c r="BY245" i="2"/>
  <c r="CC245" i="2" l="1"/>
  <c r="J286" i="6" s="1"/>
  <c r="BL246" i="2"/>
  <c r="BP245" i="2"/>
  <c r="G286" i="6" s="1"/>
  <c r="BV246" i="2"/>
  <c r="CD245" i="2"/>
  <c r="CA245" i="2"/>
  <c r="CB245" i="2" s="1"/>
  <c r="I286" i="6" s="1"/>
  <c r="BW246" i="2"/>
  <c r="BZ245" i="2"/>
  <c r="H286" i="6" s="1"/>
  <c r="K286" i="6" l="1"/>
  <c r="CE245" i="2"/>
  <c r="L286" i="6" s="1"/>
  <c r="BQ246" i="2"/>
  <c r="BK246" i="2"/>
  <c r="BR246" i="2" l="1"/>
  <c r="BT246" i="2"/>
  <c r="BX246" i="2" s="1"/>
  <c r="BN246" i="2"/>
  <c r="BO246" i="2" l="1"/>
  <c r="BY246" i="2"/>
  <c r="BL247" i="2" l="1"/>
  <c r="CC246" i="2"/>
  <c r="J287" i="6" s="1"/>
  <c r="BP246" i="2"/>
  <c r="G287" i="6" s="1"/>
  <c r="CD246" i="2"/>
  <c r="BV247" i="2"/>
  <c r="CA246" i="2"/>
  <c r="CB246" i="2" s="1"/>
  <c r="I287" i="6" s="1"/>
  <c r="BW247" i="2"/>
  <c r="BZ246" i="2"/>
  <c r="H287" i="6" s="1"/>
  <c r="K287" i="6" l="1"/>
  <c r="CE246" i="2"/>
  <c r="L287" i="6" s="1"/>
  <c r="BQ247" i="2"/>
  <c r="BK247" i="2"/>
  <c r="BT247" i="2" l="1"/>
  <c r="BX247" i="2" s="1"/>
  <c r="BN247" i="2"/>
  <c r="BR247" i="2"/>
  <c r="BO247" i="2" l="1"/>
  <c r="BY247" i="2"/>
  <c r="BV248" i="2" l="1"/>
  <c r="CA247" i="2"/>
  <c r="CB247" i="2" s="1"/>
  <c r="I288" i="6" s="1"/>
  <c r="CD247" i="2"/>
  <c r="BW248" i="2"/>
  <c r="BZ247" i="2"/>
  <c r="H288" i="6" s="1"/>
  <c r="BL248" i="2"/>
  <c r="CC247" i="2"/>
  <c r="J288" i="6" s="1"/>
  <c r="BP247" i="2"/>
  <c r="G288" i="6" s="1"/>
  <c r="K288" i="6" l="1"/>
  <c r="CE247" i="2"/>
  <c r="L288" i="6" s="1"/>
  <c r="BQ248" i="2"/>
  <c r="BK248" i="2"/>
  <c r="BT248" i="2" l="1"/>
  <c r="BX248" i="2" s="1"/>
  <c r="BN248" i="2"/>
  <c r="BR248" i="2"/>
  <c r="BO248" i="2" l="1"/>
  <c r="BY248" i="2"/>
  <c r="CD248" i="2" l="1"/>
  <c r="CA248" i="2"/>
  <c r="CB248" i="2" s="1"/>
  <c r="I289" i="6" s="1"/>
  <c r="BV249" i="2"/>
  <c r="BW249" i="2"/>
  <c r="BZ248" i="2"/>
  <c r="H289" i="6" s="1"/>
  <c r="CC248" i="2"/>
  <c r="J289" i="6" s="1"/>
  <c r="BL249" i="2"/>
  <c r="BP248" i="2"/>
  <c r="G289" i="6" s="1"/>
  <c r="BQ249" i="2" l="1"/>
  <c r="BK249" i="2"/>
  <c r="K289" i="6"/>
  <c r="CE248" i="2"/>
  <c r="L289" i="6" s="1"/>
  <c r="BT249" i="2" l="1"/>
  <c r="BX249" i="2" s="1"/>
  <c r="BN249" i="2"/>
  <c r="BR249" i="2"/>
  <c r="BO249" i="2" l="1"/>
  <c r="BY249" i="2"/>
  <c r="CA249" i="2" l="1"/>
  <c r="CB249" i="2" s="1"/>
  <c r="I290" i="6" s="1"/>
  <c r="CD249" i="2"/>
  <c r="BV250" i="2"/>
  <c r="BW250" i="2"/>
  <c r="BZ249" i="2"/>
  <c r="H290" i="6" s="1"/>
  <c r="BL250" i="2"/>
  <c r="CC249" i="2"/>
  <c r="J290" i="6" s="1"/>
  <c r="BP249" i="2"/>
  <c r="G290" i="6" s="1"/>
  <c r="CE249" i="2" l="1"/>
  <c r="L290" i="6" s="1"/>
  <c r="K290" i="6"/>
  <c r="BQ250" i="2"/>
  <c r="BK250" i="2"/>
  <c r="BT250" i="2" l="1"/>
  <c r="BX250" i="2" s="1"/>
  <c r="BY250" i="2" s="1"/>
  <c r="BN250" i="2"/>
  <c r="BO250" i="2" s="1"/>
  <c r="BR250" i="2"/>
  <c r="BL251" i="2" l="1"/>
  <c r="BQ251" i="2" s="1"/>
  <c r="BR251" i="2" s="1"/>
  <c r="CC250" i="2"/>
  <c r="J291" i="6" s="1"/>
  <c r="BP250" i="2"/>
  <c r="G291" i="6" s="1"/>
  <c r="BV251" i="2"/>
  <c r="BW251" i="2"/>
  <c r="CA250" i="2"/>
  <c r="CB250" i="2" s="1"/>
  <c r="I291" i="6" s="1"/>
  <c r="BZ250" i="2"/>
  <c r="H291" i="6" s="1"/>
  <c r="CD250" i="2"/>
  <c r="BK251" i="2" l="1"/>
  <c r="BT251" i="2" s="1"/>
  <c r="BX251" i="2" s="1"/>
  <c r="BY251" i="2" s="1"/>
  <c r="BZ251" i="2" s="1"/>
  <c r="H292" i="6" s="1"/>
  <c r="K291" i="6"/>
  <c r="CE250" i="2"/>
  <c r="L291" i="6" s="1"/>
  <c r="BN251" i="2" l="1"/>
  <c r="BO251" i="2" s="1"/>
  <c r="BP251" i="2" s="1"/>
  <c r="G292" i="6" s="1"/>
  <c r="BV252" i="2"/>
  <c r="CA251" i="2"/>
  <c r="CB251" i="2" s="1"/>
  <c r="I292" i="6" s="1"/>
  <c r="BW252" i="2"/>
  <c r="CD251" i="2"/>
  <c r="K292" i="6" s="1"/>
  <c r="CE251" i="2" l="1"/>
  <c r="L292" i="6" s="1"/>
  <c r="BL252" i="2"/>
  <c r="BQ252" i="2" s="1"/>
  <c r="BR252" i="2" s="1"/>
  <c r="CC251" i="2"/>
  <c r="J292" i="6" s="1"/>
  <c r="BK252" i="2" l="1"/>
  <c r="BT252" i="2" s="1"/>
  <c r="BX252" i="2" s="1"/>
  <c r="BY252" i="2" s="1"/>
  <c r="BW253" i="2" s="1"/>
  <c r="BZ252" i="2" l="1"/>
  <c r="H293" i="6" s="1"/>
  <c r="BV253" i="2"/>
  <c r="CD252" i="2"/>
  <c r="CE252" i="2" s="1"/>
  <c r="L293" i="6" s="1"/>
  <c r="BN252" i="2"/>
  <c r="BO252" i="2" s="1"/>
  <c r="BP252" i="2" s="1"/>
  <c r="G293" i="6" s="1"/>
  <c r="CA252" i="2"/>
  <c r="CB252" i="2" s="1"/>
  <c r="I293" i="6" s="1"/>
  <c r="CC252" i="2" l="1"/>
  <c r="J293" i="6" s="1"/>
  <c r="BL253" i="2"/>
  <c r="BQ253" i="2" s="1"/>
  <c r="K293" i="6"/>
  <c r="BK253" i="2" l="1"/>
  <c r="BN253" i="2" s="1"/>
  <c r="BR253" i="2"/>
  <c r="BT253" i="2" l="1"/>
  <c r="BX253" i="2" s="1"/>
  <c r="BY253" i="2" s="1"/>
  <c r="CA253" i="2" s="1"/>
  <c r="CB253" i="2" s="1"/>
  <c r="I294" i="6" s="1"/>
  <c r="BO253" i="2"/>
  <c r="BW254" i="2" l="1"/>
  <c r="CD253" i="2"/>
  <c r="K294" i="6" s="1"/>
  <c r="BV254" i="2"/>
  <c r="BZ253" i="2"/>
  <c r="H294" i="6" s="1"/>
  <c r="BP253" i="2"/>
  <c r="G294" i="6" s="1"/>
  <c r="CC253" i="2"/>
  <c r="J294" i="6" s="1"/>
  <c r="BL254" i="2"/>
  <c r="CE253" i="2" l="1"/>
  <c r="L294" i="6" s="1"/>
  <c r="BQ254" i="2"/>
  <c r="BK254" i="2"/>
  <c r="BT254" i="2" l="1"/>
  <c r="BX254" i="2" s="1"/>
  <c r="BY254" i="2" s="1"/>
  <c r="BN254" i="2"/>
  <c r="BR254" i="2"/>
  <c r="BO254" i="2" l="1"/>
  <c r="BZ254" i="2"/>
  <c r="H295" i="6" s="1"/>
  <c r="BW255" i="2"/>
  <c r="CA254" i="2"/>
  <c r="CB254" i="2" s="1"/>
  <c r="I295" i="6" s="1"/>
  <c r="BV255" i="2"/>
  <c r="CD254" i="2"/>
  <c r="CE254" i="2" l="1"/>
  <c r="L295" i="6" s="1"/>
  <c r="K295" i="6"/>
  <c r="BP254" i="2"/>
  <c r="G295" i="6" s="1"/>
  <c r="CC254" i="2"/>
  <c r="J295" i="6" s="1"/>
  <c r="BL255" i="2"/>
  <c r="BQ255" i="2" l="1"/>
  <c r="BK255" i="2"/>
  <c r="BR255" i="2" l="1"/>
  <c r="BT255" i="2"/>
  <c r="BX255" i="2" s="1"/>
  <c r="BY255" i="2" s="1"/>
  <c r="BN255" i="2"/>
  <c r="BO255" i="2" l="1"/>
  <c r="BZ255" i="2"/>
  <c r="H296" i="6" s="1"/>
  <c r="BW256" i="2"/>
  <c r="CA255" i="2"/>
  <c r="CB255" i="2" s="1"/>
  <c r="I296" i="6" s="1"/>
  <c r="CD255" i="2"/>
  <c r="BV256" i="2"/>
  <c r="K296" i="6" l="1"/>
  <c r="CE255" i="2"/>
  <c r="L296" i="6" s="1"/>
  <c r="BP255" i="2"/>
  <c r="G296" i="6" s="1"/>
  <c r="BL256" i="2"/>
  <c r="CC255" i="2"/>
  <c r="J296" i="6" s="1"/>
  <c r="BQ256" i="2" l="1"/>
  <c r="BK256" i="2"/>
  <c r="BT256" i="2" l="1"/>
  <c r="BX256" i="2" s="1"/>
  <c r="BY256" i="2" s="1"/>
  <c r="BN256" i="2"/>
  <c r="BR256" i="2"/>
  <c r="BO256" i="2" l="1"/>
  <c r="BZ256" i="2"/>
  <c r="H297" i="6" s="1"/>
  <c r="BW257" i="2"/>
  <c r="CA256" i="2"/>
  <c r="CB256" i="2" s="1"/>
  <c r="I297" i="6" s="1"/>
  <c r="CD256" i="2"/>
  <c r="BV257" i="2"/>
  <c r="K297" i="6" l="1"/>
  <c r="CE256" i="2"/>
  <c r="L297" i="6" s="1"/>
  <c r="BP256" i="2"/>
  <c r="G297" i="6" s="1"/>
  <c r="BL257" i="2"/>
  <c r="CC256" i="2"/>
  <c r="J297" i="6" s="1"/>
  <c r="BQ257" i="2" l="1"/>
  <c r="BK257" i="2"/>
  <c r="BT257" i="2" l="1"/>
  <c r="BX257" i="2" s="1"/>
  <c r="BY257" i="2" s="1"/>
  <c r="BN257" i="2"/>
  <c r="BR257" i="2"/>
  <c r="BO257" i="2" l="1"/>
  <c r="BZ257" i="2"/>
  <c r="H298" i="6" s="1"/>
  <c r="CA257" i="2"/>
  <c r="CB257" i="2" s="1"/>
  <c r="I298" i="6" s="1"/>
  <c r="CD257" i="2"/>
  <c r="BV258" i="2"/>
  <c r="BW258" i="2"/>
  <c r="K298" i="6" l="1"/>
  <c r="CE257" i="2"/>
  <c r="L298" i="6" s="1"/>
  <c r="BP257" i="2"/>
  <c r="G298" i="6" s="1"/>
  <c r="CC257" i="2"/>
  <c r="J298" i="6" s="1"/>
  <c r="BL258" i="2"/>
  <c r="BQ258" i="2" l="1"/>
  <c r="BK258" i="2"/>
  <c r="BT258" i="2" l="1"/>
  <c r="BX258" i="2" s="1"/>
  <c r="BY258" i="2" s="1"/>
  <c r="BN258" i="2"/>
  <c r="BR258" i="2"/>
  <c r="BO258" i="2" l="1"/>
  <c r="BZ258" i="2"/>
  <c r="H299" i="6" s="1"/>
  <c r="BW259" i="2"/>
  <c r="CA258" i="2"/>
  <c r="CB258" i="2" s="1"/>
  <c r="I299" i="6" s="1"/>
  <c r="BV259" i="2"/>
  <c r="CD258" i="2"/>
  <c r="CE258" i="2" l="1"/>
  <c r="L299" i="6" s="1"/>
  <c r="K299" i="6"/>
  <c r="BP258" i="2"/>
  <c r="G299" i="6" s="1"/>
  <c r="CC258" i="2"/>
  <c r="J299" i="6" s="1"/>
  <c r="BL259" i="2"/>
  <c r="BQ259" i="2" l="1"/>
  <c r="BK259" i="2"/>
  <c r="BT259" i="2" l="1"/>
  <c r="BX259" i="2" s="1"/>
  <c r="BY259" i="2" s="1"/>
  <c r="BN259" i="2"/>
  <c r="BR259" i="2"/>
  <c r="BO259" i="2" l="1"/>
  <c r="BZ259" i="2"/>
  <c r="H300" i="6" s="1"/>
  <c r="CA259" i="2"/>
  <c r="CB259" i="2" s="1"/>
  <c r="I300" i="6" s="1"/>
  <c r="BV260" i="2"/>
  <c r="CD259" i="2"/>
  <c r="BW260" i="2"/>
  <c r="CE259" i="2" l="1"/>
  <c r="L300" i="6" s="1"/>
  <c r="K300" i="6"/>
  <c r="BP259" i="2"/>
  <c r="G300" i="6" s="1"/>
  <c r="CC259" i="2"/>
  <c r="J300" i="6" s="1"/>
  <c r="BL260" i="2"/>
  <c r="BQ260" i="2" l="1"/>
  <c r="BK260" i="2"/>
  <c r="BT260" i="2" l="1"/>
  <c r="BX260" i="2" s="1"/>
  <c r="BY260" i="2" s="1"/>
  <c r="BN260" i="2"/>
  <c r="BR260" i="2"/>
  <c r="BO260" i="2" l="1"/>
  <c r="BZ260" i="2"/>
  <c r="H301" i="6" s="1"/>
  <c r="BV261" i="2"/>
  <c r="CA260" i="2"/>
  <c r="CB260" i="2" s="1"/>
  <c r="I301" i="6" s="1"/>
  <c r="CD260" i="2"/>
  <c r="BW261" i="2"/>
  <c r="K301" i="6" l="1"/>
  <c r="CE260" i="2"/>
  <c r="L301" i="6" s="1"/>
  <c r="BP260" i="2"/>
  <c r="G301" i="6" s="1"/>
  <c r="CC260" i="2"/>
  <c r="J301" i="6" s="1"/>
  <c r="BL261" i="2"/>
  <c r="BQ261" i="2" l="1"/>
  <c r="BK261" i="2"/>
  <c r="BT261" i="2" l="1"/>
  <c r="BX261" i="2" s="1"/>
  <c r="BY261" i="2" s="1"/>
  <c r="BN261" i="2"/>
  <c r="BR261" i="2"/>
  <c r="BO261" i="2" l="1"/>
  <c r="BZ261" i="2"/>
  <c r="H302" i="6" s="1"/>
  <c r="BW262" i="2"/>
  <c r="BV262" i="2"/>
  <c r="CD261" i="2"/>
  <c r="CA261" i="2"/>
  <c r="CB261" i="2" s="1"/>
  <c r="I302" i="6" s="1"/>
  <c r="K302" i="6" l="1"/>
  <c r="CE261" i="2"/>
  <c r="L302" i="6" s="1"/>
  <c r="BP261" i="2"/>
  <c r="G302" i="6" s="1"/>
  <c r="BL262" i="2"/>
  <c r="CC261" i="2"/>
  <c r="J302" i="6" s="1"/>
  <c r="BQ262" i="2" l="1"/>
  <c r="BK262" i="2"/>
  <c r="BT262" i="2" l="1"/>
  <c r="BX262" i="2" s="1"/>
  <c r="BY262" i="2" s="1"/>
  <c r="BN262" i="2"/>
  <c r="BR262" i="2"/>
  <c r="BO262" i="2" l="1"/>
  <c r="BZ262" i="2"/>
  <c r="H303" i="6" s="1"/>
  <c r="BW263" i="2"/>
  <c r="CA262" i="2"/>
  <c r="CB262" i="2" s="1"/>
  <c r="I303" i="6" s="1"/>
  <c r="CD262" i="2"/>
  <c r="BV263" i="2"/>
  <c r="K303" i="6" l="1"/>
  <c r="CE262" i="2"/>
  <c r="L303" i="6" s="1"/>
  <c r="BP262" i="2"/>
  <c r="G303" i="6" s="1"/>
  <c r="BL263" i="2"/>
  <c r="CC262" i="2"/>
  <c r="J303" i="6" s="1"/>
  <c r="BQ263" i="2" l="1"/>
  <c r="BK263" i="2"/>
  <c r="BT263" i="2" l="1"/>
  <c r="BX263" i="2" s="1"/>
  <c r="BY263" i="2" s="1"/>
  <c r="BN263" i="2"/>
  <c r="BR263" i="2"/>
  <c r="BO263" i="2" l="1"/>
  <c r="BZ263" i="2"/>
  <c r="H304" i="6" s="1"/>
  <c r="BW264" i="2"/>
  <c r="CA263" i="2"/>
  <c r="CB263" i="2" s="1"/>
  <c r="I304" i="6" s="1"/>
  <c r="BV264" i="2"/>
  <c r="CD263" i="2"/>
  <c r="K304" i="6" l="1"/>
  <c r="CE263" i="2"/>
  <c r="L304" i="6" s="1"/>
  <c r="BP263" i="2"/>
  <c r="G304" i="6" s="1"/>
  <c r="CC263" i="2"/>
  <c r="J304" i="6" s="1"/>
  <c r="BL264" i="2"/>
  <c r="BQ264" i="2" l="1"/>
  <c r="BK264" i="2"/>
  <c r="BT264" i="2" l="1"/>
  <c r="BX264" i="2" s="1"/>
  <c r="BY264" i="2" s="1"/>
  <c r="BN264" i="2"/>
  <c r="BR264" i="2"/>
  <c r="BO264" i="2" l="1"/>
  <c r="BZ264" i="2"/>
  <c r="H305" i="6" s="1"/>
  <c r="CD264" i="2"/>
  <c r="BV265" i="2"/>
  <c r="BW265" i="2"/>
  <c r="CA264" i="2"/>
  <c r="CB264" i="2" s="1"/>
  <c r="I305" i="6" s="1"/>
  <c r="K305" i="6" l="1"/>
  <c r="CE264" i="2"/>
  <c r="L305" i="6" s="1"/>
  <c r="BP264" i="2"/>
  <c r="G305" i="6" s="1"/>
  <c r="BL265" i="2"/>
  <c r="CC264" i="2"/>
  <c r="J305" i="6" s="1"/>
  <c r="BQ265" i="2" l="1"/>
  <c r="BK265" i="2"/>
  <c r="BT265" i="2" l="1"/>
  <c r="BX265" i="2" s="1"/>
  <c r="BY265" i="2" s="1"/>
  <c r="BN265" i="2"/>
  <c r="BR265" i="2"/>
  <c r="BZ265" i="2" l="1"/>
  <c r="H306" i="6" s="1"/>
  <c r="BV266" i="2"/>
  <c r="BW266" i="2"/>
  <c r="CA265" i="2"/>
  <c r="CB265" i="2" s="1"/>
  <c r="I306" i="6" s="1"/>
  <c r="CD265" i="2"/>
  <c r="BO265" i="2"/>
  <c r="CE265" i="2" l="1"/>
  <c r="L306" i="6" s="1"/>
  <c r="K306" i="6"/>
  <c r="BP265" i="2"/>
  <c r="G306" i="6" s="1"/>
  <c r="BL266" i="2"/>
  <c r="CC265" i="2"/>
  <c r="J306" i="6" s="1"/>
  <c r="BQ266" i="2" l="1"/>
  <c r="BK266" i="2"/>
  <c r="BT266" i="2" l="1"/>
  <c r="BX266" i="2" s="1"/>
  <c r="BY266" i="2" s="1"/>
  <c r="BN266" i="2"/>
  <c r="BR266" i="2"/>
  <c r="BO266" i="2" l="1"/>
  <c r="BZ266" i="2"/>
  <c r="H307" i="6" s="1"/>
  <c r="BW267" i="2"/>
  <c r="CD266" i="2"/>
  <c r="BV267" i="2"/>
  <c r="CA266" i="2"/>
  <c r="CB266" i="2" s="1"/>
  <c r="I307" i="6" s="1"/>
  <c r="K307" i="6" l="1"/>
  <c r="CE266" i="2"/>
  <c r="L307" i="6" s="1"/>
  <c r="BP266" i="2"/>
  <c r="G307" i="6" s="1"/>
  <c r="BL267" i="2"/>
  <c r="CC266" i="2"/>
  <c r="J307" i="6" s="1"/>
  <c r="BQ267" i="2" l="1"/>
  <c r="BK267" i="2"/>
  <c r="BT267" i="2" l="1"/>
  <c r="BX267" i="2" s="1"/>
  <c r="BY267" i="2" s="1"/>
  <c r="BN267" i="2"/>
  <c r="BR267" i="2"/>
  <c r="BO267" i="2" l="1"/>
  <c r="BZ267" i="2"/>
  <c r="H308" i="6" s="1"/>
  <c r="BW268" i="2"/>
  <c r="BV268" i="2"/>
  <c r="CA267" i="2"/>
  <c r="CB267" i="2" s="1"/>
  <c r="I308" i="6" s="1"/>
  <c r="CD267" i="2"/>
  <c r="CE267" i="2" l="1"/>
  <c r="L308" i="6" s="1"/>
  <c r="K308" i="6"/>
  <c r="BP267" i="2"/>
  <c r="G308" i="6" s="1"/>
  <c r="BL268" i="2"/>
  <c r="CC267" i="2"/>
  <c r="J308" i="6" s="1"/>
  <c r="BQ268" i="2" l="1"/>
  <c r="BK268" i="2"/>
  <c r="BT268" i="2" l="1"/>
  <c r="BX268" i="2" s="1"/>
  <c r="BY268" i="2" s="1"/>
  <c r="BN268" i="2"/>
  <c r="BR268" i="2"/>
  <c r="BO268" i="2" l="1"/>
  <c r="BZ268" i="2"/>
  <c r="H309" i="6" s="1"/>
  <c r="BV269" i="2"/>
  <c r="BW269" i="2"/>
  <c r="CA268" i="2"/>
  <c r="CB268" i="2" s="1"/>
  <c r="I309" i="6" s="1"/>
  <c r="CD268" i="2"/>
  <c r="K309" i="6" l="1"/>
  <c r="CE268" i="2"/>
  <c r="L309" i="6" s="1"/>
  <c r="BP268" i="2"/>
  <c r="G309" i="6" s="1"/>
  <c r="CC268" i="2"/>
  <c r="J309" i="6" s="1"/>
  <c r="BL269" i="2"/>
  <c r="BQ269" i="2" l="1"/>
  <c r="BK269" i="2"/>
  <c r="BT269" i="2" l="1"/>
  <c r="BX269" i="2" s="1"/>
  <c r="BY269" i="2" s="1"/>
  <c r="BN269" i="2"/>
  <c r="BR269" i="2"/>
  <c r="BO269" i="2" l="1"/>
  <c r="BZ269" i="2"/>
  <c r="H310" i="6" s="1"/>
  <c r="CD269" i="2"/>
  <c r="BV270" i="2"/>
  <c r="BW270" i="2"/>
  <c r="CA269" i="2"/>
  <c r="CB269" i="2" s="1"/>
  <c r="I310" i="6" s="1"/>
  <c r="CE269" i="2" l="1"/>
  <c r="L310" i="6" s="1"/>
  <c r="K310" i="6"/>
  <c r="BP269" i="2"/>
  <c r="G310" i="6" s="1"/>
  <c r="CC269" i="2"/>
  <c r="J310" i="6" s="1"/>
  <c r="BL270" i="2"/>
  <c r="BQ270" i="2" l="1"/>
  <c r="BK270" i="2"/>
  <c r="BT270" i="2" l="1"/>
  <c r="BX270" i="2" s="1"/>
  <c r="BY270" i="2" s="1"/>
  <c r="BN270" i="2"/>
  <c r="BR270" i="2"/>
  <c r="BO270" i="2" l="1"/>
  <c r="BZ270" i="2"/>
  <c r="H311" i="6" s="1"/>
  <c r="BW271" i="2"/>
  <c r="BV271" i="2"/>
  <c r="CD270" i="2"/>
  <c r="CA270" i="2"/>
  <c r="CB270" i="2" s="1"/>
  <c r="I311" i="6" s="1"/>
  <c r="K311" i="6" l="1"/>
  <c r="CE270" i="2"/>
  <c r="L311" i="6" s="1"/>
  <c r="BP270" i="2"/>
  <c r="G311" i="6" s="1"/>
  <c r="BL271" i="2"/>
  <c r="CC270" i="2"/>
  <c r="J311" i="6" s="1"/>
  <c r="BQ271" i="2" l="1"/>
  <c r="BK271" i="2"/>
  <c r="BT271" i="2" l="1"/>
  <c r="BX271" i="2" s="1"/>
  <c r="BY271" i="2" s="1"/>
  <c r="BN271" i="2"/>
  <c r="BR271" i="2"/>
  <c r="BO271" i="2" l="1"/>
  <c r="BZ271" i="2"/>
  <c r="H312" i="6" s="1"/>
  <c r="CA271" i="2"/>
  <c r="CB271" i="2" s="1"/>
  <c r="I312" i="6" s="1"/>
  <c r="BV272" i="2"/>
  <c r="CD271" i="2"/>
  <c r="BW272" i="2"/>
  <c r="CE271" i="2" l="1"/>
  <c r="L312" i="6" s="1"/>
  <c r="K312" i="6"/>
  <c r="BP271" i="2"/>
  <c r="G312" i="6" s="1"/>
  <c r="BL272" i="2"/>
  <c r="CC271" i="2"/>
  <c r="J312" i="6" s="1"/>
  <c r="BQ272" i="2" l="1"/>
  <c r="BK272" i="2"/>
  <c r="BT272" i="2" l="1"/>
  <c r="BX272" i="2" s="1"/>
  <c r="BY272" i="2" s="1"/>
  <c r="BN272" i="2"/>
  <c r="BR272" i="2"/>
  <c r="BO272" i="2" l="1"/>
  <c r="BZ272" i="2"/>
  <c r="H313" i="6" s="1"/>
  <c r="CD272" i="2"/>
  <c r="BW273" i="2"/>
  <c r="BV273" i="2"/>
  <c r="CA272" i="2"/>
  <c r="CB272" i="2" s="1"/>
  <c r="I313" i="6" s="1"/>
  <c r="K313" i="6" l="1"/>
  <c r="CE272" i="2"/>
  <c r="L313" i="6" s="1"/>
  <c r="BP272" i="2"/>
  <c r="G313" i="6" s="1"/>
  <c r="BL273" i="2"/>
  <c r="CC272" i="2"/>
  <c r="J313" i="6" s="1"/>
  <c r="BQ273" i="2" l="1"/>
  <c r="BR273" i="2" s="1"/>
  <c r="G41" i="6" s="1" a="1"/>
  <c r="G41" i="6" s="1"/>
  <c r="G40" i="6" s="1"/>
  <c r="BK273" i="2"/>
  <c r="BT273" i="2" l="1"/>
  <c r="BX273" i="2" s="1"/>
  <c r="BY273" i="2" s="1"/>
  <c r="BN273" i="2"/>
  <c r="BO273" i="2" s="1"/>
  <c r="CC273" i="2" l="1"/>
  <c r="J314" i="6" s="1"/>
  <c r="G39" i="6" s="1" a="1"/>
  <c r="G39" i="6" s="1"/>
  <c r="BP273" i="2"/>
  <c r="G314" i="6" s="1"/>
  <c r="G36" i="6" s="1" a="1"/>
  <c r="G36" i="6" s="1"/>
  <c r="BZ273" i="2"/>
  <c r="H314" i="6" s="1"/>
  <c r="CA273" i="2"/>
  <c r="CB273" i="2" s="1"/>
  <c r="I314" i="6" s="1"/>
  <c r="CD273" i="2"/>
  <c r="CE273" i="2" l="1"/>
  <c r="L314" i="6" s="1"/>
  <c r="K314" i="6"/>
  <c r="G35" i="6"/>
  <c r="G34" i="6" a="1"/>
  <c r="G34" i="6" s="1"/>
  <c r="G37" i="6" l="1" a="1"/>
  <c r="G37" i="6" s="1"/>
  <c r="G38" i="6"/>
</calcChain>
</file>

<file path=xl/sharedStrings.xml><?xml version="1.0" encoding="utf-8"?>
<sst xmlns="http://schemas.openxmlformats.org/spreadsheetml/2006/main" count="521" uniqueCount="376">
  <si>
    <t>ML/day</t>
  </si>
  <si>
    <t>days</t>
  </si>
  <si>
    <t>m</t>
  </si>
  <si>
    <t>GL</t>
  </si>
  <si>
    <t>ha</t>
  </si>
  <si>
    <t>Litter load</t>
  </si>
  <si>
    <t>assume normal distribution of inflow</t>
  </si>
  <si>
    <t>mg/g</t>
  </si>
  <si>
    <t>mg/L</t>
  </si>
  <si>
    <t>Aerobic oxidation of 1 mg C consumes 2.664 mg O</t>
  </si>
  <si>
    <t>DO (mg/L)</t>
  </si>
  <si>
    <t>DO add by inflow today (mg)</t>
  </si>
  <si>
    <t>DO consumed by carbon respiration today (mg)</t>
  </si>
  <si>
    <t>DO export today (mg)</t>
  </si>
  <si>
    <t>ka,20 = 3.93.U0.5 / H1.5 ; O'Connor-Dobbins Equation: Chapra 1997</t>
  </si>
  <si>
    <t>assume square floodplain</t>
  </si>
  <si>
    <t>flow rate</t>
  </si>
  <si>
    <t>m/s</t>
  </si>
  <si>
    <r>
      <t>k</t>
    </r>
    <r>
      <rPr>
        <vertAlign val="subscript"/>
        <sz val="10"/>
        <rFont val="Arial"/>
        <family val="2"/>
      </rPr>
      <t>a,20</t>
    </r>
    <r>
      <rPr>
        <sz val="10"/>
        <rFont val="Arial"/>
        <family val="2"/>
      </rPr>
      <t xml:space="preserve"> = 0.0986.U</t>
    </r>
    <r>
      <rPr>
        <vertAlign val="subscript"/>
        <sz val="10"/>
        <rFont val="Arial"/>
        <family val="2"/>
      </rPr>
      <t>w</t>
    </r>
    <r>
      <rPr>
        <vertAlign val="superscript"/>
        <sz val="10"/>
        <rFont val="Arial"/>
        <family val="2"/>
      </rPr>
      <t>1.64</t>
    </r>
    <r>
      <rPr>
        <sz val="10"/>
        <rFont val="Arial"/>
        <family val="2"/>
      </rPr>
      <t xml:space="preserve"> / H ; Wanninkhof Equation: Chapra 1997; Gelda et al. 1996</t>
    </r>
  </si>
  <si>
    <t>if wind speed in forest = 5km/h</t>
  </si>
  <si>
    <t>Uw</t>
  </si>
  <si>
    <t>km/h</t>
  </si>
  <si>
    <t>re-aeration co-efficient at TC</t>
  </si>
  <si>
    <t>reaeration co-efficient (flowing) at 20C</t>
  </si>
  <si>
    <t>reaeration co-efficient (wind) at 20C</t>
  </si>
  <si>
    <t>Date</t>
  </si>
  <si>
    <t>from howitt</t>
  </si>
  <si>
    <t>DO (% sat)</t>
  </si>
  <si>
    <t>**assumes that even if all O2 is consumed, C consumption continues at same rate using alternate electron acceptors</t>
  </si>
  <si>
    <t>Input data into yellow cells. Model outputs are in the green cells and the two charts.</t>
  </si>
  <si>
    <t>Notes:</t>
  </si>
  <si>
    <t>ºC</t>
  </si>
  <si>
    <t xml:space="preserve">Y = </t>
  </si>
  <si>
    <t>Additional parameters/rate constants in equation</t>
  </si>
  <si>
    <r>
      <t>k</t>
    </r>
    <r>
      <rPr>
        <vertAlign val="subscript"/>
        <sz val="10"/>
        <rFont val="Arial"/>
        <family val="2"/>
      </rPr>
      <t>d,20</t>
    </r>
    <r>
      <rPr>
        <sz val="11"/>
        <color theme="1"/>
        <rFont val="Calibri"/>
        <family val="2"/>
        <scheme val="minor"/>
      </rPr>
      <t xml:space="preserve"> = </t>
    </r>
  </si>
  <si>
    <t>1/day</t>
  </si>
  <si>
    <t>Coefficient of re-aeration at 20 ºC</t>
  </si>
  <si>
    <r>
      <t>k</t>
    </r>
    <r>
      <rPr>
        <vertAlign val="subscript"/>
        <sz val="10"/>
        <rFont val="Arial"/>
        <family val="2"/>
      </rPr>
      <t>a,20</t>
    </r>
    <r>
      <rPr>
        <sz val="11"/>
        <color theme="1"/>
        <rFont val="Calibri"/>
        <family val="2"/>
        <scheme val="minor"/>
      </rPr>
      <t xml:space="preserve"> = </t>
    </r>
  </si>
  <si>
    <t>DO saturation</t>
  </si>
  <si>
    <r>
      <t>DO</t>
    </r>
    <r>
      <rPr>
        <vertAlign val="subscript"/>
        <sz val="10"/>
        <rFont val="Arial"/>
        <family val="2"/>
      </rPr>
      <t>s</t>
    </r>
    <r>
      <rPr>
        <sz val="10"/>
        <rFont val="Arial"/>
        <family val="2"/>
      </rPr>
      <t xml:space="preserve"> </t>
    </r>
    <r>
      <rPr>
        <sz val="11"/>
        <color theme="1"/>
        <rFont val="Calibri"/>
        <family val="2"/>
        <scheme val="minor"/>
      </rPr>
      <t>=</t>
    </r>
  </si>
  <si>
    <r>
      <t>DO</t>
    </r>
    <r>
      <rPr>
        <vertAlign val="subscript"/>
        <sz val="10"/>
        <rFont val="Arial"/>
        <family val="2"/>
      </rPr>
      <t>s</t>
    </r>
    <r>
      <rPr>
        <sz val="10"/>
        <rFont val="Arial"/>
        <family val="2"/>
      </rPr>
      <t xml:space="preserve"> = 14.652 - (0.41022.T) + (0.007991.T</t>
    </r>
    <r>
      <rPr>
        <vertAlign val="superscript"/>
        <sz val="10"/>
        <rFont val="Arial"/>
        <family val="2"/>
      </rPr>
      <t>2</t>
    </r>
    <r>
      <rPr>
        <sz val="10"/>
        <rFont val="Arial"/>
        <family val="2"/>
      </rPr>
      <t>) - (7.7774.10</t>
    </r>
    <r>
      <rPr>
        <vertAlign val="superscript"/>
        <sz val="10"/>
        <rFont val="Arial"/>
        <family val="2"/>
      </rPr>
      <t>-5</t>
    </r>
    <r>
      <rPr>
        <sz val="10"/>
        <rFont val="Arial"/>
        <family val="2"/>
      </rPr>
      <t>.T</t>
    </r>
    <r>
      <rPr>
        <vertAlign val="superscript"/>
        <sz val="10"/>
        <rFont val="Arial"/>
        <family val="2"/>
      </rPr>
      <t>3</t>
    </r>
    <r>
      <rPr>
        <sz val="10"/>
        <rFont val="Arial"/>
        <family val="2"/>
      </rPr>
      <t>)  ; Cox 2003</t>
    </r>
  </si>
  <si>
    <t>Time</t>
  </si>
  <si>
    <t>(t, days)</t>
  </si>
  <si>
    <t>Hypoxic blackwater risk assessment upon floodplain inundation</t>
  </si>
  <si>
    <t>Total volume delivered to floodplain</t>
  </si>
  <si>
    <r>
      <t>V</t>
    </r>
    <r>
      <rPr>
        <vertAlign val="subscript"/>
        <sz val="10"/>
        <color theme="1"/>
        <rFont val="Arial"/>
        <family val="2"/>
      </rPr>
      <t>in</t>
    </r>
    <r>
      <rPr>
        <sz val="10"/>
        <color theme="1"/>
        <rFont val="Arial"/>
        <family val="2"/>
      </rPr>
      <t xml:space="preserve"> =</t>
    </r>
  </si>
  <si>
    <t>Maximum inundation area</t>
  </si>
  <si>
    <r>
      <t>T</t>
    </r>
    <r>
      <rPr>
        <vertAlign val="subscript"/>
        <sz val="10"/>
        <color theme="1"/>
        <rFont val="Arial"/>
        <family val="2"/>
      </rPr>
      <t>w</t>
    </r>
    <r>
      <rPr>
        <sz val="10"/>
        <color theme="1"/>
        <rFont val="Arial"/>
        <family val="2"/>
      </rPr>
      <t xml:space="preserve"> =</t>
    </r>
  </si>
  <si>
    <t>Total duration of floodplain inflows</t>
  </si>
  <si>
    <t>Floodplain characteristics</t>
  </si>
  <si>
    <t>A =</t>
  </si>
  <si>
    <t>Floodplain water transit time</t>
  </si>
  <si>
    <r>
      <t>X</t>
    </r>
    <r>
      <rPr>
        <sz val="10"/>
        <color theme="1"/>
        <rFont val="Arial"/>
        <family val="2"/>
      </rPr>
      <t xml:space="preserve"> =</t>
    </r>
  </si>
  <si>
    <r>
      <t>g/m</t>
    </r>
    <r>
      <rPr>
        <vertAlign val="superscript"/>
        <sz val="10"/>
        <color theme="1"/>
        <rFont val="Arial"/>
        <family val="2"/>
      </rPr>
      <t>2</t>
    </r>
  </si>
  <si>
    <t>L =</t>
  </si>
  <si>
    <t>Dominant litter type</t>
  </si>
  <si>
    <t>Parameter outputs</t>
  </si>
  <si>
    <t>Date of inflow commencement</t>
  </si>
  <si>
    <t>date =</t>
  </si>
  <si>
    <t>dd/mm/yyyy</t>
  </si>
  <si>
    <t>Duration of hypoxic outflows (DO&lt;2 mg/L)</t>
  </si>
  <si>
    <t>Average inundation depth</t>
  </si>
  <si>
    <t>Total duration of floodplain outflows</t>
  </si>
  <si>
    <t>Inflow/outflow characteristics</t>
  </si>
  <si>
    <t>Maximum floodplain outflow rate</t>
  </si>
  <si>
    <t>Transmission loss as floodplain is wetted</t>
  </si>
  <si>
    <t>%</t>
  </si>
  <si>
    <t>Transmission loss after initial wetting</t>
  </si>
  <si>
    <t>Leaf litter mass</t>
  </si>
  <si>
    <t>Bark litter mass</t>
  </si>
  <si>
    <t>Twig litter mass</t>
  </si>
  <si>
    <t>Grass litter mass</t>
  </si>
  <si>
    <r>
      <t>g/m</t>
    </r>
    <r>
      <rPr>
        <vertAlign val="superscript"/>
        <sz val="10"/>
        <rFont val="Arial"/>
        <family val="2"/>
      </rPr>
      <t>2</t>
    </r>
  </si>
  <si>
    <t>Summer leaf litterfall</t>
  </si>
  <si>
    <t>Summer twig litterfall</t>
  </si>
  <si>
    <t>Summer bark litterfall</t>
  </si>
  <si>
    <t>Autumn leaf litterfall</t>
  </si>
  <si>
    <t>Autumn twig litterfall</t>
  </si>
  <si>
    <t>Autumn bark litterfall</t>
  </si>
  <si>
    <t>Winter leaf litterfall</t>
  </si>
  <si>
    <t>Winter twig litterfall</t>
  </si>
  <si>
    <t>Winter bark litterfall</t>
  </si>
  <si>
    <t>Spring leaf litterfall</t>
  </si>
  <si>
    <t>Spring twig litterfall</t>
  </si>
  <si>
    <t>Spring bark litterfall</t>
  </si>
  <si>
    <r>
      <t>g/m</t>
    </r>
    <r>
      <rPr>
        <vertAlign val="superscript"/>
        <sz val="10"/>
        <rFont val="Arial"/>
        <family val="2"/>
      </rPr>
      <t>2</t>
    </r>
    <r>
      <rPr>
        <sz val="10"/>
        <rFont val="Arial"/>
        <family val="2"/>
      </rPr>
      <t>/day</t>
    </r>
  </si>
  <si>
    <t>Rate constant for DOC leaching from leaves at 20 °C</t>
  </si>
  <si>
    <t>Rate constant for DOC leaching from twigs at 20 °C</t>
  </si>
  <si>
    <t>Rate constant for DOC leaching from bark at 20 °C</t>
  </si>
  <si>
    <t>Grassy floodplain: Relative amount of leaves</t>
  </si>
  <si>
    <t>Grassy floodplain: Relative amount of bark</t>
  </si>
  <si>
    <t>Grassy floodplain: Relative amount of twigs</t>
  </si>
  <si>
    <t>Grassy floodplain: Relative amount of grass</t>
  </si>
  <si>
    <t>Non-grassy floodplain: Relative amount of leaves</t>
  </si>
  <si>
    <t>Non-grassy floodplain: Relative amount of bark</t>
  </si>
  <si>
    <t>Non-grassy floodplain: Relative amount of twigs</t>
  </si>
  <si>
    <t>Non-grassy floodplain: Relative amount of grass</t>
  </si>
  <si>
    <t>Maximum DOC leached from leaves at 20°C</t>
  </si>
  <si>
    <t>Maximum DOC leached from twigs at 20°C</t>
  </si>
  <si>
    <t>Rate constant for DOC leaching from grass at 20 °C</t>
  </si>
  <si>
    <t>Maximum DOC leached from bark at 20°C</t>
  </si>
  <si>
    <t>Maximum DOC leached from grass at 20°C</t>
  </si>
  <si>
    <t>Inflow Rate</t>
  </si>
  <si>
    <t>(ML/day)</t>
  </si>
  <si>
    <t>Outflow Rate</t>
  </si>
  <si>
    <t>(mg/L)</t>
  </si>
  <si>
    <t>(%sat)</t>
  </si>
  <si>
    <r>
      <t>mg/m</t>
    </r>
    <r>
      <rPr>
        <vertAlign val="superscript"/>
        <sz val="10"/>
        <rFont val="Arial"/>
        <family val="2"/>
      </rPr>
      <t>2</t>
    </r>
    <r>
      <rPr>
        <sz val="10"/>
        <rFont val="Arial"/>
        <family val="2"/>
      </rPr>
      <t>/day</t>
    </r>
  </si>
  <si>
    <t>Vol. on floodplain</t>
  </si>
  <si>
    <t>(ML)</t>
  </si>
  <si>
    <t>Inundation Area</t>
  </si>
  <si>
    <t>(ha)</t>
  </si>
  <si>
    <t>Temperature mode</t>
  </si>
  <si>
    <t>Select fixed to use a custom temperature (enter below) or seasonal to model based on date</t>
  </si>
  <si>
    <t>Leaf DOC leaching rate at T°C (1/day)</t>
  </si>
  <si>
    <t>Bark DOC leaching rate at T°C (1/day)</t>
  </si>
  <si>
    <t>Twig DOC leaching rate at T°C (1/day)</t>
  </si>
  <si>
    <t>Grass DOC leaching rate at T°C (1/day)</t>
  </si>
  <si>
    <t>Leaf max. DOC leached at T°C (mg/g)</t>
  </si>
  <si>
    <t>Bark max. DOC leached at T°C (mg/g)</t>
  </si>
  <si>
    <t>Twig max. DOC leached at T°C (mg/g)</t>
  </si>
  <si>
    <t>Grass max. DOC leached at T°C (mg/g)</t>
  </si>
  <si>
    <t>DOC decomp. rate constant at T°C (1/day)</t>
  </si>
  <si>
    <t>Re-aeration rate constant at T°C (1/day)</t>
  </si>
  <si>
    <t>Maximum soil oxygen demand</t>
  </si>
  <si>
    <t>Soil oxygen demand rate constant at 20°C</t>
  </si>
  <si>
    <t>average depth from water in/out</t>
  </si>
  <si>
    <t>Peak inflow rate</t>
  </si>
  <si>
    <t>Inflow/outflow characteristics (from input sheet)</t>
  </si>
  <si>
    <t>Floodplain characteristics (from input sheet)</t>
  </si>
  <si>
    <r>
      <t>k</t>
    </r>
    <r>
      <rPr>
        <vertAlign val="subscript"/>
        <sz val="10"/>
        <rFont val="Arial"/>
        <family val="2"/>
      </rPr>
      <t>d</t>
    </r>
    <r>
      <rPr>
        <sz val="10"/>
        <rFont val="Arial"/>
        <family val="2"/>
      </rPr>
      <t xml:space="preserve"> = k</t>
    </r>
    <r>
      <rPr>
        <vertAlign val="subscript"/>
        <sz val="10"/>
        <rFont val="Arial"/>
        <family val="2"/>
      </rPr>
      <t>d,20</t>
    </r>
    <r>
      <rPr>
        <sz val="10"/>
        <rFont val="Arial"/>
        <family val="2"/>
      </rPr>
      <t>.θ</t>
    </r>
    <r>
      <rPr>
        <vertAlign val="superscript"/>
        <sz val="10"/>
        <rFont val="Arial"/>
        <family val="2"/>
      </rPr>
      <t>(T - 20)</t>
    </r>
    <r>
      <rPr>
        <sz val="10"/>
        <rFont val="Arial"/>
        <family val="2"/>
      </rPr>
      <t xml:space="preserve"> ;  θ = 1.024 : Chapra 1997; k</t>
    </r>
    <r>
      <rPr>
        <vertAlign val="subscript"/>
        <sz val="10"/>
        <rFont val="Arial"/>
        <family val="2"/>
      </rPr>
      <t>d,20</t>
    </r>
    <r>
      <rPr>
        <sz val="10"/>
        <rFont val="Arial"/>
        <family val="2"/>
      </rPr>
      <t xml:space="preserve"> = 0.03: </t>
    </r>
    <r>
      <rPr>
        <sz val="10"/>
        <color rgb="FFFF0000"/>
        <rFont val="Arial"/>
        <family val="2"/>
      </rPr>
      <t>our report</t>
    </r>
  </si>
  <si>
    <r>
      <t>k</t>
    </r>
    <r>
      <rPr>
        <vertAlign val="subscript"/>
        <sz val="10"/>
        <rFont val="Arial"/>
        <family val="2"/>
      </rPr>
      <t>a</t>
    </r>
    <r>
      <rPr>
        <sz val="10"/>
        <rFont val="Arial"/>
        <family val="2"/>
      </rPr>
      <t xml:space="preserve"> = k</t>
    </r>
    <r>
      <rPr>
        <vertAlign val="subscript"/>
        <sz val="10"/>
        <rFont val="Arial"/>
        <family val="2"/>
      </rPr>
      <t>a,20</t>
    </r>
    <r>
      <rPr>
        <sz val="10"/>
        <rFont val="Arial"/>
        <family val="2"/>
      </rPr>
      <t>.θ</t>
    </r>
    <r>
      <rPr>
        <vertAlign val="superscript"/>
        <sz val="10"/>
        <rFont val="Arial"/>
        <family val="2"/>
      </rPr>
      <t>(T - 20)</t>
    </r>
    <r>
      <rPr>
        <sz val="10"/>
        <rFont val="Arial"/>
        <family val="2"/>
      </rPr>
      <t xml:space="preserve"> ;  θ = 1.024: Chapra 1997; k</t>
    </r>
    <r>
      <rPr>
        <vertAlign val="subscript"/>
        <sz val="10"/>
        <rFont val="Arial"/>
        <family val="2"/>
      </rPr>
      <t>a,20</t>
    </r>
    <r>
      <rPr>
        <sz val="10"/>
        <rFont val="Arial"/>
        <family val="2"/>
      </rPr>
      <t xml:space="preserve"> = 0.1: Howitt et al. 2007</t>
    </r>
  </si>
  <si>
    <t>DOC decomposition rate constant at 20 ºC</t>
  </si>
  <si>
    <t>other info:</t>
  </si>
  <si>
    <t>Date is required for seasonal temperature prediction</t>
  </si>
  <si>
    <t>Days</t>
  </si>
  <si>
    <t>Month</t>
  </si>
  <si>
    <r>
      <t>Leaf litterfall rate (g/m</t>
    </r>
    <r>
      <rPr>
        <b/>
        <vertAlign val="superscript"/>
        <sz val="11"/>
        <color theme="1"/>
        <rFont val="Calibri"/>
        <family val="2"/>
        <scheme val="minor"/>
      </rPr>
      <t>2</t>
    </r>
    <r>
      <rPr>
        <b/>
        <sz val="11"/>
        <color theme="1"/>
        <rFont val="Calibri"/>
        <family val="2"/>
        <scheme val="minor"/>
      </rPr>
      <t>/day)</t>
    </r>
  </si>
  <si>
    <r>
      <t>Bark litterfall rate (g/m</t>
    </r>
    <r>
      <rPr>
        <b/>
        <vertAlign val="superscript"/>
        <sz val="11"/>
        <color theme="1"/>
        <rFont val="Calibri"/>
        <family val="2"/>
        <scheme val="minor"/>
      </rPr>
      <t>2</t>
    </r>
    <r>
      <rPr>
        <b/>
        <sz val="11"/>
        <color theme="1"/>
        <rFont val="Calibri"/>
        <family val="2"/>
        <scheme val="minor"/>
      </rPr>
      <t>/day)</t>
    </r>
  </si>
  <si>
    <r>
      <t>Twig litterfall rate (g/m</t>
    </r>
    <r>
      <rPr>
        <b/>
        <vertAlign val="superscript"/>
        <sz val="11"/>
        <color theme="1"/>
        <rFont val="Calibri"/>
        <family val="2"/>
        <scheme val="minor"/>
      </rPr>
      <t>2</t>
    </r>
    <r>
      <rPr>
        <b/>
        <sz val="11"/>
        <color theme="1"/>
        <rFont val="Calibri"/>
        <family val="2"/>
        <scheme val="minor"/>
      </rPr>
      <t>/day)</t>
    </r>
  </si>
  <si>
    <t>Temp. (°C)</t>
  </si>
  <si>
    <t>Date and seasonal parameters</t>
  </si>
  <si>
    <t>Temperature -dependent parameters</t>
  </si>
  <si>
    <t>Losses today (ML)</t>
  </si>
  <si>
    <t>Cumulative losses (ML)</t>
  </si>
  <si>
    <t>Cumulative inflow less losses (ML)</t>
  </si>
  <si>
    <t>Cumulative outflow (ML)</t>
  </si>
  <si>
    <t>Total volume on floodplain (ML)</t>
  </si>
  <si>
    <r>
      <t>Total area inundated (m</t>
    </r>
    <r>
      <rPr>
        <b/>
        <vertAlign val="superscript"/>
        <sz val="11"/>
        <color theme="1"/>
        <rFont val="Calibri"/>
        <family val="2"/>
        <scheme val="minor"/>
      </rPr>
      <t>2</t>
    </r>
    <r>
      <rPr>
        <b/>
        <sz val="11"/>
        <color theme="1"/>
        <rFont val="Calibri"/>
        <family val="2"/>
        <scheme val="minor"/>
      </rPr>
      <t>)</t>
    </r>
  </si>
  <si>
    <t>Total area inundated (ha)</t>
  </si>
  <si>
    <r>
      <t>Leaves on uninundated area (g/m</t>
    </r>
    <r>
      <rPr>
        <b/>
        <vertAlign val="superscript"/>
        <sz val="11"/>
        <color theme="1"/>
        <rFont val="Calibri"/>
        <family val="2"/>
        <scheme val="minor"/>
      </rPr>
      <t>2</t>
    </r>
    <r>
      <rPr>
        <b/>
        <sz val="11"/>
        <color theme="1"/>
        <rFont val="Calibri"/>
        <family val="2"/>
        <scheme val="minor"/>
      </rPr>
      <t>)</t>
    </r>
  </si>
  <si>
    <r>
      <t>Bark on uninundated area (g/m</t>
    </r>
    <r>
      <rPr>
        <b/>
        <vertAlign val="superscript"/>
        <sz val="11"/>
        <color theme="1"/>
        <rFont val="Calibri"/>
        <family val="2"/>
        <scheme val="minor"/>
      </rPr>
      <t>2</t>
    </r>
    <r>
      <rPr>
        <b/>
        <sz val="11"/>
        <color theme="1"/>
        <rFont val="Calibri"/>
        <family val="2"/>
        <scheme val="minor"/>
      </rPr>
      <t>)</t>
    </r>
  </si>
  <si>
    <r>
      <t>Twigs on unindunated area (g/m</t>
    </r>
    <r>
      <rPr>
        <b/>
        <vertAlign val="superscript"/>
        <sz val="11"/>
        <color theme="1"/>
        <rFont val="Calibri"/>
        <family val="2"/>
        <scheme val="minor"/>
      </rPr>
      <t>2</t>
    </r>
    <r>
      <rPr>
        <b/>
        <sz val="11"/>
        <color theme="1"/>
        <rFont val="Calibri"/>
        <family val="2"/>
        <scheme val="minor"/>
      </rPr>
      <t>)</t>
    </r>
  </si>
  <si>
    <t>Leaves inundated (g)</t>
  </si>
  <si>
    <t>Leaves freshly inundated / drained today (g)</t>
  </si>
  <si>
    <t>Leachable leaves (g)</t>
  </si>
  <si>
    <t>Leaf carbon leached today (mg)</t>
  </si>
  <si>
    <t>Twig carbon leached today (mg)</t>
  </si>
  <si>
    <t>Bark carbon leached today (mg)</t>
  </si>
  <si>
    <t>Grass carbon leached today (mg)</t>
  </si>
  <si>
    <t>Total carbon leached today (mg)</t>
  </si>
  <si>
    <t>Carbon consumed today (mg)</t>
  </si>
  <si>
    <t>Carbon exported today (mg)</t>
  </si>
  <si>
    <t>Cumulative carbon exported (mg)</t>
  </si>
  <si>
    <t>Cumulative potential fish production (kg)</t>
  </si>
  <si>
    <t>Total carbon in floodplain water (mg)</t>
  </si>
  <si>
    <t>Carbon concentration (mg/L)</t>
  </si>
  <si>
    <t>DO added / lost by gas exchange today (g)</t>
  </si>
  <si>
    <t>Total DO in floodplain water (mg)</t>
  </si>
  <si>
    <t>Litter loads (includes litterfall)</t>
  </si>
  <si>
    <t>Inundated leaves</t>
  </si>
  <si>
    <t>Inundated twigs</t>
  </si>
  <si>
    <t>Inundated bark</t>
  </si>
  <si>
    <t>Inundated grass</t>
  </si>
  <si>
    <t>Dissolved organic carbon dynamics</t>
  </si>
  <si>
    <t>Dissolved oxygen dynamics</t>
  </si>
  <si>
    <t>please select</t>
  </si>
  <si>
    <t>Dilution water characteristics</t>
  </si>
  <si>
    <t>River/dilution water discharge/flow rate</t>
  </si>
  <si>
    <r>
      <t>F</t>
    </r>
    <r>
      <rPr>
        <vertAlign val="subscript"/>
        <sz val="10"/>
        <rFont val="Arial"/>
        <family val="2"/>
      </rPr>
      <t>dil</t>
    </r>
    <r>
      <rPr>
        <sz val="10"/>
        <rFont val="Arial"/>
        <family val="2"/>
      </rPr>
      <t xml:space="preserve"> =</t>
    </r>
  </si>
  <si>
    <r>
      <t>DO</t>
    </r>
    <r>
      <rPr>
        <vertAlign val="subscript"/>
        <sz val="10"/>
        <rFont val="Arial"/>
        <family val="2"/>
      </rPr>
      <t>dil</t>
    </r>
    <r>
      <rPr>
        <sz val="10"/>
        <rFont val="Arial"/>
        <family val="2"/>
      </rPr>
      <t xml:space="preserve"> </t>
    </r>
    <r>
      <rPr>
        <sz val="10"/>
        <color theme="1"/>
        <rFont val="Arial"/>
        <family val="2"/>
      </rPr>
      <t>=</t>
    </r>
  </si>
  <si>
    <t>DOC river/dilution water</t>
  </si>
  <si>
    <r>
      <t>DOC</t>
    </r>
    <r>
      <rPr>
        <vertAlign val="subscript"/>
        <sz val="10"/>
        <rFont val="Arial"/>
        <family val="2"/>
      </rPr>
      <t>dil</t>
    </r>
    <r>
      <rPr>
        <sz val="10"/>
        <rFont val="Arial"/>
        <family val="2"/>
      </rPr>
      <t xml:space="preserve"> </t>
    </r>
    <r>
      <rPr>
        <sz val="10"/>
        <color theme="1"/>
        <rFont val="Arial"/>
        <family val="2"/>
      </rPr>
      <t>=</t>
    </r>
  </si>
  <si>
    <t>If dilution water DOC is unknown or known to be unreactive, enter 0.</t>
  </si>
  <si>
    <t>kg</t>
  </si>
  <si>
    <t>Dilution water characteristics (from input sheet)</t>
  </si>
  <si>
    <t>Dilution water flow (ML/day)</t>
  </si>
  <si>
    <t>DOC after dilution (mg/L)</t>
  </si>
  <si>
    <t>DO after dilution (mg/L)</t>
  </si>
  <si>
    <t>DO after dilution (% sat)</t>
  </si>
  <si>
    <t>DO in river/dilution water mode</t>
  </si>
  <si>
    <t>saturated</t>
  </si>
  <si>
    <t>seasonal</t>
  </si>
  <si>
    <t>Assumes two trophic levels between DOC and fish</t>
  </si>
  <si>
    <t>Output summary (at floodplain outfall)</t>
  </si>
  <si>
    <t>Critical outflow DO concentration (lowest value)</t>
  </si>
  <si>
    <t>Critical outflow DOC concentration (highest value)</t>
  </si>
  <si>
    <t>Critical downstream DO after mixing</t>
  </si>
  <si>
    <t>Critical downstream DOC after mixing</t>
  </si>
  <si>
    <t>** DO may continue to fall after dilution - see dilution model</t>
  </si>
  <si>
    <t>Duration of hypoxia after mixing</t>
  </si>
  <si>
    <t>DO after dilution</t>
  </si>
  <si>
    <t>DOC after dilution</t>
  </si>
  <si>
    <t>from our leaching study</t>
  </si>
  <si>
    <t>Inflow rate adjusted (ML/day)</t>
  </si>
  <si>
    <t>Net inflow today (ML)</t>
  </si>
  <si>
    <t>Cumulative total inflow (ML)</t>
  </si>
  <si>
    <t>Inflow rate trunc norm (ML/day)</t>
  </si>
  <si>
    <r>
      <t>F</t>
    </r>
    <r>
      <rPr>
        <vertAlign val="subscript"/>
        <sz val="10"/>
        <color theme="1"/>
        <rFont val="Arial"/>
        <family val="2"/>
      </rPr>
      <t>out,max</t>
    </r>
  </si>
  <si>
    <r>
      <t>F</t>
    </r>
    <r>
      <rPr>
        <vertAlign val="subscript"/>
        <sz val="10"/>
        <rFont val="Arial"/>
        <family val="2"/>
      </rPr>
      <t>in,max</t>
    </r>
  </si>
  <si>
    <r>
      <t>Y</t>
    </r>
    <r>
      <rPr>
        <vertAlign val="subscript"/>
        <sz val="10"/>
        <color theme="1"/>
        <rFont val="Arial"/>
        <family val="2"/>
      </rPr>
      <t>in</t>
    </r>
    <r>
      <rPr>
        <sz val="10"/>
        <color theme="1"/>
        <rFont val="Arial"/>
        <family val="2"/>
      </rPr>
      <t xml:space="preserve"> = </t>
    </r>
  </si>
  <si>
    <r>
      <t>F</t>
    </r>
    <r>
      <rPr>
        <vertAlign val="subscript"/>
        <sz val="10"/>
        <color theme="1"/>
        <rFont val="Arial"/>
        <family val="2"/>
      </rPr>
      <t xml:space="preserve">out,max </t>
    </r>
    <r>
      <rPr>
        <sz val="10"/>
        <color theme="1"/>
        <rFont val="Arial"/>
        <family val="2"/>
      </rPr>
      <t>=</t>
    </r>
  </si>
  <si>
    <r>
      <t>F</t>
    </r>
    <r>
      <rPr>
        <vertAlign val="subscript"/>
        <sz val="10"/>
        <rFont val="Arial"/>
        <family val="2"/>
      </rPr>
      <t>in,max</t>
    </r>
    <r>
      <rPr>
        <sz val="10"/>
        <rFont val="Arial"/>
        <family val="2"/>
      </rPr>
      <t xml:space="preserve"> =</t>
    </r>
  </si>
  <si>
    <r>
      <t>Y</t>
    </r>
    <r>
      <rPr>
        <vertAlign val="subscript"/>
        <sz val="10"/>
        <rFont val="Arial"/>
        <family val="2"/>
      </rPr>
      <t>out</t>
    </r>
    <r>
      <rPr>
        <sz val="10"/>
        <rFont val="Arial"/>
        <family val="2"/>
      </rPr>
      <t xml:space="preserve"> =</t>
    </r>
  </si>
  <si>
    <t>Key parameter outputs</t>
  </si>
  <si>
    <t>Day of peak floodplain outflows</t>
  </si>
  <si>
    <t>Floodplain outflow distribution standard deviation</t>
  </si>
  <si>
    <r>
      <rPr>
        <i/>
        <sz val="10"/>
        <rFont val="Calibri"/>
        <family val="2"/>
      </rPr>
      <t>σ</t>
    </r>
    <r>
      <rPr>
        <vertAlign val="subscript"/>
        <sz val="10"/>
        <rFont val="Arial"/>
        <family val="2"/>
      </rPr>
      <t>out</t>
    </r>
    <r>
      <rPr>
        <sz val="10"/>
        <rFont val="Arial"/>
        <family val="2"/>
      </rPr>
      <t xml:space="preserve"> =</t>
    </r>
  </si>
  <si>
    <r>
      <rPr>
        <i/>
        <sz val="10"/>
        <rFont val="Calibri"/>
        <family val="2"/>
      </rPr>
      <t>μ</t>
    </r>
    <r>
      <rPr>
        <vertAlign val="subscript"/>
        <sz val="10"/>
        <rFont val="Arial"/>
        <family val="2"/>
      </rPr>
      <t>out</t>
    </r>
    <r>
      <rPr>
        <sz val="10"/>
        <rFont val="Arial"/>
        <family val="2"/>
      </rPr>
      <t xml:space="preserve"> =</t>
    </r>
  </si>
  <si>
    <t>Outflow rate trunc norm (ML/day)</t>
  </si>
  <si>
    <t>Outflow rate adj (ML/day)</t>
  </si>
  <si>
    <t>Disclaimer</t>
  </si>
  <si>
    <t>This model is for illustrative purposes only.  To the extent permitted by law, the Commonwealth of Australia, the Murray-Darling Basin Authority (including its employees and consultants), and the authors of this model do not assume liability of any kind whatsoever resulting from any person's use or reliance upon the content of this model.  Before taking any action or decision based on the information in this publication, readers should seek expert professional, scientific and technical advice and form their own view of the applicability and correctness of the outputs of this model.</t>
  </si>
  <si>
    <t>For details of model development see:</t>
  </si>
  <si>
    <t>Whitworth, KL and Baldwin, DS (2013) Improving the capacity to manage blackwater in the southern Murray-Darling Basin. Final Report prepared for the Murray-Darling Basin Authority by The Murray-Darling Freshwater Research Centre, June 2013.</t>
  </si>
  <si>
    <t>For further information contact:</t>
  </si>
  <si>
    <t>Feel free to distribute.  Use at your own risk.</t>
  </si>
  <si>
    <t>This sheet contains all algorithms required to produce the outputs in the hypoxia risk assessment worksheet. DO NOT modify formulae in this sheet!</t>
  </si>
  <si>
    <t>References:</t>
  </si>
  <si>
    <t>Butts TA, Evans RL (1983) Small stream channel dam aeration characteristics. Journal for Environmental Engineering 109(3):555–573</t>
  </si>
  <si>
    <t>Chapra SC (1997) Surface water-quality modeling. McGraw-Hill: New York</t>
  </si>
  <si>
    <t>Cox BA (2003) A review of dissolved oxygen modelling techniques for lowland rivers. The Science of the Total Environment 314–316:303–334</t>
  </si>
  <si>
    <t>Streeter HW, Phelps EB (1925) A study of the pollution and natural purification of the Ohio River. III Factors concerned in the phenomena of oxidation and reaeration. US Public Health Service Public Health Bulletin No. 146. Washington DC</t>
  </si>
  <si>
    <t>Whitworth KL, Baldwin DS, Kerr JL (2012) Drought, floods and water quality: Drivers of a severe hypoxic blackwater event in a major river system (the southern Murray-Darling Basin, Australia). Journal of Hydrology 450–451:190–198. doi:10.1016/j.jhydrol.2012.04.057</t>
  </si>
  <si>
    <t>UPDATE</t>
  </si>
  <si>
    <t>Floodplain litter load calculator</t>
  </si>
  <si>
    <t>Measured litter characteristics</t>
  </si>
  <si>
    <t>Calculated load</t>
  </si>
  <si>
    <t>For details of the rapid assessment survey method see:</t>
  </si>
  <si>
    <t>Water temperature (if fixed)</t>
  </si>
  <si>
    <t>Potential fish biomass production in receiving channels</t>
  </si>
  <si>
    <t>DO in river/dilution water (if custom)</t>
  </si>
  <si>
    <t>litter</t>
  </si>
  <si>
    <t>DOC at outfall (mg/L)</t>
  </si>
  <si>
    <t>DO at outfall (mg/L)</t>
  </si>
  <si>
    <t>DOC in outflow</t>
  </si>
  <si>
    <t>DO in outflow</t>
  </si>
  <si>
    <t>Soil oxygen rate constant T°C (1/day)</t>
  </si>
  <si>
    <t>Temp. adjustment</t>
  </si>
  <si>
    <t>°C</t>
  </si>
  <si>
    <t>Hypoxic blackwater may be generated during floodplain inundation due to leaching and consumption of carbon from organic material on the floodplain. This model allows prediction of oxygen and carbon concentrations in floodplain outflow water and in the receiving channel immediately after dilution, based on daily batch flow across a generic floodplain of idealised hydrology.</t>
  </si>
  <si>
    <t>for adjustment of seasonal temperature</t>
  </si>
  <si>
    <t>Flows, volume and inundation area</t>
  </si>
  <si>
    <t>Bark inundated (g)</t>
  </si>
  <si>
    <t>Leachable bark (g)</t>
  </si>
  <si>
    <t>Change in bark inundated today (g)</t>
  </si>
  <si>
    <t>Change in twigs inundated (g)</t>
  </si>
  <si>
    <t>Twigs inundated (g)</t>
  </si>
  <si>
    <t>Leachable twigs (g)</t>
  </si>
  <si>
    <t>Change in grass inundated today (g)</t>
  </si>
  <si>
    <t>Grass inundated (g)</t>
  </si>
  <si>
    <t>Leachable grass (g)</t>
  </si>
  <si>
    <t>Energy</t>
  </si>
  <si>
    <r>
      <t>Soil O</t>
    </r>
    <r>
      <rPr>
        <b/>
        <vertAlign val="subscript"/>
        <sz val="11"/>
        <color theme="1"/>
        <rFont val="Calibri"/>
        <family val="2"/>
        <scheme val="minor"/>
      </rPr>
      <t>2</t>
    </r>
    <r>
      <rPr>
        <b/>
        <sz val="11"/>
        <color theme="1"/>
        <rFont val="Calibri"/>
        <family val="2"/>
        <scheme val="minor"/>
      </rPr>
      <t xml:space="preserve"> demand today (mg)</t>
    </r>
  </si>
  <si>
    <t>DO at outfall (%sat)</t>
  </si>
  <si>
    <t>Select "custom" to specify DO (enter below) or "saturated"</t>
  </si>
  <si>
    <t>Average volume</t>
  </si>
  <si>
    <r>
      <t>m</t>
    </r>
    <r>
      <rPr>
        <vertAlign val="superscript"/>
        <sz val="10"/>
        <color theme="1"/>
        <rFont val="Arial"/>
        <family val="2"/>
      </rPr>
      <t>3</t>
    </r>
    <r>
      <rPr>
        <sz val="10"/>
        <color theme="1"/>
        <rFont val="Arial"/>
        <family val="2"/>
      </rPr>
      <t>/m</t>
    </r>
    <r>
      <rPr>
        <vertAlign val="superscript"/>
        <sz val="10"/>
        <color theme="1"/>
        <rFont val="Arial"/>
        <family val="2"/>
      </rPr>
      <t>2</t>
    </r>
  </si>
  <si>
    <t>Standard deviation of average volume</t>
  </si>
  <si>
    <t>Number of assessment points</t>
  </si>
  <si>
    <t>Average litter load</t>
  </si>
  <si>
    <t xml:space="preserve">L = </t>
  </si>
  <si>
    <r>
      <t>L</t>
    </r>
    <r>
      <rPr>
        <vertAlign val="subscript"/>
        <sz val="10"/>
        <color theme="1"/>
        <rFont val="Arial"/>
        <family val="2"/>
      </rPr>
      <t>max</t>
    </r>
    <r>
      <rPr>
        <sz val="10"/>
        <color theme="1"/>
        <rFont val="Arial"/>
        <family val="2"/>
      </rPr>
      <t xml:space="preserve"> = </t>
    </r>
  </si>
  <si>
    <r>
      <t>L</t>
    </r>
    <r>
      <rPr>
        <vertAlign val="subscript"/>
        <sz val="10"/>
        <color theme="1"/>
        <rFont val="Arial"/>
        <family val="2"/>
      </rPr>
      <t>min</t>
    </r>
    <r>
      <rPr>
        <sz val="10"/>
        <color theme="1"/>
        <rFont val="Arial"/>
        <family val="2"/>
      </rPr>
      <t xml:space="preserve"> = </t>
    </r>
  </si>
  <si>
    <t>Probable upper load (95% confidence limit)</t>
  </si>
  <si>
    <t>Probable lower load (95% confidence limit)</t>
  </si>
  <si>
    <t>t-table values for litter assessment confidence interval</t>
  </si>
  <si>
    <t># samples</t>
  </si>
  <si>
    <t>df</t>
  </si>
  <si>
    <t>t for p = 0.05</t>
  </si>
  <si>
    <t>Date of last flood recession</t>
  </si>
  <si>
    <t>Onset date of current flood</t>
  </si>
  <si>
    <t>Summer leaf terrestrial labile proportion</t>
  </si>
  <si>
    <t>Summer bark and twig terrestrial labile proportion</t>
  </si>
  <si>
    <t>Autumn leaf terrestrial labile proportion</t>
  </si>
  <si>
    <t>Autumn bark and twig terrestrial labile proportion</t>
  </si>
  <si>
    <t>Winter leaf terrestrial labile proportion</t>
  </si>
  <si>
    <t>Winter bark and twig terrestrial labile proportion</t>
  </si>
  <si>
    <t>Spring leaf terrestrial labile proportion</t>
  </si>
  <si>
    <t>Spring bark and twig terrestrial labile proportion</t>
  </si>
  <si>
    <t>Summer leaf terrestrial labile decay rate constant</t>
  </si>
  <si>
    <t>Autumn leaf terrestrial labile decay rate constant</t>
  </si>
  <si>
    <t>Autumn bark and twig terrestrial labile decay rate constant</t>
  </si>
  <si>
    <t>Winter leaf terrestrial labile decay rate constant</t>
  </si>
  <si>
    <t>Spring leaf terrestrial labile decay rate constant</t>
  </si>
  <si>
    <t>Spring bark and twig terrestrial labile decay rate constant</t>
  </si>
  <si>
    <t>Summer leaf terrestrial refractory decay rate constant</t>
  </si>
  <si>
    <t>Summer bark and twig terrestrial labile decay rate constant</t>
  </si>
  <si>
    <t>Winter bark and twig terrestrial labile decay rate constant</t>
  </si>
  <si>
    <t>Summer bark and twig terrestrial refractory decay rate constant</t>
  </si>
  <si>
    <t>Autumn leaf terrestrial refractory decay rate constant</t>
  </si>
  <si>
    <t>Autumn bark and twig terrestrial refractory decay rate constant</t>
  </si>
  <si>
    <t>Winter leaf terrestrial refractory decay rate constant</t>
  </si>
  <si>
    <t>Winter bark and twig terrestrial refractory decay rate constant</t>
  </si>
  <si>
    <t>Spring leaf terrestrial refractory decay rate constant</t>
  </si>
  <si>
    <t>Spring bark and twig terrestrial refractory decay rate constant</t>
  </si>
  <si>
    <t>Interflood period</t>
  </si>
  <si>
    <t>Calculated total load</t>
  </si>
  <si>
    <t>Leaf terrestrial labile proportion</t>
  </si>
  <si>
    <t>Bark terrestrial labile proportion</t>
  </si>
  <si>
    <t>Twig terrestrial labile proportion</t>
  </si>
  <si>
    <t>Leaf terrestrial labile decay rate constant</t>
  </si>
  <si>
    <t>Bark terrestrial labile decay rate constant</t>
  </si>
  <si>
    <t>Twig terrestrial labile decay rate constant</t>
  </si>
  <si>
    <t>Leaf terrestrial refractory decay rate constant</t>
  </si>
  <si>
    <t>Bark terrestrial refractory decay rate constant</t>
  </si>
  <si>
    <t>Twig terrestrial refractory decay rate constant</t>
  </si>
  <si>
    <r>
      <t>Total (g/m</t>
    </r>
    <r>
      <rPr>
        <b/>
        <vertAlign val="superscript"/>
        <sz val="11"/>
        <color theme="1"/>
        <rFont val="Calibri"/>
        <family val="2"/>
        <scheme val="minor"/>
      </rPr>
      <t>2</t>
    </r>
    <r>
      <rPr>
        <b/>
        <sz val="11"/>
        <color theme="1"/>
        <rFont val="Calibri"/>
        <family val="2"/>
        <scheme val="minor"/>
      </rPr>
      <t>)</t>
    </r>
  </si>
  <si>
    <r>
      <t>Leaf labile (g/m</t>
    </r>
    <r>
      <rPr>
        <b/>
        <vertAlign val="superscript"/>
        <sz val="11"/>
        <color theme="1"/>
        <rFont val="Calibri"/>
        <family val="2"/>
        <scheme val="minor"/>
      </rPr>
      <t>2</t>
    </r>
    <r>
      <rPr>
        <b/>
        <sz val="11"/>
        <color theme="1"/>
        <rFont val="Calibri"/>
        <family val="2"/>
        <scheme val="minor"/>
      </rPr>
      <t>)</t>
    </r>
  </si>
  <si>
    <r>
      <t>Leaf refractory (g/m</t>
    </r>
    <r>
      <rPr>
        <b/>
        <vertAlign val="superscript"/>
        <sz val="11"/>
        <color theme="1"/>
        <rFont val="Calibri"/>
        <family val="2"/>
        <scheme val="minor"/>
      </rPr>
      <t>2</t>
    </r>
    <r>
      <rPr>
        <b/>
        <sz val="11"/>
        <color theme="1"/>
        <rFont val="Calibri"/>
        <family val="2"/>
        <scheme val="minor"/>
      </rPr>
      <t>)</t>
    </r>
  </si>
  <si>
    <r>
      <t>Bark labile (g/m</t>
    </r>
    <r>
      <rPr>
        <b/>
        <vertAlign val="superscript"/>
        <sz val="11"/>
        <color theme="1"/>
        <rFont val="Calibri"/>
        <family val="2"/>
        <scheme val="minor"/>
      </rPr>
      <t>2</t>
    </r>
    <r>
      <rPr>
        <b/>
        <sz val="11"/>
        <color theme="1"/>
        <rFont val="Calibri"/>
        <family val="2"/>
        <scheme val="minor"/>
      </rPr>
      <t>)</t>
    </r>
  </si>
  <si>
    <r>
      <t>Bark refractory (g/m</t>
    </r>
    <r>
      <rPr>
        <b/>
        <vertAlign val="superscript"/>
        <sz val="11"/>
        <color theme="1"/>
        <rFont val="Calibri"/>
        <family val="2"/>
        <scheme val="minor"/>
      </rPr>
      <t>2</t>
    </r>
    <r>
      <rPr>
        <b/>
        <sz val="11"/>
        <color theme="1"/>
        <rFont val="Calibri"/>
        <family val="2"/>
        <scheme val="minor"/>
      </rPr>
      <t>)</t>
    </r>
  </si>
  <si>
    <r>
      <t>Twigs labile (g/m</t>
    </r>
    <r>
      <rPr>
        <b/>
        <vertAlign val="superscript"/>
        <sz val="11"/>
        <color theme="1"/>
        <rFont val="Calibri"/>
        <family val="2"/>
        <scheme val="minor"/>
      </rPr>
      <t>2</t>
    </r>
    <r>
      <rPr>
        <b/>
        <sz val="11"/>
        <color theme="1"/>
        <rFont val="Calibri"/>
        <family val="2"/>
        <scheme val="minor"/>
      </rPr>
      <t>)</t>
    </r>
  </si>
  <si>
    <r>
      <t>Twigs refractory (g/m</t>
    </r>
    <r>
      <rPr>
        <b/>
        <vertAlign val="superscript"/>
        <sz val="11"/>
        <color theme="1"/>
        <rFont val="Calibri"/>
        <family val="2"/>
        <scheme val="minor"/>
      </rPr>
      <t>2</t>
    </r>
    <r>
      <rPr>
        <b/>
        <sz val="11"/>
        <color theme="1"/>
        <rFont val="Calibri"/>
        <family val="2"/>
        <scheme val="minor"/>
      </rPr>
      <t>)</t>
    </r>
  </si>
  <si>
    <t>If floodplain sustains good grass cover, choose "grassy". Otherwise, choose "litter". Or if load was calculated from time since last flood choose "modelled".</t>
  </si>
  <si>
    <t>Calculated leaf load</t>
  </si>
  <si>
    <t>Calculated bark load</t>
  </si>
  <si>
    <t>Calculated twig load</t>
  </si>
  <si>
    <t>The floodplain litter load is required for prediction of blackwater risk. Use of site-specific field survey data is recommended. A rapid assessment technique based on visual assessment of litter cover and measurement of litter depth in random plots can be used to obtain a reasonable estimation of the average litter volume. This calculator converts measured volume to loads and provides a measure of the precision of the load estimate.
Alternately, litter can be modelled based on time since last flood (with accumulation capped at 4 years).</t>
  </si>
  <si>
    <t>- Enter the average volume determined from your field surveys, the standard deviation and the number of survey points.</t>
  </si>
  <si>
    <t>- Use the calculated value as the input for litter load in the hypoxia risk assessment worksheet</t>
  </si>
  <si>
    <t>- If the probable upper and lower loads deviate substantially from the average value, you may wish to try running the model with average, upper and lower values to determine the probable range of blackwater risk.</t>
  </si>
  <si>
    <t>- Enter the date of last flood recession and the onset date of the current flood.</t>
  </si>
  <si>
    <t>Time since last flood</t>
  </si>
  <si>
    <t>Modelled load</t>
  </si>
  <si>
    <t>- Choose "modelled" as the litter type in the hypoxia risk assessment worksheet so that load components will be based on values in this worksheet.</t>
  </si>
  <si>
    <t>- Use the calculated total load as the input for litter load in the hypoxia risk assessment worksheet.</t>
  </si>
  <si>
    <t>- NOTE: Grasses are not included in the modelled load!</t>
  </si>
  <si>
    <t>Calculated grass load</t>
  </si>
  <si>
    <t>Litter calculation based on time since last flood</t>
  </si>
  <si>
    <t>Enter this value in the hypoxia risk assessment sheet</t>
  </si>
  <si>
    <t>Method 1 (field survey):</t>
  </si>
  <si>
    <t>Howitt et al. (2007)</t>
  </si>
  <si>
    <t>Method 2 (accumulation as per Howitt et al. 2007):</t>
  </si>
  <si>
    <t>if seasonal then calculated as per Howitt et al. (2007)</t>
  </si>
  <si>
    <t>Inflow DO mode</t>
  </si>
  <si>
    <t>Inflow DO (if fixed)</t>
  </si>
  <si>
    <t>Inflow DO at T°C (mg/L)</t>
  </si>
  <si>
    <t>Saturation DO at T°C (mg/L)</t>
  </si>
  <si>
    <r>
      <t>DO</t>
    </r>
    <r>
      <rPr>
        <vertAlign val="subscript"/>
        <sz val="10"/>
        <color theme="1"/>
        <rFont val="Arial"/>
        <family val="2"/>
      </rPr>
      <t>in</t>
    </r>
    <r>
      <rPr>
        <sz val="10"/>
        <color theme="1"/>
        <rFont val="Arial"/>
        <family val="2"/>
      </rPr>
      <t xml:space="preserve"> = </t>
    </r>
  </si>
  <si>
    <t>Carbon added by inflow today (mg)</t>
  </si>
  <si>
    <t>Inflow DOC</t>
  </si>
  <si>
    <t>If inflow water DOC is unknown or known to be unreactive, enter 0.</t>
  </si>
  <si>
    <r>
      <t>DOC</t>
    </r>
    <r>
      <rPr>
        <vertAlign val="subscript"/>
        <sz val="10"/>
        <color theme="1"/>
        <rFont val="Arial"/>
        <family val="2"/>
      </rPr>
      <t>in</t>
    </r>
    <r>
      <rPr>
        <sz val="10"/>
        <color theme="1"/>
        <rFont val="Arial"/>
        <family val="2"/>
      </rPr>
      <t xml:space="preserve"> = </t>
    </r>
  </si>
  <si>
    <t>Select custom to specify the DO (enter below) or saturated to model based on temperature</t>
  </si>
  <si>
    <t>Inflow DO (if custom)</t>
  </si>
  <si>
    <t>Inflow DOC (if known)</t>
  </si>
  <si>
    <r>
      <t>DO</t>
    </r>
    <r>
      <rPr>
        <vertAlign val="subscript"/>
        <sz val="10"/>
        <rFont val="Arial"/>
        <family val="2"/>
      </rPr>
      <t>min</t>
    </r>
    <r>
      <rPr>
        <sz val="10"/>
        <rFont val="Arial"/>
        <family val="2"/>
      </rPr>
      <t xml:space="preserve"> =</t>
    </r>
  </si>
  <si>
    <r>
      <t>DOC</t>
    </r>
    <r>
      <rPr>
        <vertAlign val="subscript"/>
        <sz val="10"/>
        <rFont val="Arial"/>
        <family val="2"/>
      </rPr>
      <t>max</t>
    </r>
    <r>
      <rPr>
        <sz val="10"/>
        <rFont val="Arial"/>
        <family val="2"/>
      </rPr>
      <t xml:space="preserve"> =</t>
    </r>
  </si>
  <si>
    <r>
      <t>DO</t>
    </r>
    <r>
      <rPr>
        <vertAlign val="subscript"/>
        <sz val="10"/>
        <rFont val="Arial"/>
        <family val="2"/>
      </rPr>
      <t>ds,min</t>
    </r>
    <r>
      <rPr>
        <sz val="10"/>
        <rFont val="Arial"/>
        <family val="2"/>
      </rPr>
      <t xml:space="preserve"> =</t>
    </r>
  </si>
  <si>
    <r>
      <t>DOC</t>
    </r>
    <r>
      <rPr>
        <vertAlign val="subscript"/>
        <sz val="10"/>
        <rFont val="Arial"/>
        <family val="2"/>
      </rPr>
      <t>ds,max</t>
    </r>
    <r>
      <rPr>
        <sz val="10"/>
        <rFont val="Arial"/>
        <family val="2"/>
      </rPr>
      <t xml:space="preserve"> =</t>
    </r>
  </si>
  <si>
    <t>This file contains a process-based model for assessment of the risk of hypoxic blackwater generation based on variable flooding scenarios for a generic floodplain.</t>
  </si>
  <si>
    <t>This model is based on a number of simplifications and assumptions including:</t>
  </si>
  <si>
    <t>- normal distribution of inflow and outflow</t>
  </si>
  <si>
    <t>- constant inundation depth</t>
  </si>
  <si>
    <t>- complete mixing of influent water with that already on the floodplain</t>
  </si>
  <si>
    <t>Outputs are shown in both graphical and tabular format. These values are guidelines only and should be considered as an indication of the expected outflow DO range rather than as absolute values</t>
  </si>
  <si>
    <t>If data for litter mass on the floodplain is not available, use the 'Litter calculation' tab to estimate the load for entry into the risk assessment sheet.</t>
  </si>
  <si>
    <t>In this model, water is routed onto a floodplain with a defined maximum input volume, inflow duration and inundation area. Carbon leached from inundated organic material on the floodplain, and carbon and oxygen consumption from the water column, are calculated on daily time steps. Water exits the floodplain after a defined transit time, with a defined maximum outflow rate. Dissolved oxygen and carbon in the outflow water, and in receiving waters immediately after dilution, are calculated on a daily time step.</t>
  </si>
  <si>
    <t>- fixed re-aeration rate constant</t>
  </si>
  <si>
    <t>Cells requiring user input are highlighted yellow. Outputs are in the green sections and the two charts. Recommended values for all other parameters are pre-filled, but may be user-customised if desired. These parameters and all formulae are contained in the separate ‘Worksheet’ tab; these should be modified only by experienced users</t>
  </si>
  <si>
    <t>tonnes</t>
  </si>
  <si>
    <t>Total Carbon exported from the floodplain</t>
  </si>
  <si>
    <t>Instructions</t>
  </si>
  <si>
    <t xml:space="preserve">K. L. Whitworth and D. S. Baldwin (2016).  Improving our capacity to manage hypoxic blackwater events in lowland rivers: the blackwater risk assessment tool.  Ecological Modelling 320, 292-298. </t>
  </si>
  <si>
    <t>Darren Baldwin
Rivers and Wetlands
darren@riversandwetlands.com.au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</si>
</sst>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_);_(* \(#,##0\);_(* &quot;-&quot;??_);_(@_)"/>
    <numFmt numFmtId="166" formatCode="_(* #,##0.0_);_(* \(#,##0.0\);_(* &quot;-&quot;??_);_(@_)"/>
    <numFmt numFmtId="167" formatCode="_(* #,##0.000_);_(* \(#,##0.000\);_(* &quot;-&quot;??_);_(@_)"/>
    <numFmt numFmtId="168" formatCode="0.0"/>
    <numFmt numFmtId="169" formatCode="0.000"/>
    <numFmt numFmtId="170" formatCode="_-* #,##0_-;\-* #,##0_-;_-* &quot;-&quot;??_-;_-@_-"/>
    <numFmt numFmtId="171" formatCode="0.00000"/>
    <numFmt numFmtId="172" formatCode="0.000000"/>
    <numFmt numFmtId="173" formatCode="0.0000000"/>
  </numFmts>
  <fonts count="31" x14ac:knownFonts="1">
    <font>
      <sz val="11"/>
      <color theme="1"/>
      <name val="Calibri"/>
      <family val="2"/>
      <scheme val="minor"/>
    </font>
    <font>
      <i/>
      <sz val="11"/>
      <color theme="1"/>
      <name val="Calibri"/>
      <family val="2"/>
      <scheme val="minor"/>
    </font>
    <font>
      <sz val="10"/>
      <name val="Arial"/>
      <family val="2"/>
    </font>
    <font>
      <vertAlign val="subscript"/>
      <sz val="10"/>
      <name val="Arial"/>
      <family val="2"/>
    </font>
    <font>
      <vertAlign val="superscript"/>
      <sz val="10"/>
      <name val="Arial"/>
      <family val="2"/>
    </font>
    <font>
      <b/>
      <sz val="14"/>
      <name val="Arial"/>
      <family val="2"/>
    </font>
    <font>
      <i/>
      <sz val="10"/>
      <name val="Arial"/>
      <family val="2"/>
    </font>
    <font>
      <b/>
      <i/>
      <sz val="12"/>
      <color theme="1"/>
      <name val="Arial"/>
      <family val="2"/>
    </font>
    <font>
      <b/>
      <sz val="12"/>
      <color theme="1"/>
      <name val="Arial"/>
      <family val="2"/>
    </font>
    <font>
      <b/>
      <sz val="12"/>
      <name val="Arial"/>
      <family val="2"/>
    </font>
    <font>
      <b/>
      <sz val="10"/>
      <name val="Arial"/>
      <family val="2"/>
    </font>
    <font>
      <sz val="10"/>
      <color theme="1"/>
      <name val="Arial"/>
      <family val="2"/>
    </font>
    <font>
      <vertAlign val="subscript"/>
      <sz val="10"/>
      <color theme="1"/>
      <name val="Arial"/>
      <family val="2"/>
    </font>
    <font>
      <vertAlign val="superscript"/>
      <sz val="10"/>
      <color theme="1"/>
      <name val="Arial"/>
      <family val="2"/>
    </font>
    <font>
      <b/>
      <sz val="12"/>
      <color indexed="9"/>
      <name val="Arial"/>
      <family val="2"/>
    </font>
    <font>
      <b/>
      <sz val="12"/>
      <color theme="0"/>
      <name val="Arial"/>
      <family val="2"/>
    </font>
    <font>
      <b/>
      <sz val="10"/>
      <color indexed="9"/>
      <name val="Arial"/>
      <family val="2"/>
    </font>
    <font>
      <b/>
      <sz val="11"/>
      <color theme="1"/>
      <name val="Calibri"/>
      <family val="2"/>
      <scheme val="minor"/>
    </font>
    <font>
      <sz val="10"/>
      <color rgb="FFFF0000"/>
      <name val="Arial"/>
      <family val="2"/>
    </font>
    <font>
      <b/>
      <vertAlign val="superscript"/>
      <sz val="11"/>
      <color theme="1"/>
      <name val="Calibri"/>
      <family val="2"/>
      <scheme val="minor"/>
    </font>
    <font>
      <b/>
      <sz val="10"/>
      <color theme="1"/>
      <name val="Arial"/>
      <family val="2"/>
    </font>
    <font>
      <i/>
      <sz val="10"/>
      <name val="Calibri"/>
      <family val="2"/>
    </font>
    <font>
      <b/>
      <sz val="14"/>
      <color theme="1"/>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1"/>
      <color theme="1"/>
      <name val="Arial"/>
      <family val="2"/>
    </font>
    <font>
      <b/>
      <sz val="11"/>
      <color theme="1"/>
      <name val="Arial"/>
      <family val="2"/>
    </font>
    <font>
      <i/>
      <sz val="10"/>
      <color theme="1"/>
      <name val="Arial"/>
      <family val="2"/>
    </font>
    <font>
      <b/>
      <vertAlign val="subscript"/>
      <sz val="11"/>
      <color theme="1"/>
      <name val="Calibri"/>
      <family val="2"/>
      <scheme val="minor"/>
    </font>
    <font>
      <sz val="12"/>
      <color theme="1"/>
      <name val="Arial"/>
      <family val="2"/>
    </font>
  </fonts>
  <fills count="2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indexed="42"/>
        <bgColor indexed="64"/>
      </patternFill>
    </fill>
    <fill>
      <patternFill patternType="solid">
        <fgColor indexed="5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indexed="48"/>
        <bgColor indexed="64"/>
      </patternFill>
    </fill>
    <fill>
      <patternFill patternType="solid">
        <fgColor theme="4" tint="0.59999389629810485"/>
        <bgColor indexed="64"/>
      </patternFill>
    </fill>
    <fill>
      <patternFill patternType="solid">
        <fgColor rgb="FFFF0000"/>
        <bgColor indexed="64"/>
      </patternFill>
    </fill>
    <fill>
      <patternFill patternType="solid">
        <fgColor theme="5" tint="0.59999389629810485"/>
        <bgColor indexed="64"/>
      </patternFill>
    </fill>
    <fill>
      <patternFill patternType="solid">
        <fgColor rgb="FF00B050"/>
        <bgColor indexed="64"/>
      </patternFill>
    </fill>
    <fill>
      <patternFill patternType="solid">
        <fgColor rgb="FF40743C"/>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CC66"/>
        <bgColor indexed="64"/>
      </patternFill>
    </fill>
    <fill>
      <patternFill patternType="solid">
        <fgColor theme="4" tint="0.39997558519241921"/>
        <bgColor indexed="64"/>
      </patternFill>
    </fill>
    <fill>
      <patternFill patternType="solid">
        <fgColor theme="6" tint="-0.249977111117893"/>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4">
    <xf numFmtId="0" fontId="0" fillId="0" borderId="0"/>
    <xf numFmtId="0" fontId="2" fillId="0" borderId="0"/>
    <xf numFmtId="43" fontId="2" fillId="0" borderId="0" applyFont="0" applyFill="0" applyBorder="0" applyAlignment="0" applyProtection="0"/>
    <xf numFmtId="0" fontId="23" fillId="0" borderId="0" applyNumberFormat="0" applyFill="0" applyBorder="0" applyAlignment="0" applyProtection="0"/>
  </cellStyleXfs>
  <cellXfs count="271">
    <xf numFmtId="0" fontId="0" fillId="0" borderId="0" xfId="0"/>
    <xf numFmtId="0" fontId="0" fillId="0" borderId="0" xfId="0" applyFill="1"/>
    <xf numFmtId="2" fontId="0" fillId="0" borderId="0" xfId="0" applyNumberFormat="1"/>
    <xf numFmtId="0" fontId="1" fillId="0" borderId="0" xfId="0" applyFont="1"/>
    <xf numFmtId="164" fontId="2" fillId="3" borderId="0" xfId="1" applyNumberFormat="1" applyFill="1"/>
    <xf numFmtId="0" fontId="2" fillId="0" borderId="0" xfId="1" applyFill="1"/>
    <xf numFmtId="0" fontId="5" fillId="0" borderId="0" xfId="1" applyFont="1" applyFill="1" applyAlignment="1">
      <alignment horizontal="center" vertical="center"/>
    </xf>
    <xf numFmtId="0" fontId="2" fillId="0" borderId="0" xfId="1"/>
    <xf numFmtId="0" fontId="11" fillId="7" borderId="0" xfId="1" applyFont="1" applyFill="1" applyAlignment="1">
      <alignment horizontal="right"/>
    </xf>
    <xf numFmtId="165" fontId="11" fillId="2" borderId="0" xfId="2" applyNumberFormat="1" applyFont="1" applyFill="1"/>
    <xf numFmtId="0" fontId="11" fillId="7" borderId="0" xfId="1" applyFont="1" applyFill="1"/>
    <xf numFmtId="0" fontId="11" fillId="0" borderId="0" xfId="1" applyFont="1"/>
    <xf numFmtId="166" fontId="11" fillId="2" borderId="0" xfId="2" applyNumberFormat="1" applyFont="1" applyFill="1"/>
    <xf numFmtId="0" fontId="2" fillId="7" borderId="0" xfId="1" applyFont="1" applyFill="1"/>
    <xf numFmtId="0" fontId="11" fillId="9" borderId="0" xfId="1" applyFont="1" applyFill="1" applyAlignment="1">
      <alignment horizontal="right"/>
    </xf>
    <xf numFmtId="0" fontId="11" fillId="9" borderId="0" xfId="1" applyFont="1" applyFill="1"/>
    <xf numFmtId="0" fontId="2" fillId="9" borderId="0" xfId="1" applyFont="1" applyFill="1"/>
    <xf numFmtId="0" fontId="2" fillId="11" borderId="0" xfId="1" applyFill="1" applyAlignment="1">
      <alignment horizontal="right"/>
    </xf>
    <xf numFmtId="0" fontId="2" fillId="11" borderId="0" xfId="1" applyFill="1"/>
    <xf numFmtId="167" fontId="2" fillId="11" borderId="0" xfId="1" applyNumberFormat="1" applyFill="1"/>
    <xf numFmtId="43" fontId="2" fillId="3" borderId="0" xfId="1" applyNumberFormat="1" applyFill="1" applyAlignment="1"/>
    <xf numFmtId="0" fontId="2" fillId="3" borderId="0" xfId="1" applyFill="1" applyAlignment="1">
      <alignment horizontal="right"/>
    </xf>
    <xf numFmtId="0" fontId="2" fillId="3" borderId="0" xfId="1" applyFill="1"/>
    <xf numFmtId="0" fontId="2" fillId="3" borderId="0" xfId="1" applyFill="1" applyBorder="1"/>
    <xf numFmtId="0" fontId="11" fillId="0" borderId="0" xfId="1" applyFont="1" applyFill="1" applyBorder="1" applyAlignment="1">
      <alignment horizontal="left"/>
    </xf>
    <xf numFmtId="0" fontId="11" fillId="0" borderId="0" xfId="1" applyFont="1" applyFill="1" applyBorder="1" applyAlignment="1">
      <alignment horizontal="right"/>
    </xf>
    <xf numFmtId="166" fontId="2" fillId="0" borderId="0" xfId="1" applyNumberFormat="1" applyFill="1"/>
    <xf numFmtId="0" fontId="2" fillId="0" borderId="0" xfId="1" applyFill="1" applyAlignment="1">
      <alignment horizontal="right"/>
    </xf>
    <xf numFmtId="0" fontId="16" fillId="13" borderId="0" xfId="1" applyFont="1" applyFill="1" applyAlignment="1">
      <alignment horizontal="center" wrapText="1"/>
    </xf>
    <xf numFmtId="0" fontId="16" fillId="0" borderId="0" xfId="1" applyFont="1" applyFill="1" applyAlignment="1">
      <alignment horizontal="center" wrapText="1"/>
    </xf>
    <xf numFmtId="0" fontId="0" fillId="0" borderId="0" xfId="0" applyFill="1" applyAlignment="1">
      <alignment wrapText="1"/>
    </xf>
    <xf numFmtId="0" fontId="16" fillId="0" borderId="0" xfId="1" applyFont="1" applyFill="1" applyAlignment="1">
      <alignment wrapText="1"/>
    </xf>
    <xf numFmtId="0" fontId="16" fillId="13" borderId="0" xfId="1" applyFont="1" applyFill="1" applyAlignment="1">
      <alignment horizontal="center"/>
    </xf>
    <xf numFmtId="0" fontId="16" fillId="0" borderId="0" xfId="1" applyFont="1" applyFill="1" applyAlignment="1">
      <alignment horizontal="center"/>
    </xf>
    <xf numFmtId="0" fontId="16" fillId="0" borderId="0" xfId="1" applyFont="1" applyFill="1" applyAlignment="1"/>
    <xf numFmtId="43" fontId="2" fillId="0" borderId="0" xfId="1" applyNumberFormat="1" applyFill="1" applyAlignment="1">
      <alignment horizontal="center"/>
    </xf>
    <xf numFmtId="43" fontId="2" fillId="0" borderId="0" xfId="1" applyNumberFormat="1" applyFill="1" applyAlignment="1"/>
    <xf numFmtId="166" fontId="11" fillId="2" borderId="0" xfId="2" applyNumberFormat="1" applyFont="1" applyFill="1" applyAlignment="1">
      <alignment horizontal="right"/>
    </xf>
    <xf numFmtId="14" fontId="11" fillId="2" borderId="0" xfId="2" applyNumberFormat="1" applyFont="1" applyFill="1"/>
    <xf numFmtId="0" fontId="9" fillId="11" borderId="0" xfId="1" applyFont="1" applyFill="1" applyBorder="1" applyAlignment="1">
      <alignment horizontal="left"/>
    </xf>
    <xf numFmtId="164" fontId="2" fillId="0" borderId="0" xfId="1" applyNumberFormat="1" applyFill="1" applyAlignment="1"/>
    <xf numFmtId="165" fontId="2" fillId="11" borderId="0" xfId="1" applyNumberFormat="1" applyFill="1"/>
    <xf numFmtId="0" fontId="2" fillId="11" borderId="0" xfId="1" applyFont="1" applyFill="1" applyBorder="1" applyAlignment="1">
      <alignment horizontal="left"/>
    </xf>
    <xf numFmtId="168" fontId="2" fillId="11" borderId="0" xfId="1" applyNumberFormat="1" applyFont="1" applyFill="1" applyBorder="1" applyAlignment="1">
      <alignment horizontal="right"/>
    </xf>
    <xf numFmtId="169" fontId="2" fillId="11" borderId="0" xfId="1" applyNumberFormat="1" applyFont="1" applyFill="1" applyBorder="1" applyAlignment="1">
      <alignment horizontal="right"/>
    </xf>
    <xf numFmtId="0" fontId="11" fillId="7" borderId="0" xfId="1" applyFont="1" applyFill="1" applyAlignment="1"/>
    <xf numFmtId="0" fontId="9" fillId="5" borderId="0" xfId="1" applyFont="1" applyFill="1" applyAlignment="1"/>
    <xf numFmtId="166" fontId="11" fillId="15" borderId="0" xfId="2" applyNumberFormat="1" applyFont="1" applyFill="1" applyAlignment="1">
      <alignment horizontal="right"/>
    </xf>
    <xf numFmtId="0" fontId="14" fillId="8" borderId="0" xfId="1" applyFont="1" applyFill="1" applyAlignment="1"/>
    <xf numFmtId="0" fontId="11" fillId="9" borderId="0" xfId="1" applyFont="1" applyFill="1" applyAlignment="1"/>
    <xf numFmtId="0" fontId="14" fillId="10" borderId="0" xfId="1" applyFont="1" applyFill="1" applyBorder="1" applyAlignment="1"/>
    <xf numFmtId="0" fontId="2" fillId="11" borderId="0" xfId="1" applyFill="1" applyAlignment="1"/>
    <xf numFmtId="167" fontId="2" fillId="0" borderId="0" xfId="1" applyNumberFormat="1" applyFill="1"/>
    <xf numFmtId="0" fontId="8" fillId="12" borderId="0" xfId="1" applyFont="1" applyFill="1" applyBorder="1" applyAlignment="1"/>
    <xf numFmtId="0" fontId="2" fillId="3" borderId="0" xfId="1" applyFill="1" applyBorder="1" applyAlignment="1"/>
    <xf numFmtId="170" fontId="2" fillId="3" borderId="0" xfId="1" applyNumberFormat="1" applyFill="1"/>
    <xf numFmtId="0" fontId="2" fillId="0" borderId="0" xfId="1" applyFill="1" applyAlignment="1"/>
    <xf numFmtId="0" fontId="0" fillId="16" borderId="0" xfId="0" applyFill="1"/>
    <xf numFmtId="0" fontId="0" fillId="15" borderId="0" xfId="0" applyFill="1"/>
    <xf numFmtId="0" fontId="2" fillId="15" borderId="0" xfId="1" applyFill="1"/>
    <xf numFmtId="0" fontId="2" fillId="15" borderId="0" xfId="1" applyFill="1" applyAlignment="1">
      <alignment horizontal="right"/>
    </xf>
    <xf numFmtId="2" fontId="2" fillId="15" borderId="0" xfId="1" applyNumberFormat="1" applyFill="1"/>
    <xf numFmtId="0" fontId="2" fillId="15" borderId="0" xfId="1" applyFill="1" applyAlignment="1">
      <alignment horizontal="left"/>
    </xf>
    <xf numFmtId="43" fontId="2" fillId="15" borderId="0" xfId="1" applyNumberFormat="1" applyFill="1"/>
    <xf numFmtId="0" fontId="2" fillId="15" borderId="0" xfId="1" applyFill="1" applyAlignment="1"/>
    <xf numFmtId="1" fontId="2" fillId="15" borderId="0" xfId="1" applyNumberFormat="1" applyFill="1" applyAlignment="1"/>
    <xf numFmtId="168" fontId="2" fillId="15" borderId="0" xfId="1" applyNumberFormat="1" applyFill="1" applyAlignment="1"/>
    <xf numFmtId="164" fontId="2" fillId="15" borderId="0" xfId="1" applyNumberFormat="1" applyFill="1" applyAlignment="1"/>
    <xf numFmtId="0" fontId="17" fillId="0" borderId="0" xfId="0" applyFont="1" applyAlignment="1">
      <alignment horizontal="center"/>
    </xf>
    <xf numFmtId="0" fontId="0" fillId="14" borderId="0" xfId="0" applyFill="1"/>
    <xf numFmtId="0" fontId="17" fillId="14" borderId="0" xfId="0" applyFont="1" applyFill="1" applyAlignment="1">
      <alignment horizontal="center" wrapText="1"/>
    </xf>
    <xf numFmtId="0" fontId="0" fillId="14" borderId="0" xfId="0" applyFill="1" applyAlignment="1">
      <alignment wrapText="1"/>
    </xf>
    <xf numFmtId="0" fontId="17" fillId="16" borderId="0" xfId="0" applyFont="1" applyFill="1" applyAlignment="1">
      <alignment horizontal="center" wrapText="1"/>
    </xf>
    <xf numFmtId="14" fontId="0" fillId="16" borderId="0" xfId="0" applyNumberFormat="1" applyFill="1" applyAlignment="1">
      <alignment wrapText="1"/>
    </xf>
    <xf numFmtId="0" fontId="0" fillId="16" borderId="0" xfId="0" applyFill="1" applyAlignment="1">
      <alignment wrapText="1"/>
    </xf>
    <xf numFmtId="164" fontId="2" fillId="16" borderId="0" xfId="1" applyNumberFormat="1" applyFill="1"/>
    <xf numFmtId="14" fontId="0" fillId="16" borderId="0" xfId="0" applyNumberFormat="1" applyFill="1"/>
    <xf numFmtId="0" fontId="17" fillId="15" borderId="0" xfId="0" applyFont="1" applyFill="1" applyAlignment="1">
      <alignment horizontal="center" wrapText="1"/>
    </xf>
    <xf numFmtId="169" fontId="2" fillId="15" borderId="0" xfId="1" applyNumberFormat="1" applyFont="1" applyFill="1" applyBorder="1" applyAlignment="1">
      <alignment horizontal="right"/>
    </xf>
    <xf numFmtId="168" fontId="2" fillId="15" borderId="0" xfId="1" applyNumberFormat="1" applyFont="1" applyFill="1" applyBorder="1" applyAlignment="1">
      <alignment horizontal="right"/>
    </xf>
    <xf numFmtId="167" fontId="2" fillId="15" borderId="0" xfId="1" applyNumberFormat="1" applyFill="1"/>
    <xf numFmtId="0" fontId="11" fillId="0" borderId="0" xfId="1" applyFont="1" applyFill="1"/>
    <xf numFmtId="0" fontId="11" fillId="0" borderId="0" xfId="1" applyFont="1" applyFill="1" applyAlignment="1">
      <alignment horizontal="right"/>
    </xf>
    <xf numFmtId="166" fontId="11" fillId="0" borderId="0" xfId="2" applyNumberFormat="1" applyFont="1" applyFill="1" applyAlignment="1">
      <alignment horizontal="right"/>
    </xf>
    <xf numFmtId="0" fontId="2" fillId="0" borderId="0" xfId="1" applyFont="1" applyFill="1"/>
    <xf numFmtId="0" fontId="2" fillId="15" borderId="0" xfId="1" applyFill="1" applyAlignment="1">
      <alignment horizontal="left"/>
    </xf>
    <xf numFmtId="0" fontId="2" fillId="17" borderId="0" xfId="1" applyFont="1" applyFill="1" applyBorder="1" applyAlignment="1">
      <alignment horizontal="right"/>
    </xf>
    <xf numFmtId="0" fontId="2" fillId="17" borderId="0" xfId="1" applyFont="1" applyFill="1" applyBorder="1"/>
    <xf numFmtId="0" fontId="2" fillId="17" borderId="0" xfId="1" applyFont="1" applyFill="1" applyAlignment="1">
      <alignment horizontal="right"/>
    </xf>
    <xf numFmtId="0" fontId="2" fillId="17" borderId="0" xfId="1" applyFont="1" applyFill="1"/>
    <xf numFmtId="0" fontId="2" fillId="0" borderId="0" xfId="1" applyFont="1" applyFill="1" applyBorder="1"/>
    <xf numFmtId="0" fontId="2" fillId="0" borderId="0" xfId="1" applyFont="1" applyFill="1" applyAlignment="1">
      <alignment horizontal="right"/>
    </xf>
    <xf numFmtId="166" fontId="11" fillId="0" borderId="0" xfId="2" applyNumberFormat="1" applyFont="1" applyFill="1"/>
    <xf numFmtId="0" fontId="11" fillId="0" borderId="0" xfId="1" applyFont="1" applyFill="1" applyAlignment="1"/>
    <xf numFmtId="0" fontId="2" fillId="17" borderId="0" xfId="1" applyFont="1" applyFill="1" applyBorder="1" applyAlignment="1"/>
    <xf numFmtId="0" fontId="11" fillId="17" borderId="0" xfId="1" applyFont="1" applyFill="1" applyAlignment="1"/>
    <xf numFmtId="0" fontId="5" fillId="0" borderId="0" xfId="1" applyFont="1" applyFill="1" applyAlignment="1">
      <alignment horizontal="left" vertical="center"/>
    </xf>
    <xf numFmtId="165" fontId="11" fillId="2" borderId="0" xfId="2" applyNumberFormat="1" applyFont="1" applyFill="1" applyAlignment="1">
      <alignment horizontal="right"/>
    </xf>
    <xf numFmtId="165" fontId="11" fillId="15" borderId="0" xfId="2" applyNumberFormat="1" applyFont="1" applyFill="1" applyAlignment="1">
      <alignment horizontal="right"/>
    </xf>
    <xf numFmtId="0" fontId="2" fillId="3" borderId="0" xfId="1" applyFill="1" applyBorder="1"/>
    <xf numFmtId="0" fontId="0" fillId="2" borderId="0" xfId="0" applyFill="1"/>
    <xf numFmtId="164" fontId="0" fillId="0" borderId="0" xfId="0" applyNumberFormat="1"/>
    <xf numFmtId="0" fontId="20" fillId="0" borderId="0" xfId="1" applyFont="1"/>
    <xf numFmtId="0" fontId="6" fillId="7" borderId="0" xfId="1" applyFont="1" applyFill="1"/>
    <xf numFmtId="0" fontId="6" fillId="9" borderId="0" xfId="1" applyFont="1" applyFill="1"/>
    <xf numFmtId="0" fontId="6" fillId="17" borderId="0" xfId="1" applyFont="1" applyFill="1" applyBorder="1"/>
    <xf numFmtId="0" fontId="22" fillId="0" borderId="1" xfId="0" applyFont="1" applyBorder="1" applyAlignment="1">
      <alignment wrapText="1"/>
    </xf>
    <xf numFmtId="0" fontId="0" fillId="0" borderId="2" xfId="0" applyBorder="1" applyAlignment="1">
      <alignment horizontal="left" vertical="top" wrapText="1"/>
    </xf>
    <xf numFmtId="0" fontId="1" fillId="0" borderId="2" xfId="0" applyFont="1" applyBorder="1"/>
    <xf numFmtId="0" fontId="24" fillId="0" borderId="2" xfId="3" applyFont="1" applyFill="1" applyBorder="1" applyAlignment="1">
      <alignment wrapText="1"/>
    </xf>
    <xf numFmtId="0" fontId="0" fillId="0" borderId="3" xfId="0" applyBorder="1"/>
    <xf numFmtId="0" fontId="17" fillId="0" borderId="0" xfId="0" applyFont="1"/>
    <xf numFmtId="0" fontId="0" fillId="0" borderId="0" xfId="0" applyFont="1"/>
    <xf numFmtId="0" fontId="26" fillId="9" borderId="0" xfId="0" applyFont="1" applyFill="1"/>
    <xf numFmtId="0" fontId="11" fillId="9" borderId="0" xfId="0" applyFont="1" applyFill="1"/>
    <xf numFmtId="0" fontId="27" fillId="0" borderId="0" xfId="0" applyFont="1"/>
    <xf numFmtId="0" fontId="26" fillId="0" borderId="0" xfId="0" applyFont="1"/>
    <xf numFmtId="0" fontId="11" fillId="0" borderId="0" xfId="0" applyFont="1"/>
    <xf numFmtId="14" fontId="2" fillId="15" borderId="0" xfId="1" applyNumberFormat="1" applyFill="1" applyAlignment="1"/>
    <xf numFmtId="168" fontId="0" fillId="20" borderId="0" xfId="0" applyNumberFormat="1" applyFill="1"/>
    <xf numFmtId="2" fontId="0" fillId="20" borderId="0" xfId="0" applyNumberFormat="1" applyFill="1"/>
    <xf numFmtId="1" fontId="0" fillId="20" borderId="0" xfId="0" applyNumberFormat="1" applyFill="1"/>
    <xf numFmtId="0" fontId="0" fillId="20" borderId="0" xfId="0" applyFill="1"/>
    <xf numFmtId="168" fontId="17" fillId="20" borderId="0" xfId="0" applyNumberFormat="1" applyFont="1" applyFill="1" applyAlignment="1">
      <alignment horizontal="center" wrapText="1"/>
    </xf>
    <xf numFmtId="1" fontId="17" fillId="20" borderId="0" xfId="0" applyNumberFormat="1" applyFont="1" applyFill="1" applyAlignment="1">
      <alignment horizontal="center" wrapText="1"/>
    </xf>
    <xf numFmtId="0" fontId="17" fillId="20" borderId="0" xfId="0" applyFont="1" applyFill="1" applyAlignment="1">
      <alignment horizontal="center" wrapText="1"/>
    </xf>
    <xf numFmtId="168" fontId="0" fillId="20" borderId="0" xfId="0" applyNumberFormat="1" applyFill="1" applyAlignment="1">
      <alignment wrapText="1"/>
    </xf>
    <xf numFmtId="1" fontId="0" fillId="20" borderId="0" xfId="0" applyNumberFormat="1" applyFill="1" applyAlignment="1">
      <alignment wrapText="1"/>
    </xf>
    <xf numFmtId="0" fontId="0" fillId="20" borderId="0" xfId="0" applyFill="1" applyAlignment="1">
      <alignment wrapText="1"/>
    </xf>
    <xf numFmtId="0" fontId="0" fillId="19" borderId="0" xfId="0" applyFill="1"/>
    <xf numFmtId="0" fontId="17" fillId="19" borderId="0" xfId="0" applyFont="1" applyFill="1" applyAlignment="1">
      <alignment horizontal="center" wrapText="1"/>
    </xf>
    <xf numFmtId="0" fontId="0" fillId="19" borderId="0" xfId="0" applyFill="1" applyAlignment="1">
      <alignment wrapText="1"/>
    </xf>
    <xf numFmtId="2" fontId="0" fillId="19" borderId="0" xfId="0" applyNumberFormat="1" applyFill="1"/>
    <xf numFmtId="1" fontId="0" fillId="14" borderId="0" xfId="0" applyNumberFormat="1" applyFill="1"/>
    <xf numFmtId="1" fontId="17" fillId="14" borderId="0" xfId="0" applyNumberFormat="1" applyFont="1" applyFill="1" applyAlignment="1">
      <alignment horizontal="center" wrapText="1"/>
    </xf>
    <xf numFmtId="1" fontId="0" fillId="14" borderId="0" xfId="0" applyNumberFormat="1" applyFill="1" applyAlignment="1">
      <alignment wrapText="1"/>
    </xf>
    <xf numFmtId="1" fontId="0" fillId="3" borderId="0" xfId="0" applyNumberFormat="1" applyFill="1"/>
    <xf numFmtId="1" fontId="17" fillId="3" borderId="0" xfId="0" applyNumberFormat="1" applyFont="1" applyFill="1" applyAlignment="1">
      <alignment horizontal="center" wrapText="1"/>
    </xf>
    <xf numFmtId="1" fontId="0" fillId="3" borderId="0" xfId="0" applyNumberFormat="1" applyFill="1" applyAlignment="1">
      <alignment wrapText="1"/>
    </xf>
    <xf numFmtId="1" fontId="0" fillId="15" borderId="0" xfId="0" applyNumberFormat="1" applyFill="1"/>
    <xf numFmtId="1" fontId="17" fillId="15" borderId="0" xfId="0" applyNumberFormat="1" applyFont="1" applyFill="1" applyAlignment="1">
      <alignment horizontal="center" wrapText="1"/>
    </xf>
    <xf numFmtId="1" fontId="0" fillId="15" borderId="0" xfId="0" applyNumberFormat="1" applyFill="1" applyAlignment="1">
      <alignment wrapText="1"/>
    </xf>
    <xf numFmtId="168" fontId="17" fillId="15" borderId="0" xfId="0" applyNumberFormat="1" applyFont="1" applyFill="1" applyAlignment="1">
      <alignment horizontal="center" wrapText="1"/>
    </xf>
    <xf numFmtId="168" fontId="0" fillId="15" borderId="0" xfId="0" applyNumberFormat="1" applyFill="1"/>
    <xf numFmtId="1" fontId="17" fillId="21" borderId="0" xfId="0" applyNumberFormat="1" applyFont="1" applyFill="1" applyAlignment="1">
      <alignment horizontal="center" wrapText="1"/>
    </xf>
    <xf numFmtId="1" fontId="0" fillId="21" borderId="0" xfId="0" applyNumberFormat="1" applyFill="1" applyAlignment="1">
      <alignment wrapText="1"/>
    </xf>
    <xf numFmtId="1" fontId="0" fillId="21" borderId="0" xfId="0" applyNumberFormat="1" applyFill="1"/>
    <xf numFmtId="1" fontId="17" fillId="18" borderId="0" xfId="0" applyNumberFormat="1" applyFont="1" applyFill="1" applyAlignment="1">
      <alignment horizontal="center" wrapText="1"/>
    </xf>
    <xf numFmtId="1" fontId="0" fillId="18" borderId="0" xfId="0" applyNumberFormat="1" applyFill="1"/>
    <xf numFmtId="0" fontId="0" fillId="22" borderId="0" xfId="0" applyFill="1"/>
    <xf numFmtId="1" fontId="0" fillId="22" borderId="0" xfId="0" applyNumberFormat="1" applyFill="1"/>
    <xf numFmtId="0" fontId="17" fillId="22" borderId="0" xfId="0" applyFont="1" applyFill="1" applyAlignment="1">
      <alignment horizontal="center" wrapText="1"/>
    </xf>
    <xf numFmtId="1" fontId="17" fillId="22" borderId="0" xfId="0" applyNumberFormat="1" applyFont="1" applyFill="1" applyAlignment="1">
      <alignment horizontal="center" wrapText="1"/>
    </xf>
    <xf numFmtId="168" fontId="17" fillId="22" borderId="0" xfId="0" applyNumberFormat="1" applyFont="1" applyFill="1" applyAlignment="1">
      <alignment horizontal="center" wrapText="1"/>
    </xf>
    <xf numFmtId="168" fontId="0" fillId="22" borderId="0" xfId="0" applyNumberFormat="1" applyFill="1"/>
    <xf numFmtId="0" fontId="11" fillId="0" borderId="0" xfId="1" applyFont="1" applyAlignment="1"/>
    <xf numFmtId="0" fontId="0" fillId="0" borderId="0" xfId="0" applyAlignment="1"/>
    <xf numFmtId="0" fontId="11" fillId="9" borderId="0" xfId="1" applyFont="1" applyFill="1"/>
    <xf numFmtId="0" fontId="11" fillId="7" borderId="0" xfId="1" applyFont="1" applyFill="1"/>
    <xf numFmtId="0" fontId="5" fillId="0" borderId="0" xfId="1" applyFont="1" applyFill="1" applyAlignment="1">
      <alignment vertical="center"/>
    </xf>
    <xf numFmtId="0" fontId="11" fillId="0" borderId="0" xfId="0" applyFont="1" applyFill="1"/>
    <xf numFmtId="0" fontId="11" fillId="3" borderId="0" xfId="0" applyFont="1" applyFill="1" applyAlignment="1">
      <alignment horizontal="right"/>
    </xf>
    <xf numFmtId="1" fontId="20" fillId="3" borderId="0" xfId="0" applyNumberFormat="1" applyFont="1" applyFill="1"/>
    <xf numFmtId="0" fontId="11" fillId="3" borderId="0" xfId="0" applyFont="1" applyFill="1"/>
    <xf numFmtId="0" fontId="26" fillId="0" borderId="0" xfId="0" applyFont="1" applyFill="1"/>
    <xf numFmtId="168" fontId="17" fillId="15" borderId="4" xfId="0" applyNumberFormat="1" applyFont="1" applyFill="1" applyBorder="1" applyAlignment="1">
      <alignment horizontal="center" wrapText="1"/>
    </xf>
    <xf numFmtId="168" fontId="0" fillId="15" borderId="4" xfId="0" applyNumberFormat="1" applyFill="1" applyBorder="1"/>
    <xf numFmtId="0" fontId="0" fillId="23" borderId="0" xfId="0" applyFill="1"/>
    <xf numFmtId="0" fontId="17" fillId="23" borderId="0" xfId="0" applyFont="1" applyFill="1" applyAlignment="1">
      <alignment horizontal="center"/>
    </xf>
    <xf numFmtId="0" fontId="17" fillId="23" borderId="0" xfId="0" applyFont="1" applyFill="1" applyAlignment="1">
      <alignment horizontal="center" vertical="center" wrapText="1"/>
    </xf>
    <xf numFmtId="0" fontId="0" fillId="23" borderId="0" xfId="0" applyFill="1" applyAlignment="1">
      <alignment vertical="center" wrapText="1"/>
    </xf>
    <xf numFmtId="0" fontId="20" fillId="0" borderId="0" xfId="0" applyFont="1" applyAlignment="1">
      <alignment horizontal="left"/>
    </xf>
    <xf numFmtId="171" fontId="20" fillId="0" borderId="0" xfId="0" applyNumberFormat="1" applyFont="1" applyFill="1"/>
    <xf numFmtId="0" fontId="11" fillId="2" borderId="0" xfId="0" applyFont="1" applyFill="1" applyProtection="1">
      <protection locked="0"/>
    </xf>
    <xf numFmtId="2" fontId="2" fillId="11" borderId="0" xfId="1" applyNumberFormat="1" applyFill="1"/>
    <xf numFmtId="169" fontId="2" fillId="11" borderId="0" xfId="1" applyNumberFormat="1" applyFill="1"/>
    <xf numFmtId="1" fontId="2" fillId="11" borderId="0" xfId="1" applyNumberFormat="1" applyFill="1"/>
    <xf numFmtId="2" fontId="0" fillId="2" borderId="0" xfId="0" applyNumberFormat="1" applyFill="1"/>
    <xf numFmtId="0" fontId="2" fillId="2" borderId="0" xfId="1" applyFill="1"/>
    <xf numFmtId="171" fontId="2" fillId="11" borderId="0" xfId="1" applyNumberFormat="1" applyFill="1"/>
    <xf numFmtId="172" fontId="2" fillId="11" borderId="0" xfId="1" applyNumberFormat="1" applyFill="1"/>
    <xf numFmtId="173" fontId="2" fillId="11" borderId="0" xfId="1" applyNumberFormat="1" applyFill="1"/>
    <xf numFmtId="0" fontId="9" fillId="0" borderId="0" xfId="1" applyFont="1" applyFill="1" applyBorder="1" applyAlignment="1">
      <alignment horizontal="left"/>
    </xf>
    <xf numFmtId="2" fontId="2" fillId="0" borderId="0" xfId="1" applyNumberFormat="1" applyFill="1"/>
    <xf numFmtId="0" fontId="2" fillId="0" borderId="0" xfId="1" applyFont="1" applyFill="1" applyBorder="1" applyAlignment="1">
      <alignment horizontal="left"/>
    </xf>
    <xf numFmtId="169" fontId="2" fillId="0" borderId="0" xfId="1" applyNumberFormat="1" applyFill="1"/>
    <xf numFmtId="171" fontId="2" fillId="0" borderId="0" xfId="1" applyNumberFormat="1" applyFill="1"/>
    <xf numFmtId="172" fontId="2" fillId="0" borderId="0" xfId="1" applyNumberFormat="1" applyFill="1"/>
    <xf numFmtId="173" fontId="2" fillId="0" borderId="0" xfId="1" applyNumberFormat="1" applyFill="1"/>
    <xf numFmtId="0" fontId="0" fillId="24" borderId="0" xfId="0" applyFill="1"/>
    <xf numFmtId="14" fontId="0" fillId="24" borderId="0" xfId="0" applyNumberFormat="1" applyFill="1"/>
    <xf numFmtId="0" fontId="17" fillId="24" borderId="0" xfId="0" applyFont="1" applyFill="1" applyAlignment="1">
      <alignment horizontal="center"/>
    </xf>
    <xf numFmtId="0" fontId="17" fillId="24" borderId="0" xfId="0" applyFont="1" applyFill="1" applyAlignment="1">
      <alignment horizontal="center" wrapText="1"/>
    </xf>
    <xf numFmtId="1" fontId="0" fillId="24" borderId="0" xfId="0" applyNumberFormat="1" applyFill="1"/>
    <xf numFmtId="164" fontId="2" fillId="24" borderId="0" xfId="1" applyNumberFormat="1" applyFill="1"/>
    <xf numFmtId="169" fontId="0" fillId="24" borderId="0" xfId="0" applyNumberFormat="1" applyFill="1"/>
    <xf numFmtId="169" fontId="17" fillId="24" borderId="0" xfId="0" applyNumberFormat="1" applyFont="1" applyFill="1" applyAlignment="1">
      <alignment horizontal="center" wrapText="1"/>
    </xf>
    <xf numFmtId="169" fontId="0" fillId="0" borderId="0" xfId="0" applyNumberFormat="1"/>
    <xf numFmtId="0" fontId="20" fillId="0" borderId="0" xfId="0" quotePrefix="1" applyFont="1" applyAlignment="1">
      <alignment horizontal="left"/>
    </xf>
    <xf numFmtId="0" fontId="20" fillId="0" borderId="0" xfId="0" applyFont="1"/>
    <xf numFmtId="0" fontId="11" fillId="16" borderId="0" xfId="0" applyFont="1" applyFill="1"/>
    <xf numFmtId="1" fontId="11" fillId="3" borderId="0" xfId="0" applyNumberFormat="1" applyFont="1" applyFill="1"/>
    <xf numFmtId="1" fontId="20" fillId="3" borderId="5" xfId="0" applyNumberFormat="1" applyFont="1" applyFill="1" applyBorder="1"/>
    <xf numFmtId="14" fontId="11" fillId="2" borderId="0" xfId="0" applyNumberFormat="1" applyFont="1" applyFill="1" applyProtection="1">
      <protection locked="0"/>
    </xf>
    <xf numFmtId="0" fontId="10" fillId="0" borderId="0" xfId="1" applyFont="1" applyFill="1" applyAlignment="1">
      <alignment horizontal="left" vertical="center"/>
    </xf>
    <xf numFmtId="1" fontId="2" fillId="3" borderId="0" xfId="1" applyNumberFormat="1" applyFill="1"/>
    <xf numFmtId="1" fontId="2" fillId="0" borderId="0" xfId="1" applyNumberFormat="1" applyFill="1"/>
    <xf numFmtId="165" fontId="2" fillId="0" borderId="0" xfId="1" applyNumberFormat="1" applyFill="1"/>
    <xf numFmtId="0" fontId="27" fillId="0" borderId="6" xfId="0" applyFont="1" applyBorder="1"/>
    <xf numFmtId="0" fontId="26" fillId="0" borderId="6" xfId="0" applyFont="1" applyBorder="1"/>
    <xf numFmtId="0" fontId="0" fillId="2" borderId="0" xfId="0" applyFont="1" applyFill="1"/>
    <xf numFmtId="14" fontId="2" fillId="15" borderId="0" xfId="1" applyNumberFormat="1" applyFont="1" applyFill="1"/>
    <xf numFmtId="0" fontId="11" fillId="15" borderId="0" xfId="0" applyFont="1" applyFill="1"/>
    <xf numFmtId="0" fontId="11" fillId="15" borderId="0" xfId="0" applyFont="1" applyFill="1" applyAlignment="1">
      <alignment horizontal="right"/>
    </xf>
    <xf numFmtId="168" fontId="2" fillId="15" borderId="0" xfId="1" applyNumberFormat="1" applyFill="1"/>
    <xf numFmtId="1" fontId="2" fillId="15" borderId="0" xfId="1" applyNumberFormat="1" applyFill="1"/>
    <xf numFmtId="0" fontId="0" fillId="0" borderId="0" xfId="0" applyAlignment="1">
      <alignment wrapText="1"/>
    </xf>
    <xf numFmtId="0" fontId="0" fillId="0" borderId="0" xfId="0" quotePrefix="1" applyAlignment="1">
      <alignment wrapText="1"/>
    </xf>
    <xf numFmtId="0" fontId="30" fillId="0" borderId="0" xfId="0" applyFont="1" applyAlignment="1">
      <alignment wrapText="1"/>
    </xf>
    <xf numFmtId="0" fontId="22" fillId="0" borderId="0" xfId="0" applyFont="1" applyAlignment="1">
      <alignment wrapText="1"/>
    </xf>
    <xf numFmtId="0" fontId="2" fillId="15" borderId="0" xfId="1" applyFill="1" applyAlignment="1">
      <alignment horizontal="left"/>
    </xf>
    <xf numFmtId="0" fontId="0" fillId="27" borderId="0" xfId="0" applyFill="1"/>
    <xf numFmtId="0" fontId="2" fillId="0" borderId="0" xfId="1" applyAlignment="1">
      <alignment horizontal="center"/>
    </xf>
    <xf numFmtId="0" fontId="2" fillId="0" borderId="0" xfId="1" applyAlignment="1">
      <alignment horizontal="left" vertical="center" wrapText="1"/>
    </xf>
    <xf numFmtId="0" fontId="5" fillId="0" borderId="0" xfId="1" applyFont="1" applyFill="1" applyAlignment="1">
      <alignment horizontal="center" vertical="center"/>
    </xf>
    <xf numFmtId="0" fontId="11" fillId="0" borderId="0" xfId="1" applyFont="1" applyAlignment="1">
      <alignment horizontal="center"/>
    </xf>
    <xf numFmtId="0" fontId="0" fillId="0" borderId="0" xfId="0" applyAlignment="1">
      <alignment horizontal="center"/>
    </xf>
    <xf numFmtId="0" fontId="2" fillId="0" borderId="0" xfId="1" applyFill="1" applyAlignment="1">
      <alignment horizontal="center"/>
    </xf>
    <xf numFmtId="0" fontId="2" fillId="0" borderId="0" xfId="1" applyAlignment="1">
      <alignment horizontal="left"/>
    </xf>
    <xf numFmtId="0" fontId="11" fillId="0" borderId="0" xfId="1" applyFont="1" applyAlignment="1">
      <alignment horizontal="left" vertical="top" wrapText="1"/>
    </xf>
    <xf numFmtId="0" fontId="11" fillId="7" borderId="0" xfId="1" applyFont="1" applyFill="1" applyAlignment="1">
      <alignment horizontal="left"/>
    </xf>
    <xf numFmtId="0" fontId="11" fillId="0" borderId="0" xfId="1" applyFont="1" applyAlignment="1">
      <alignment horizontal="left"/>
    </xf>
    <xf numFmtId="0" fontId="11" fillId="7" borderId="0" xfId="1" applyFont="1" applyFill="1"/>
    <xf numFmtId="0" fontId="14" fillId="8" borderId="0" xfId="1" applyFont="1" applyFill="1" applyAlignment="1">
      <alignment horizontal="left"/>
    </xf>
    <xf numFmtId="0" fontId="11" fillId="9" borderId="0" xfId="1" applyFont="1" applyFill="1"/>
    <xf numFmtId="0" fontId="15" fillId="13" borderId="0" xfId="1" applyFont="1" applyFill="1" applyAlignment="1">
      <alignment horizontal="left"/>
    </xf>
    <xf numFmtId="0" fontId="2" fillId="15" borderId="0" xfId="1" applyFill="1" applyAlignment="1">
      <alignment horizontal="left"/>
    </xf>
    <xf numFmtId="0" fontId="2" fillId="17" borderId="0" xfId="1" applyFont="1" applyFill="1" applyBorder="1"/>
    <xf numFmtId="0" fontId="11" fillId="17" borderId="0" xfId="1" applyFont="1" applyFill="1"/>
    <xf numFmtId="0" fontId="5" fillId="4" borderId="0" xfId="1" applyFont="1" applyFill="1" applyAlignment="1">
      <alignment horizontal="center" vertical="center"/>
    </xf>
    <xf numFmtId="0" fontId="6" fillId="0" borderId="0" xfId="1" applyFont="1" applyFill="1" applyAlignment="1">
      <alignment horizontal="left" vertical="top" wrapText="1"/>
    </xf>
    <xf numFmtId="0" fontId="7" fillId="0" borderId="0" xfId="0" applyFont="1" applyAlignment="1">
      <alignment horizontal="left" vertical="top"/>
    </xf>
    <xf numFmtId="0" fontId="8" fillId="0" borderId="0" xfId="0" applyFont="1" applyAlignment="1">
      <alignment horizontal="left" vertical="top"/>
    </xf>
    <xf numFmtId="0" fontId="9" fillId="5" borderId="0" xfId="1" applyFont="1" applyFill="1" applyAlignment="1">
      <alignment horizontal="left"/>
    </xf>
    <xf numFmtId="0" fontId="10" fillId="6" borderId="0" xfId="1" applyFont="1" applyFill="1" applyAlignment="1">
      <alignment horizontal="left"/>
    </xf>
    <xf numFmtId="0" fontId="11" fillId="3" borderId="0" xfId="1" applyFont="1" applyFill="1"/>
    <xf numFmtId="0" fontId="11" fillId="0" borderId="0" xfId="0" applyFont="1" applyFill="1" applyAlignment="1">
      <alignment horizontal="left" vertical="top" wrapText="1"/>
    </xf>
    <xf numFmtId="0" fontId="20" fillId="0" borderId="0" xfId="0" quotePrefix="1" applyFont="1" applyAlignment="1">
      <alignment horizontal="left" vertical="top" wrapText="1"/>
    </xf>
    <xf numFmtId="0" fontId="20" fillId="0" borderId="0" xfId="0" applyFont="1" applyAlignment="1">
      <alignment horizontal="left" vertical="top" wrapText="1"/>
    </xf>
    <xf numFmtId="0" fontId="11" fillId="0" borderId="0" xfId="0" applyFont="1" applyAlignment="1">
      <alignment horizontal="left"/>
    </xf>
    <xf numFmtId="0" fontId="20" fillId="0" borderId="0" xfId="0" quotePrefix="1" applyFont="1" applyAlignment="1">
      <alignment horizontal="left" wrapText="1"/>
    </xf>
    <xf numFmtId="0" fontId="20" fillId="0" borderId="0" xfId="0" applyFont="1" applyAlignment="1">
      <alignment horizontal="left" wrapText="1"/>
    </xf>
    <xf numFmtId="0" fontId="20" fillId="0" borderId="0" xfId="0" quotePrefix="1" applyFont="1" applyAlignment="1">
      <alignment horizontal="left"/>
    </xf>
    <xf numFmtId="0" fontId="20" fillId="0" borderId="0" xfId="0" applyFont="1" applyAlignment="1">
      <alignment horizontal="left"/>
    </xf>
    <xf numFmtId="0" fontId="28" fillId="0" borderId="0" xfId="0" applyFont="1" applyAlignment="1">
      <alignment horizontal="left" wrapText="1"/>
    </xf>
    <xf numFmtId="0" fontId="14" fillId="12" borderId="0" xfId="1" applyFont="1" applyFill="1" applyAlignment="1">
      <alignment horizontal="left"/>
    </xf>
    <xf numFmtId="0" fontId="14" fillId="25" borderId="0" xfId="1" applyFont="1" applyFill="1" applyAlignment="1">
      <alignment horizontal="left"/>
    </xf>
    <xf numFmtId="0" fontId="14" fillId="26" borderId="0" xfId="1" applyFont="1" applyFill="1" applyAlignment="1">
      <alignment horizontal="left"/>
    </xf>
    <xf numFmtId="0" fontId="17" fillId="23" borderId="0" xfId="0" applyFont="1" applyFill="1" applyAlignment="1">
      <alignment horizontal="center"/>
    </xf>
    <xf numFmtId="0" fontId="17" fillId="24" borderId="0" xfId="0" applyFont="1" applyFill="1" applyAlignment="1">
      <alignment horizontal="center"/>
    </xf>
    <xf numFmtId="0" fontId="0" fillId="16" borderId="0" xfId="0" applyFill="1" applyAlignment="1">
      <alignment horizontal="center"/>
    </xf>
    <xf numFmtId="0" fontId="0" fillId="15" borderId="0" xfId="0" applyFill="1" applyAlignment="1">
      <alignment horizontal="center"/>
    </xf>
    <xf numFmtId="0" fontId="25" fillId="0" borderId="0" xfId="0" applyFont="1" applyAlignment="1">
      <alignment horizontal="left" vertical="top" wrapText="1"/>
    </xf>
    <xf numFmtId="168" fontId="0" fillId="20" borderId="0" xfId="0" applyNumberFormat="1" applyFill="1" applyAlignment="1">
      <alignment horizontal="center"/>
    </xf>
    <xf numFmtId="1" fontId="0" fillId="18" borderId="0" xfId="0" applyNumberFormat="1" applyFill="1" applyAlignment="1">
      <alignment horizontal="center"/>
    </xf>
    <xf numFmtId="0" fontId="0" fillId="22" borderId="0" xfId="0" applyFill="1" applyAlignment="1">
      <alignment horizontal="center"/>
    </xf>
    <xf numFmtId="1" fontId="0" fillId="15" borderId="0" xfId="0" applyNumberFormat="1" applyFill="1" applyAlignment="1">
      <alignment horizontal="center"/>
    </xf>
    <xf numFmtId="0" fontId="0" fillId="19" borderId="0" xfId="0" applyFill="1" applyAlignment="1">
      <alignment horizontal="center"/>
    </xf>
    <xf numFmtId="1" fontId="0" fillId="14" borderId="0" xfId="0" applyNumberFormat="1" applyFill="1" applyAlignment="1">
      <alignment horizontal="center"/>
    </xf>
    <xf numFmtId="1" fontId="0" fillId="21" borderId="0" xfId="0" applyNumberFormat="1" applyFill="1" applyAlignment="1">
      <alignment horizontal="center"/>
    </xf>
    <xf numFmtId="1" fontId="0" fillId="3" borderId="0" xfId="0" applyNumberFormat="1" applyFill="1" applyAlignment="1">
      <alignment horizontal="center"/>
    </xf>
  </cellXfs>
  <cellStyles count="4">
    <cellStyle name="Comma 2" xfId="2" xr:uid="{00000000-0005-0000-0000-000000000000}"/>
    <cellStyle name="Hyperlink" xfId="3" builtinId="8"/>
    <cellStyle name="Normal" xfId="0" builtinId="0"/>
    <cellStyle name="Normal 2" xfId="1" xr:uid="{00000000-0005-0000-0000-000003000000}"/>
  </cellStyles>
  <dxfs count="17">
    <dxf>
      <fill>
        <patternFill>
          <bgColor rgb="FFFFFF00"/>
        </patternFill>
      </fill>
    </dxf>
    <dxf>
      <fill>
        <patternFill>
          <bgColor theme="0" tint="-0.14996795556505021"/>
        </patternFill>
      </fill>
    </dxf>
    <dxf>
      <fill>
        <patternFill>
          <bgColor rgb="FFFFC000"/>
        </patternFill>
      </fill>
    </dxf>
    <dxf>
      <fill>
        <patternFill>
          <bgColor rgb="FFFFC000"/>
        </patternFill>
      </fill>
    </dxf>
    <dxf>
      <fill>
        <patternFill>
          <bgColor rgb="FFFFC000"/>
        </patternFill>
      </fill>
    </dxf>
    <dxf>
      <font>
        <b/>
        <i val="0"/>
      </font>
      <fill>
        <patternFill>
          <bgColor rgb="FFFF0000"/>
        </patternFill>
      </fill>
    </dxf>
    <dxf>
      <font>
        <b/>
        <i val="0"/>
        <color auto="1"/>
      </font>
      <fill>
        <patternFill>
          <bgColor theme="9" tint="-0.24994659260841701"/>
        </patternFill>
      </fill>
    </dxf>
    <dxf>
      <font>
        <b/>
        <i val="0"/>
      </font>
      <fill>
        <patternFill>
          <bgColor rgb="FFFFFF00"/>
        </patternFill>
      </fill>
    </dxf>
    <dxf>
      <font>
        <b/>
        <i val="0"/>
      </font>
      <fill>
        <patternFill>
          <bgColor rgb="FF00B050"/>
        </patternFill>
      </fill>
    </dxf>
    <dxf>
      <fill>
        <patternFill>
          <bgColor rgb="FFFFFF00"/>
        </patternFill>
      </fill>
    </dxf>
    <dxf>
      <fill>
        <patternFill>
          <bgColor theme="0" tint="-0.14996795556505021"/>
        </patternFill>
      </fill>
    </dxf>
    <dxf>
      <fill>
        <patternFill>
          <bgColor rgb="FFFFFF00"/>
        </patternFill>
      </fill>
    </dxf>
    <dxf>
      <fill>
        <patternFill>
          <bgColor theme="3" tint="0.79998168889431442"/>
        </patternFill>
      </fill>
    </dxf>
    <dxf>
      <font>
        <b/>
        <i val="0"/>
      </font>
      <fill>
        <patternFill>
          <bgColor rgb="FFFF0000"/>
        </patternFill>
      </fill>
    </dxf>
    <dxf>
      <font>
        <b/>
        <i val="0"/>
        <color auto="1"/>
      </font>
      <fill>
        <patternFill>
          <bgColor theme="9" tint="-0.24994659260841701"/>
        </patternFill>
      </fill>
    </dxf>
    <dxf>
      <font>
        <b/>
        <i val="0"/>
      </font>
      <fill>
        <patternFill>
          <bgColor rgb="FFFFFF00"/>
        </patternFill>
      </fill>
    </dxf>
    <dxf>
      <font>
        <b/>
        <i val="0"/>
      </font>
      <fill>
        <patternFill>
          <bgColor rgb="FF00B050"/>
        </patternFill>
      </fill>
    </dxf>
  </dxfs>
  <tableStyles count="0" defaultTableStyle="TableStyleMedium2" defaultPivotStyle="PivotStyleLight16"/>
  <colors>
    <mruColors>
      <color rgb="FFFFCC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Flow rates and inundation area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081714785651801"/>
          <c:y val="0.17171296296296301"/>
          <c:w val="0.70364798758131897"/>
          <c:h val="0.68347951297754495"/>
        </c:manualLayout>
      </c:layout>
      <c:scatterChart>
        <c:scatterStyle val="smoothMarker"/>
        <c:varyColors val="0"/>
        <c:ser>
          <c:idx val="0"/>
          <c:order val="0"/>
          <c:tx>
            <c:v>Inflow</c:v>
          </c:tx>
          <c:spPr>
            <a:ln w="19050" cap="rnd">
              <a:solidFill>
                <a:schemeClr val="accent1"/>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assessment'!$C$44:$C$314</c:f>
              <c:numCache>
                <c:formatCode>0</c:formatCode>
                <c:ptCount val="271"/>
                <c:pt idx="0">
                  <c:v>0</c:v>
                </c:pt>
                <c:pt idx="1">
                  <c:v>1737.4914384255653</c:v>
                </c:pt>
                <c:pt idx="2">
                  <c:v>2072.3282162545538</c:v>
                </c:pt>
                <c:pt idx="3">
                  <c:v>2467.6471206385472</c:v>
                </c:pt>
                <c:pt idx="4">
                  <c:v>2932.0979489619394</c:v>
                </c:pt>
                <c:pt idx="5">
                  <c:v>3475.0960439418368</c:v>
                </c:pt>
                <c:pt idx="6">
                  <c:v>4106.7963865623824</c:v>
                </c:pt>
                <c:pt idx="7">
                  <c:v>4838.0450312008552</c:v>
                </c:pt>
                <c:pt idx="8">
                  <c:v>5680.3048525124286</c:v>
                </c:pt>
                <c:pt idx="9">
                  <c:v>6645.5528417863643</c:v>
                </c:pt>
                <c:pt idx="10">
                  <c:v>7746.1466136570934</c:v>
                </c:pt>
                <c:pt idx="11">
                  <c:v>8994.6583732541476</c:v>
                </c:pt>
                <c:pt idx="12">
                  <c:v>10403.675354332185</c:v>
                </c:pt>
                <c:pt idx="13">
                  <c:v>11985.566668767624</c:v>
                </c:pt>
                <c:pt idx="14">
                  <c:v>13752.217596919174</c:v>
                </c:pt>
                <c:pt idx="15">
                  <c:v>15714.733577463743</c:v>
                </c:pt>
                <c:pt idx="16">
                  <c:v>17883.117495492457</c:v>
                </c:pt>
                <c:pt idx="17">
                  <c:v>20265.925280192507</c:v>
                </c:pt>
                <c:pt idx="18">
                  <c:v>22869.906260347951</c:v>
                </c:pt>
                <c:pt idx="19">
                  <c:v>25699.63613090758</c:v>
                </c:pt>
                <c:pt idx="20">
                  <c:v>28757.151694114847</c:v>
                </c:pt>
                <c:pt idx="21">
                  <c:v>32041.597686941001</c:v>
                </c:pt>
                <c:pt idx="22">
                  <c:v>35548.896924023444</c:v>
                </c:pt>
                <c:pt idx="23">
                  <c:v>39271.455604919043</c:v>
                </c:pt>
                <c:pt idx="24">
                  <c:v>43197.915894479665</c:v>
                </c:pt>
                <c:pt idx="25">
                  <c:v>47312.967732849262</c:v>
                </c:pt>
                <c:pt idx="26">
                  <c:v>51597.231227032789</c:v>
                </c:pt>
                <c:pt idx="27">
                  <c:v>56027.219895448725</c:v>
                </c:pt>
                <c:pt idx="28">
                  <c:v>60575.393475706616</c:v>
                </c:pt>
                <c:pt idx="29">
                  <c:v>65210.306980700036</c:v>
                </c:pt>
                <c:pt idx="30">
                  <c:v>69896.860238164823</c:v>
                </c:pt>
                <c:pt idx="31">
                  <c:v>74596.649336008195</c:v>
                </c:pt>
                <c:pt idx="32">
                  <c:v>79268.418303476923</c:v>
                </c:pt>
                <c:pt idx="33">
                  <c:v>83868.606089423847</c:v>
                </c:pt>
                <c:pt idx="34">
                  <c:v>88351.98057213366</c:v>
                </c:pt>
                <c:pt idx="35">
                  <c:v>92672.348080066047</c:v>
                </c:pt>
                <c:pt idx="36">
                  <c:v>96783.323854659597</c:v>
                </c:pt>
                <c:pt idx="37">
                  <c:v>100639.14617945738</c:v>
                </c:pt>
                <c:pt idx="38">
                  <c:v>104195.51466134674</c:v>
                </c:pt>
                <c:pt idx="39">
                  <c:v>107410.43149277037</c:v>
                </c:pt>
                <c:pt idx="40">
                  <c:v>110245.02354130551</c:v>
                </c:pt>
                <c:pt idx="41">
                  <c:v>112664.32287233917</c:v>
                </c:pt>
                <c:pt idx="42">
                  <c:v>114637.98384904752</c:v>
                </c:pt>
                <c:pt idx="43">
                  <c:v>116140.91627598669</c:v>
                </c:pt>
                <c:pt idx="44">
                  <c:v>117153.81612859873</c:v>
                </c:pt>
                <c:pt idx="45">
                  <c:v>117663.57817737911</c:v>
                </c:pt>
                <c:pt idx="46">
                  <c:v>117663.57817737911</c:v>
                </c:pt>
                <c:pt idx="47">
                  <c:v>117153.81612859873</c:v>
                </c:pt>
                <c:pt idx="48">
                  <c:v>116140.91627598669</c:v>
                </c:pt>
                <c:pt idx="49">
                  <c:v>114637.98384904752</c:v>
                </c:pt>
                <c:pt idx="50">
                  <c:v>112664.32287233917</c:v>
                </c:pt>
                <c:pt idx="51">
                  <c:v>110245.02354130551</c:v>
                </c:pt>
                <c:pt idx="52">
                  <c:v>107410.43149277037</c:v>
                </c:pt>
                <c:pt idx="53">
                  <c:v>104195.51466134674</c:v>
                </c:pt>
                <c:pt idx="54">
                  <c:v>100639.14617945738</c:v>
                </c:pt>
                <c:pt idx="55">
                  <c:v>96783.323854659597</c:v>
                </c:pt>
                <c:pt idx="56">
                  <c:v>92672.348080066047</c:v>
                </c:pt>
                <c:pt idx="57">
                  <c:v>88351.98057213366</c:v>
                </c:pt>
                <c:pt idx="58">
                  <c:v>83868.606089423847</c:v>
                </c:pt>
                <c:pt idx="59">
                  <c:v>79268.418303476923</c:v>
                </c:pt>
                <c:pt idx="60">
                  <c:v>74596.649336008195</c:v>
                </c:pt>
                <c:pt idx="61">
                  <c:v>69896.860238164823</c:v>
                </c:pt>
                <c:pt idx="62">
                  <c:v>65210.306980700036</c:v>
                </c:pt>
                <c:pt idx="63">
                  <c:v>60575.393475706616</c:v>
                </c:pt>
                <c:pt idx="64">
                  <c:v>56027.219895448725</c:v>
                </c:pt>
                <c:pt idx="65">
                  <c:v>51597.231227032789</c:v>
                </c:pt>
                <c:pt idx="66">
                  <c:v>47312.967732849262</c:v>
                </c:pt>
                <c:pt idx="67">
                  <c:v>43197.915894479665</c:v>
                </c:pt>
                <c:pt idx="68">
                  <c:v>39271.455604919043</c:v>
                </c:pt>
                <c:pt idx="69">
                  <c:v>35548.896924023444</c:v>
                </c:pt>
                <c:pt idx="70">
                  <c:v>32041.597686941001</c:v>
                </c:pt>
                <c:pt idx="71">
                  <c:v>28757.151694114847</c:v>
                </c:pt>
                <c:pt idx="72">
                  <c:v>25699.63613090758</c:v>
                </c:pt>
                <c:pt idx="73">
                  <c:v>22869.906260347951</c:v>
                </c:pt>
                <c:pt idx="74">
                  <c:v>20265.925280192507</c:v>
                </c:pt>
                <c:pt idx="75">
                  <c:v>17883.117495492457</c:v>
                </c:pt>
                <c:pt idx="76">
                  <c:v>15714.733577463743</c:v>
                </c:pt>
                <c:pt idx="77">
                  <c:v>13752.217596919174</c:v>
                </c:pt>
                <c:pt idx="78">
                  <c:v>11985.566668767624</c:v>
                </c:pt>
                <c:pt idx="79">
                  <c:v>10403.675354332185</c:v>
                </c:pt>
                <c:pt idx="80">
                  <c:v>8994.6583732541476</c:v>
                </c:pt>
                <c:pt idx="81">
                  <c:v>7746.1466136570934</c:v>
                </c:pt>
                <c:pt idx="82">
                  <c:v>6645.5528417863643</c:v>
                </c:pt>
                <c:pt idx="83">
                  <c:v>5680.3048525124286</c:v>
                </c:pt>
                <c:pt idx="84">
                  <c:v>4838.0450312008552</c:v>
                </c:pt>
                <c:pt idx="85">
                  <c:v>4106.7963865623824</c:v>
                </c:pt>
                <c:pt idx="86">
                  <c:v>3475.0960439418368</c:v>
                </c:pt>
                <c:pt idx="87">
                  <c:v>2932.0979489619394</c:v>
                </c:pt>
                <c:pt idx="88">
                  <c:v>2467.6471206385472</c:v>
                </c:pt>
                <c:pt idx="89">
                  <c:v>2072.3282162545538</c:v>
                </c:pt>
                <c:pt idx="90">
                  <c:v>1737.4914384255653</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numCache>
            </c:numRef>
          </c:yVal>
          <c:smooth val="1"/>
          <c:extLst>
            <c:ext xmlns:c16="http://schemas.microsoft.com/office/drawing/2014/chart" uri="{C3380CC4-5D6E-409C-BE32-E72D297353CC}">
              <c16:uniqueId val="{00000000-AEDC-3C47-B1FC-F8C2AADCC556}"/>
            </c:ext>
          </c:extLst>
        </c:ser>
        <c:ser>
          <c:idx val="1"/>
          <c:order val="1"/>
          <c:tx>
            <c:v>Outflow</c:v>
          </c:tx>
          <c:spPr>
            <a:ln w="19050" cap="rnd">
              <a:solidFill>
                <a:schemeClr val="accent2"/>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assessment'!$D$44:$D$314</c:f>
              <c:numCache>
                <c:formatCode>0</c:formatCode>
                <c:ptCount val="271"/>
                <c:pt idx="0">
                  <c:v>0</c:v>
                </c:pt>
                <c:pt idx="1">
                  <c:v>0</c:v>
                </c:pt>
                <c:pt idx="2">
                  <c:v>0</c:v>
                </c:pt>
                <c:pt idx="3">
                  <c:v>0</c:v>
                </c:pt>
                <c:pt idx="4">
                  <c:v>0</c:v>
                </c:pt>
                <c:pt idx="5">
                  <c:v>0</c:v>
                </c:pt>
                <c:pt idx="6">
                  <c:v>0</c:v>
                </c:pt>
                <c:pt idx="7">
                  <c:v>0</c:v>
                </c:pt>
                <c:pt idx="8">
                  <c:v>6235.0239912863217</c:v>
                </c:pt>
                <c:pt idx="9">
                  <c:v>6243.4765468858723</c:v>
                </c:pt>
                <c:pt idx="10">
                  <c:v>6252.2134329294686</c:v>
                </c:pt>
                <c:pt idx="11">
                  <c:v>6261.2426512227385</c:v>
                </c:pt>
                <c:pt idx="12">
                  <c:v>6270.5723670751149</c:v>
                </c:pt>
                <c:pt idx="13">
                  <c:v>6280.2109102919994</c:v>
                </c:pt>
                <c:pt idx="14">
                  <c:v>6290.1667760739556</c:v>
                </c:pt>
                <c:pt idx="15">
                  <c:v>6300.4486258185907</c:v>
                </c:pt>
                <c:pt idx="16">
                  <c:v>6311.0652878207184</c:v>
                </c:pt>
                <c:pt idx="17">
                  <c:v>6322.025757866365</c:v>
                </c:pt>
                <c:pt idx="18">
                  <c:v>6333.3391997160952</c:v>
                </c:pt>
                <c:pt idx="19">
                  <c:v>6345.0149454731381</c:v>
                </c:pt>
                <c:pt idx="20">
                  <c:v>6357.0624958317103</c:v>
                </c:pt>
                <c:pt idx="21">
                  <c:v>6369.491520200927</c:v>
                </c:pt>
                <c:pt idx="22">
                  <c:v>6382.3118566996509</c:v>
                </c:pt>
                <c:pt idx="23">
                  <c:v>6395.5335120175969</c:v>
                </c:pt>
                <c:pt idx="24">
                  <c:v>6409.166661138006</c:v>
                </c:pt>
                <c:pt idx="25">
                  <c:v>6423.2216469171617</c:v>
                </c:pt>
                <c:pt idx="26">
                  <c:v>6437.7089795160455</c:v>
                </c:pt>
                <c:pt idx="27">
                  <c:v>6452.6393356793787</c:v>
                </c:pt>
                <c:pt idx="28">
                  <c:v>6468.0235578573529</c:v>
                </c:pt>
                <c:pt idx="29">
                  <c:v>6483.8726531652992</c:v>
                </c:pt>
                <c:pt idx="30">
                  <c:v>6500.1977921766138</c:v>
                </c:pt>
                <c:pt idx="31">
                  <c:v>6517.0103075442466</c:v>
                </c:pt>
                <c:pt idx="32">
                  <c:v>6534.3216924460803</c:v>
                </c:pt>
                <c:pt idx="33">
                  <c:v>6552.1435988495896</c:v>
                </c:pt>
                <c:pt idx="34">
                  <c:v>6570.4878355911869</c:v>
                </c:pt>
                <c:pt idx="35">
                  <c:v>6589.3663662657118</c:v>
                </c:pt>
                <c:pt idx="36">
                  <c:v>6608.7913069215801</c:v>
                </c:pt>
                <c:pt idx="37">
                  <c:v>6628.7749235571782</c:v>
                </c:pt>
                <c:pt idx="38">
                  <c:v>6649.3296294141337</c:v>
                </c:pt>
                <c:pt idx="39">
                  <c:v>6670.4679820632073</c:v>
                </c:pt>
                <c:pt idx="40">
                  <c:v>6692.2026802785949</c:v>
                </c:pt>
                <c:pt idx="41">
                  <c:v>6714.5465606965672</c:v>
                </c:pt>
                <c:pt idx="42">
                  <c:v>6737.5125942544328</c:v>
                </c:pt>
                <c:pt idx="43">
                  <c:v>6761.1138824059608</c:v>
                </c:pt>
                <c:pt idx="44">
                  <c:v>6785.363653109488</c:v>
                </c:pt>
                <c:pt idx="45">
                  <c:v>6810.2752565850833</c:v>
                </c:pt>
                <c:pt idx="46">
                  <c:v>6835.8621608372669</c:v>
                </c:pt>
                <c:pt idx="47">
                  <c:v>6862.1379469399362</c:v>
                </c:pt>
                <c:pt idx="48">
                  <c:v>6889.1163040802976</c:v>
                </c:pt>
                <c:pt idx="49">
                  <c:v>6916.8110243587744</c:v>
                </c:pt>
                <c:pt idx="50">
                  <c:v>6945.2359973420262</c:v>
                </c:pt>
                <c:pt idx="51">
                  <c:v>6974.4052043664042</c:v>
                </c:pt>
                <c:pt idx="52">
                  <c:v>7004.3327125893566</c:v>
                </c:pt>
                <c:pt idx="53">
                  <c:v>7035.0326687864799</c:v>
                </c:pt>
                <c:pt idx="54">
                  <c:v>7066.5192928921733</c:v>
                </c:pt>
                <c:pt idx="55">
                  <c:v>7098.8068712819913</c:v>
                </c:pt>
                <c:pt idx="56">
                  <c:v>7131.909749795107</c:v>
                </c:pt>
                <c:pt idx="57">
                  <c:v>7165.8423264954608</c:v>
                </c:pt>
                <c:pt idx="58">
                  <c:v>7200.6190441704512</c:v>
                </c:pt>
                <c:pt idx="59">
                  <c:v>7236.2543825662951</c:v>
                </c:pt>
                <c:pt idx="60">
                  <c:v>7272.7628503593942</c:v>
                </c:pt>
                <c:pt idx="61">
                  <c:v>7310.1589768633785</c:v>
                </c:pt>
                <c:pt idx="62">
                  <c:v>7348.4573034717387</c:v>
                </c:pt>
                <c:pt idx="63">
                  <c:v>7387.6723748362538</c:v>
                </c:pt>
                <c:pt idx="64">
                  <c:v>7427.8187297817485</c:v>
                </c:pt>
                <c:pt idx="65">
                  <c:v>7468.9108919579758</c:v>
                </c:pt>
                <c:pt idx="66">
                  <c:v>7510.9633602297708</c:v>
                </c:pt>
                <c:pt idx="67">
                  <c:v>7553.9905988069277</c:v>
                </c:pt>
                <c:pt idx="68">
                  <c:v>7598.0070271155882</c:v>
                </c:pt>
                <c:pt idx="69">
                  <c:v>7643.027009413252</c:v>
                </c:pt>
                <c:pt idx="70">
                  <c:v>7689.0648441498925</c:v>
                </c:pt>
                <c:pt idx="71">
                  <c:v>7736.1347530779858</c:v>
                </c:pt>
                <c:pt idx="72">
                  <c:v>7784.2508701146326</c:v>
                </c:pt>
                <c:pt idx="73">
                  <c:v>7833.4272299592922</c:v>
                </c:pt>
                <c:pt idx="74">
                  <c:v>7883.6777564710746</c:v>
                </c:pt>
                <c:pt idx="75">
                  <c:v>7935.0162508098383</c:v>
                </c:pt>
                <c:pt idx="76">
                  <c:v>7987.456379345771</c:v>
                </c:pt>
                <c:pt idx="77">
                  <c:v>8041.0116613424989</c:v>
                </c:pt>
                <c:pt idx="78">
                  <c:v>8095.695456419171</c:v>
                </c:pt>
                <c:pt idx="79">
                  <c:v>8151.5209517973144</c:v>
                </c:pt>
                <c:pt idx="80">
                  <c:v>8208.5011493387356</c:v>
                </c:pt>
                <c:pt idx="81">
                  <c:v>8266.6488523810367</c:v>
                </c:pt>
                <c:pt idx="82">
                  <c:v>8325.976652377818</c:v>
                </c:pt>
                <c:pt idx="83">
                  <c:v>8386.4969153509683</c:v>
                </c:pt>
                <c:pt idx="84">
                  <c:v>8448.2217681628736</c:v>
                </c:pt>
                <c:pt idx="85">
                  <c:v>8511.1630846168027</c:v>
                </c:pt>
                <c:pt idx="86">
                  <c:v>8575.3324713941001</c:v>
                </c:pt>
                <c:pt idx="87">
                  <c:v>8640.7412538372282</c:v>
                </c:pt>
                <c:pt idx="88">
                  <c:v>8707.400461588124</c:v>
                </c:pt>
                <c:pt idx="89">
                  <c:v>8775.3208140917304</c:v>
                </c:pt>
                <c:pt idx="90">
                  <c:v>8844.5127059749448</c:v>
                </c:pt>
                <c:pt idx="91">
                  <c:v>8914.9861923116496</c:v>
                </c:pt>
                <c:pt idx="92">
                  <c:v>8986.7509737848795</c:v>
                </c:pt>
                <c:pt idx="93">
                  <c:v>9059.8163817575569</c:v>
                </c:pt>
                <c:pt idx="94">
                  <c:v>9134.1913632636351</c:v>
                </c:pt>
                <c:pt idx="95">
                  <c:v>9209.8844659318493</c:v>
                </c:pt>
                <c:pt idx="96">
                  <c:v>9286.9038228546779</c:v>
                </c:pt>
                <c:pt idx="97">
                  <c:v>9365.2571374154268</c:v>
                </c:pt>
                <c:pt idx="98">
                  <c:v>9444.9516680868055</c:v>
                </c:pt>
                <c:pt idx="99">
                  <c:v>9525.9942132146207</c:v>
                </c:pt>
                <c:pt idx="100">
                  <c:v>9608.3910958006218</c:v>
                </c:pt>
                <c:pt idx="101">
                  <c:v>9692.1481482988347</c:v>
                </c:pt>
                <c:pt idx="102">
                  <c:v>9777.2706974400608</c:v>
                </c:pt>
                <c:pt idx="103">
                  <c:v>9863.7635490995235</c:v>
                </c:pt>
                <c:pt idx="104">
                  <c:v>9951.6309732229638</c:v>
                </c:pt>
                <c:pt idx="105">
                  <c:v>10040.876688826753</c:v>
                </c:pt>
                <c:pt idx="106">
                  <c:v>10131.50384908788</c:v>
                </c:pt>
                <c:pt idx="107">
                  <c:v>10223.515026539939</c:v>
                </c:pt>
                <c:pt idx="108">
                  <c:v>10316.912198391501</c:v>
                </c:pt>
                <c:pt idx="109">
                  <c:v>10411.696731983437</c:v>
                </c:pt>
                <c:pt idx="110">
                  <c:v>10507.869370402072</c:v>
                </c:pt>
                <c:pt idx="111">
                  <c:v>10605.430218265168</c:v>
                </c:pt>
                <c:pt idx="112">
                  <c:v>10704.378727697931</c:v>
                </c:pt>
                <c:pt idx="113">
                  <c:v>10804.713684516482</c:v>
                </c:pt>
                <c:pt idx="114">
                  <c:v>10906.43319463626</c:v>
                </c:pt>
                <c:pt idx="115">
                  <c:v>11009.534670723082</c:v>
                </c:pt>
                <c:pt idx="116">
                  <c:v>11114.014819104606</c:v>
                </c:pt>
                <c:pt idx="117">
                  <c:v>11219.869626960055</c:v>
                </c:pt>
                <c:pt idx="118">
                  <c:v>11327.094349806175</c:v>
                </c:pt>
                <c:pt idx="119">
                  <c:v>11435.683499297404</c:v>
                </c:pt>
                <c:pt idx="120">
                  <c:v>11545.63083135827</c:v>
                </c:pt>
                <c:pt idx="121">
                  <c:v>11656.92933466606</c:v>
                </c:pt>
                <c:pt idx="122">
                  <c:v>11769.57121950174</c:v>
                </c:pt>
                <c:pt idx="123">
                  <c:v>11883.547906987165</c:v>
                </c:pt>
                <c:pt idx="124">
                  <c:v>11998.8500187264</c:v>
                </c:pt>
                <c:pt idx="125">
                  <c:v>12115.467366869081</c:v>
                </c:pt>
                <c:pt idx="126">
                  <c:v>12233.38894461346</c:v>
                </c:pt>
                <c:pt idx="127">
                  <c:v>12352.602917166743</c:v>
                </c:pt>
                <c:pt idx="128">
                  <c:v>12473.09661318014</c:v>
                </c:pt>
                <c:pt idx="129">
                  <c:v>12594.856516675889</c:v>
                </c:pt>
                <c:pt idx="130">
                  <c:v>12717.868259483274</c:v>
                </c:pt>
                <c:pt idx="131">
                  <c:v>12842.1166142004</c:v>
                </c:pt>
                <c:pt idx="132">
                  <c:v>12967.585487698349</c:v>
                </c:pt>
                <c:pt idx="133">
                  <c:v>13094.257915183858</c:v>
                </c:pt>
                <c:pt idx="134">
                  <c:v>13222.116054836571</c:v>
                </c:pt>
                <c:pt idx="135">
                  <c:v>13351.141183036385</c:v>
                </c:pt>
                <c:pt idx="136">
                  <c:v>13481.31369019617</c:v>
                </c:pt>
                <c:pt idx="137">
                  <c:v>13612.613077214737</c:v>
                </c:pt>
                <c:pt idx="138">
                  <c:v>13745.017952564416</c:v>
                </c:pt>
                <c:pt idx="139">
                  <c:v>13878.506030027342</c:v>
                </c:pt>
                <c:pt idx="140">
                  <c:v>14013.054127093907</c:v>
                </c:pt>
                <c:pt idx="141">
                  <c:v>14148.638164036451</c:v>
                </c:pt>
                <c:pt idx="142">
                  <c:v>14285.233163670724</c:v>
                </c:pt>
                <c:pt idx="143">
                  <c:v>14422.813251817101</c:v>
                </c:pt>
                <c:pt idx="144">
                  <c:v>14561.351658472959</c:v>
                </c:pt>
                <c:pt idx="145">
                  <c:v>14700.820719707081</c:v>
                </c:pt>
                <c:pt idx="146">
                  <c:v>14841.191880286297</c:v>
                </c:pt>
                <c:pt idx="147">
                  <c:v>14982.435697043958</c:v>
                </c:pt>
                <c:pt idx="148">
                  <c:v>15124.521842999147</c:v>
                </c:pt>
                <c:pt idx="149">
                  <c:v>15267.419112234918</c:v>
                </c:pt>
                <c:pt idx="150">
                  <c:v>15411.095425543132</c:v>
                </c:pt>
                <c:pt idx="151">
                  <c:v>15555.517836842631</c:v>
                </c:pt>
                <c:pt idx="152">
                  <c:v>15700.652540376992</c:v>
                </c:pt>
                <c:pt idx="153">
                  <c:v>15846.464878697021</c:v>
                </c:pt>
                <c:pt idx="154">
                  <c:v>15992.919351432691</c:v>
                </c:pt>
                <c:pt idx="155">
                  <c:v>16139.979624858188</c:v>
                </c:pt>
                <c:pt idx="156">
                  <c:v>16287.608542253045</c:v>
                </c:pt>
                <c:pt idx="157">
                  <c:v>16435.768135061484</c:v>
                </c:pt>
                <c:pt idx="158">
                  <c:v>16584.419634851205</c:v>
                </c:pt>
                <c:pt idx="159">
                  <c:v>16733.523486072078</c:v>
                </c:pt>
                <c:pt idx="160">
                  <c:v>16883.039359614231</c:v>
                </c:pt>
                <c:pt idx="161">
                  <c:v>17032.926167164278</c:v>
                </c:pt>
                <c:pt idx="162">
                  <c:v>17183.142076357304</c:v>
                </c:pt>
                <c:pt idx="163">
                  <c:v>17333.644526721655</c:v>
                </c:pt>
                <c:pt idx="164">
                  <c:v>17484.390246412317</c:v>
                </c:pt>
                <c:pt idx="165">
                  <c:v>17635.335269727999</c:v>
                </c:pt>
                <c:pt idx="166">
                  <c:v>17786.434955406039</c:v>
                </c:pt>
                <c:pt idx="167">
                  <c:v>17937.644005688206</c:v>
                </c:pt>
                <c:pt idx="168">
                  <c:v>18088.916486149767</c:v>
                </c:pt>
                <c:pt idx="169">
                  <c:v>18240.205846282988</c:v>
                </c:pt>
                <c:pt idx="170">
                  <c:v>18391.464940825528</c:v>
                </c:pt>
                <c:pt idx="171">
                  <c:v>18542.646051823089</c:v>
                </c:pt>
                <c:pt idx="172">
                  <c:v>18693.70091141482</c:v>
                </c:pt>
                <c:pt idx="173">
                  <c:v>18844.580725329037</c:v>
                </c:pt>
                <c:pt idx="174">
                  <c:v>18995.236197075854</c:v>
                </c:pt>
                <c:pt idx="175">
                  <c:v>19145.617552822394</c:v>
                </c:pt>
                <c:pt idx="176">
                  <c:v>19295.674566935442</c:v>
                </c:pt>
                <c:pt idx="177">
                  <c:v>19445.356588175291</c:v>
                </c:pt>
                <c:pt idx="178">
                  <c:v>19594.612566523792</c:v>
                </c:pt>
                <c:pt idx="179">
                  <c:v>19743.391080628702</c:v>
                </c:pt>
                <c:pt idx="180">
                  <c:v>19891.640365845455</c:v>
                </c:pt>
                <c:pt idx="181">
                  <c:v>20039.308342856744</c:v>
                </c:pt>
                <c:pt idx="182">
                  <c:v>20186.342646849378</c:v>
                </c:pt>
                <c:pt idx="183">
                  <c:v>20332.690657227009</c:v>
                </c:pt>
                <c:pt idx="184">
                  <c:v>20478.299527836622</c:v>
                </c:pt>
                <c:pt idx="185">
                  <c:v>20623.116217685783</c:v>
                </c:pt>
                <c:pt idx="186">
                  <c:v>20767.087522126931</c:v>
                </c:pt>
                <c:pt idx="187">
                  <c:v>20910.160104484155</c:v>
                </c:pt>
                <c:pt idx="188">
                  <c:v>21052.280528097312</c:v>
                </c:pt>
                <c:pt idx="189">
                  <c:v>21193.395288757467</c:v>
                </c:pt>
                <c:pt idx="190">
                  <c:v>21333.450847507098</c:v>
                </c:pt>
                <c:pt idx="191">
                  <c:v>21472.393663777762</c:v>
                </c:pt>
                <c:pt idx="192">
                  <c:v>21610.170228837327</c:v>
                </c:pt>
                <c:pt idx="193">
                  <c:v>21746.727099518266</c:v>
                </c:pt>
                <c:pt idx="194">
                  <c:v>21882.010932197969</c:v>
                </c:pt>
                <c:pt idx="195">
                  <c:v>22015.968517001445</c:v>
                </c:pt>
                <c:pt idx="196">
                  <c:v>22148.546812196295</c:v>
                </c:pt>
                <c:pt idx="197">
                  <c:v>22279.692978749448</c:v>
                </c:pt>
                <c:pt idx="198">
                  <c:v>22409.354415014517</c:v>
                </c:pt>
                <c:pt idx="199">
                  <c:v>22537.478791518501</c:v>
                </c:pt>
                <c:pt idx="200">
                  <c:v>22664.014085815939</c:v>
                </c:pt>
                <c:pt idx="201">
                  <c:v>22788.908617378427</c:v>
                </c:pt>
                <c:pt idx="202">
                  <c:v>22912.111082487136</c:v>
                </c:pt>
                <c:pt idx="203">
                  <c:v>23033.570589095612</c:v>
                </c:pt>
                <c:pt idx="204">
                  <c:v>23153.236691630013</c:v>
                </c:pt>
                <c:pt idx="205">
                  <c:v>23271.059425693726</c:v>
                </c:pt>
                <c:pt idx="206">
                  <c:v>23386.989342643163</c:v>
                </c:pt>
                <c:pt idx="207">
                  <c:v>23500.977544001478</c:v>
                </c:pt>
                <c:pt idx="208">
                  <c:v>23612.975715676854</c:v>
                </c:pt>
                <c:pt idx="209">
                  <c:v>23722.936161952006</c:v>
                </c:pt>
                <c:pt idx="210">
                  <c:v>23830.811839211568</c:v>
                </c:pt>
                <c:pt idx="211">
                  <c:v>23936.556389374171</c:v>
                </c:pt>
                <c:pt idx="212">
                  <c:v>24040.124172995984</c:v>
                </c:pt>
                <c:pt idx="213">
                  <c:v>24141.4703020128</c:v>
                </c:pt>
                <c:pt idx="214">
                  <c:v>24240.550672087873</c:v>
                </c:pt>
                <c:pt idx="215">
                  <c:v>24337.321994532904</c:v>
                </c:pt>
                <c:pt idx="216">
                  <c:v>24431.741827769984</c:v>
                </c:pt>
                <c:pt idx="217">
                  <c:v>24523.768608302467</c:v>
                </c:pt>
                <c:pt idx="218">
                  <c:v>24613.361681163275</c:v>
                </c:pt>
                <c:pt idx="219">
                  <c:v>24700.481329809365</c:v>
                </c:pt>
                <c:pt idx="220">
                  <c:v>24785.0888054317</c:v>
                </c:pt>
                <c:pt idx="221">
                  <c:v>24867.146355650457</c:v>
                </c:pt>
                <c:pt idx="222">
                  <c:v>24946.617252565713</c:v>
                </c:pt>
                <c:pt idx="223">
                  <c:v>25023.465820134537</c:v>
                </c:pt>
                <c:pt idx="224">
                  <c:v>25097.657460845861</c:v>
                </c:pt>
                <c:pt idx="225">
                  <c:v>25169.158681665285</c:v>
                </c:pt>
                <c:pt idx="226">
                  <c:v>25237.937119222555</c:v>
                </c:pt>
                <c:pt idx="227">
                  <c:v>25303.961564215242</c:v>
                </c:pt>
                <c:pt idx="228">
                  <c:v>25367.201985002834</c:v>
                </c:pt>
                <c:pt idx="229">
                  <c:v>25427.629550366335</c:v>
                </c:pt>
                <c:pt idx="230">
                  <c:v>25485.216651409148</c:v>
                </c:pt>
                <c:pt idx="231">
                  <c:v>25539.936922576057</c:v>
                </c:pt>
                <c:pt idx="232">
                  <c:v>25591.765261767807</c:v>
                </c:pt>
                <c:pt idx="233">
                  <c:v>25640.677849529904</c:v>
                </c:pt>
                <c:pt idx="234">
                  <c:v>25686.652167295008</c:v>
                </c:pt>
                <c:pt idx="235">
                  <c:v>25729.667014659452</c:v>
                </c:pt>
                <c:pt idx="236">
                  <c:v>25769.702525675246</c:v>
                </c:pt>
                <c:pt idx="237">
                  <c:v>25806.740184140097</c:v>
                </c:pt>
                <c:pt idx="238">
                  <c:v>25840.762837868988</c:v>
                </c:pt>
                <c:pt idx="239">
                  <c:v>25871.754711931815</c:v>
                </c:pt>
                <c:pt idx="240">
                  <c:v>25899.701420842928</c:v>
                </c:pt>
                <c:pt idx="241">
                  <c:v>25924.589979689255</c:v>
                </c:pt>
                <c:pt idx="242">
                  <c:v>25946.408814185044</c:v>
                </c:pt>
                <c:pt idx="243">
                  <c:v>25965.147769642281</c:v>
                </c:pt>
                <c:pt idx="244">
                  <c:v>25980.798118847077</c:v>
                </c:pt>
                <c:pt idx="245">
                  <c:v>25993.352568833459</c:v>
                </c:pt>
                <c:pt idx="246">
                  <c:v>26002.805266547195</c:v>
                </c:pt>
                <c:pt idx="247">
                  <c:v>26009.15180339351</c:v>
                </c:pt>
                <c:pt idx="248">
                  <c:v>26012.389218663749</c:v>
                </c:pt>
                <c:pt idx="249">
                  <c:v>26012.516001837244</c:v>
                </c:pt>
                <c:pt idx="250">
                  <c:v>26009.532093755894</c:v>
                </c:pt>
                <c:pt idx="251">
                  <c:v>26003.438886670167</c:v>
                </c:pt>
                <c:pt idx="252">
                  <c:v>25994.239223156481</c:v>
                </c:pt>
                <c:pt idx="253">
                  <c:v>25981.93739390713</c:v>
                </c:pt>
                <c:pt idx="254">
                  <c:v>25966.539134395214</c:v>
                </c:pt>
                <c:pt idx="255">
                  <c:v>25948.051620418086</c:v>
                </c:pt>
                <c:pt idx="256">
                  <c:v>25926.48346252432</c:v>
                </c:pt>
                <c:pt idx="257">
                  <c:v>25901.844699330111</c:v>
                </c:pt>
                <c:pt idx="258">
                  <c:v>25874.146789732462</c:v>
                </c:pt>
                <c:pt idx="259">
                  <c:v>25843.4026040276</c:v>
                </c:pt>
                <c:pt idx="260">
                  <c:v>25809.626413944217</c:v>
                </c:pt>
                <c:pt idx="261">
                  <c:v>25772.833881602382</c:v>
                </c:pt>
                <c:pt idx="262">
                  <c:v>25733.042047410083</c:v>
                </c:pt>
                <c:pt idx="263">
                  <c:v>25690.269316910442</c:v>
                </c:pt>
                <c:pt idx="264">
                  <c:v>25644.535446593891</c:v>
                </c:pt>
                <c:pt idx="265">
                  <c:v>25595.861528690548</c:v>
                </c:pt>
                <c:pt idx="266">
                  <c:v>25544.269974959236</c:v>
                </c:pt>
                <c:pt idx="267">
                  <c:v>25489.784499490543</c:v>
                </c:pt>
                <c:pt idx="268">
                  <c:v>25432.43010054242</c:v>
                </c:pt>
                <c:pt idx="269">
                  <c:v>25372.233041427793</c:v>
                </c:pt>
                <c:pt idx="270">
                  <c:v>25309.220830474613</c:v>
                </c:pt>
              </c:numCache>
            </c:numRef>
          </c:yVal>
          <c:smooth val="1"/>
          <c:extLst>
            <c:ext xmlns:c16="http://schemas.microsoft.com/office/drawing/2014/chart" uri="{C3380CC4-5D6E-409C-BE32-E72D297353CC}">
              <c16:uniqueId val="{00000001-AEDC-3C47-B1FC-F8C2AADCC556}"/>
            </c:ext>
          </c:extLst>
        </c:ser>
        <c:dLbls>
          <c:showLegendKey val="0"/>
          <c:showVal val="0"/>
          <c:showCatName val="0"/>
          <c:showSerName val="0"/>
          <c:showPercent val="0"/>
          <c:showBubbleSize val="0"/>
        </c:dLbls>
        <c:axId val="460742000"/>
        <c:axId val="460745392"/>
      </c:scatterChart>
      <c:scatterChart>
        <c:scatterStyle val="smoothMarker"/>
        <c:varyColors val="0"/>
        <c:ser>
          <c:idx val="2"/>
          <c:order val="2"/>
          <c:tx>
            <c:v>Area</c:v>
          </c:tx>
          <c:spPr>
            <a:ln w="19050" cap="rnd">
              <a:solidFill>
                <a:schemeClr val="accent3"/>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assessment'!$F$44:$F$314</c:f>
              <c:numCache>
                <c:formatCode>0</c:formatCode>
                <c:ptCount val="271"/>
                <c:pt idx="0">
                  <c:v>0</c:v>
                </c:pt>
                <c:pt idx="1">
                  <c:v>17.640895343171749</c:v>
                </c:pt>
                <c:pt idx="2">
                  <c:v>38.681416390443957</c:v>
                </c:pt>
                <c:pt idx="3">
                  <c:v>63.735643212136942</c:v>
                </c:pt>
                <c:pt idx="4">
                  <c:v>93.505477992121087</c:v>
                </c:pt>
                <c:pt idx="5">
                  <c:v>128.78841767336567</c:v>
                </c:pt>
                <c:pt idx="6">
                  <c:v>170.48506356689106</c:v>
                </c:pt>
                <c:pt idx="7">
                  <c:v>233.64073053768684</c:v>
                </c:pt>
                <c:pt idx="8">
                  <c:v>217.35591556496601</c:v>
                </c:pt>
                <c:pt idx="9">
                  <c:v>213.54881406775303</c:v>
                </c:pt>
                <c:pt idx="10">
                  <c:v>223.98210101223225</c:v>
                </c:pt>
                <c:pt idx="11">
                  <c:v>250.58245241970792</c:v>
                </c:pt>
                <c:pt idx="12">
                  <c:v>295.44073917821515</c:v>
                </c:pt>
                <c:pt idx="13">
                  <c:v>360.80917730139782</c:v>
                </c:pt>
                <c:pt idx="14">
                  <c:v>449.09500961020689</c:v>
                </c:pt>
                <c:pt idx="15">
                  <c:v>562.85032329686055</c:v>
                </c:pt>
                <c:pt idx="16">
                  <c:v>704.75765480898463</c:v>
                </c:pt>
                <c:pt idx="17">
                  <c:v>877.61109890958573</c:v>
                </c:pt>
                <c:pt idx="18">
                  <c:v>1084.2927229435668</c:v>
                </c:pt>
                <c:pt idx="19">
                  <c:v>1327.744189857596</c:v>
                </c:pt>
                <c:pt idx="20">
                  <c:v>1610.9336131401401</c:v>
                </c:pt>
                <c:pt idx="21">
                  <c:v>1936.817801457621</c:v>
                </c:pt>
                <c:pt idx="22">
                  <c:v>2308.3001973483624</c:v>
                </c:pt>
                <c:pt idx="23">
                  <c:v>2728.1849690099543</c:v>
                </c:pt>
                <c:pt idx="24">
                  <c:v>3199.1278722837142</c:v>
                </c:pt>
                <c:pt idx="25">
                  <c:v>3723.5846560196587</c:v>
                </c:pt>
                <c:pt idx="26">
                  <c:v>4303.75793219348</c:v>
                </c:pt>
                <c:pt idx="27">
                  <c:v>4941.5435662296595</c:v>
                </c:pt>
                <c:pt idx="28">
                  <c:v>5638.4777566881849</c:v>
                </c:pt>
                <c:pt idx="29">
                  <c:v>6395.6860607392473</c:v>
                </c:pt>
                <c:pt idx="30">
                  <c:v>7213.8356771359386</c:v>
                </c:pt>
                <c:pt idx="31">
                  <c:v>8093.0923169616981</c:v>
                </c:pt>
                <c:pt idx="32">
                  <c:v>9033.0829706301593</c:v>
                </c:pt>
                <c:pt idx="33">
                  <c:v>10032.86581514488</c:v>
                </c:pt>
                <c:pt idx="34">
                  <c:v>11090.908397728592</c:v>
                </c:pt>
                <c:pt idx="35">
                  <c:v>12205.075081541438</c:v>
                </c:pt>
                <c:pt idx="36">
                  <c:v>13372.624549026594</c:v>
                </c:pt>
                <c:pt idx="37">
                  <c:v>14590.217932904687</c:v>
                </c:pt>
                <c:pt idx="38">
                  <c:v>15853.93789010086</c:v>
                </c:pt>
                <c:pt idx="39">
                  <c:v>17159.318657520937</c:v>
                </c:pt>
                <c:pt idx="40">
                  <c:v>18501.38683940086</c:v>
                </c:pt>
                <c:pt idx="41">
                  <c:v>19874.712383619837</c:v>
                </c:pt>
                <c:pt idx="42">
                  <c:v>21273.468919062489</c:v>
                </c:pt>
                <c:pt idx="43">
                  <c:v>22691.502358069825</c:v>
                </c:pt>
                <c:pt idx="44">
                  <c:v>24122.406427072365</c:v>
                </c:pt>
                <c:pt idx="45">
                  <c:v>25559.603583665925</c:v>
                </c:pt>
                <c:pt idx="46">
                  <c:v>26996.429617444079</c:v>
                </c:pt>
                <c:pt idx="47">
                  <c:v>28426.220121014976</c:v>
                </c:pt>
                <c:pt idx="48">
                  <c:v>29842.396961090173</c:v>
                </c:pt>
                <c:pt idx="49">
                  <c:v>31238.552879532683</c:v>
                </c:pt>
                <c:pt idx="50">
                  <c:v>32608.532410792446</c:v>
                </c:pt>
                <c:pt idx="51">
                  <c:v>33946.507413043306</c:v>
                </c:pt>
                <c:pt idx="52">
                  <c:v>35247.045671282183</c:v>
                </c:pt>
                <c:pt idx="53">
                  <c:v>36505.171235484413</c:v>
                </c:pt>
                <c:pt idx="54">
                  <c:v>37716.41539785538</c:v>
                </c:pt>
                <c:pt idx="55">
                  <c:v>38876.857481264335</c:v>
                </c:pt>
                <c:pt idx="56">
                  <c:v>39983.154896251443</c:v>
                </c:pt>
                <c:pt idx="57">
                  <c:v>41032.562216333092</c:v>
                </c:pt>
                <c:pt idx="58">
                  <c:v>42022.93931052251</c:v>
                </c:pt>
                <c:pt idx="59">
                  <c:v>42952.748848350617</c:v>
                </c:pt>
                <c:pt idx="60">
                  <c:v>43821.043747409305</c:v>
                </c:pt>
                <c:pt idx="61">
                  <c:v>44627.445358956589</c:v>
                </c:pt>
                <c:pt idx="62">
                  <c:v>45372.113377304398</c:v>
                </c:pt>
                <c:pt idx="63">
                  <c:v>46055.708609099383</c:v>
                </c:pt>
                <c:pt idx="64">
                  <c:v>46679.349846505764</c:v>
                </c:pt>
                <c:pt idx="65">
                  <c:v>47244.566152769032</c:v>
                </c:pt>
                <c:pt idx="66">
                  <c:v>47753.245890438455</c:v>
                </c:pt>
                <c:pt idx="67">
                  <c:v>48207.583803959962</c:v>
                </c:pt>
                <c:pt idx="68">
                  <c:v>48610.027413064978</c:v>
                </c:pt>
                <c:pt idx="69">
                  <c:v>48963.223886114218</c:v>
                </c:pt>
                <c:pt idx="70">
                  <c:v>49269.968448852131</c:v>
                </c:pt>
                <c:pt idx="71">
                  <c:v>49533.155249944735</c:v>
                </c:pt>
                <c:pt idx="72">
                  <c:v>49755.731456486057</c:v>
                </c:pt>
                <c:pt idx="73">
                  <c:v>49940.655196578184</c:v>
                </c:pt>
                <c:pt idx="74">
                  <c:v>50090.857808022192</c:v>
                </c:pt>
                <c:pt idx="75">
                  <c:v>50209.210697483155</c:v>
                </c:pt>
                <c:pt idx="76">
                  <c:v>50298.49696790686</c:v>
                </c:pt>
                <c:pt idx="77">
                  <c:v>50361.387837356262</c:v>
                </c:pt>
                <c:pt idx="78">
                  <c:v>50400.423752816445</c:v>
                </c:pt>
                <c:pt idx="79">
                  <c:v>50418</c:v>
                </c:pt>
                <c:pt idx="80">
                  <c:v>50416.356526010153</c:v>
                </c:pt>
                <c:pt idx="81">
                  <c:v>50397.571626300829</c:v>
                </c:pt>
                <c:pt idx="82">
                  <c:v>50363.559100394719</c:v>
                </c:pt>
                <c:pt idx="83">
                  <c:v>50316.068451336214</c:v>
                </c:pt>
                <c:pt idx="84">
                  <c:v>50256.687690416868</c:v>
                </c:pt>
                <c:pt idx="85">
                  <c:v>50186.84830948944</c:v>
                </c:pt>
                <c:pt idx="86">
                  <c:v>50107.831996102541</c:v>
                </c:pt>
                <c:pt idx="87">
                  <c:v>50020.778689531093</c:v>
                </c:pt>
                <c:pt idx="88">
                  <c:v>49926.695606312744</c:v>
                </c:pt>
                <c:pt idx="89">
                  <c:v>49826.466899958512</c:v>
                </c:pt>
                <c:pt idx="90">
                  <c:v>49720.863659065566</c:v>
                </c:pt>
                <c:pt idx="91">
                  <c:v>49591.557091047594</c:v>
                </c:pt>
                <c:pt idx="92">
                  <c:v>49461.209617592809</c:v>
                </c:pt>
                <c:pt idx="93">
                  <c:v>49329.802373887993</c:v>
                </c:pt>
                <c:pt idx="94">
                  <c:v>49197.316365348619</c:v>
                </c:pt>
                <c:pt idx="95">
                  <c:v>49063.732473411837</c:v>
                </c:pt>
                <c:pt idx="96">
                  <c:v>48929.031461549144</c:v>
                </c:pt>
                <c:pt idx="97">
                  <c:v>48793.193981499055</c:v>
                </c:pt>
                <c:pt idx="98">
                  <c:v>48656.200579720244</c:v>
                </c:pt>
                <c:pt idx="99">
                  <c:v>48518.031704065441</c:v>
                </c:pt>
                <c:pt idx="100">
                  <c:v>48378.667710675982</c:v>
                </c:pt>
                <c:pt idx="101">
                  <c:v>48238.088871096959</c:v>
                </c:pt>
                <c:pt idx="102">
                  <c:v>48096.275379612365</c:v>
                </c:pt>
                <c:pt idx="103">
                  <c:v>47953.207360799861</c:v>
                </c:pt>
                <c:pt idx="104">
                  <c:v>47808.864877304091</c:v>
                </c:pt>
                <c:pt idx="105">
                  <c:v>47663.227937827549</c:v>
                </c:pt>
                <c:pt idx="106">
                  <c:v>47516.276505337817</c:v>
                </c:pt>
                <c:pt idx="107">
                  <c:v>47367.990505489375</c:v>
                </c:pt>
                <c:pt idx="108">
                  <c:v>47218.349835258479</c:v>
                </c:pt>
                <c:pt idx="109">
                  <c:v>47067.334371788915</c:v>
                </c:pt>
                <c:pt idx="110">
                  <c:v>46914.92398144646</c:v>
                </c:pt>
                <c:pt idx="111">
                  <c:v>46761.098529079442</c:v>
                </c:pt>
                <c:pt idx="112">
                  <c:v>46605.837887482841</c:v>
                </c:pt>
                <c:pt idx="113">
                  <c:v>46449.121947062602</c:v>
                </c:pt>
                <c:pt idx="114">
                  <c:v>46290.930625697241</c:v>
                </c:pt>
                <c:pt idx="115">
                  <c:v>46131.243878793051</c:v>
                </c:pt>
                <c:pt idx="116">
                  <c:v>45970.041709529054</c:v>
                </c:pt>
                <c:pt idx="117">
                  <c:v>45807.304179287836</c:v>
                </c:pt>
                <c:pt idx="118">
                  <c:v>45643.011418267939</c:v>
                </c:pt>
                <c:pt idx="119">
                  <c:v>45477.143636273038</c:v>
                </c:pt>
                <c:pt idx="120">
                  <c:v>45309.681133673439</c:v>
                </c:pt>
                <c:pt idx="121">
                  <c:v>45140.604312534488</c:v>
                </c:pt>
                <c:pt idx="122">
                  <c:v>44969.893687906799</c:v>
                </c:pt>
                <c:pt idx="123">
                  <c:v>44797.529899272457</c:v>
                </c:pt>
                <c:pt idx="124">
                  <c:v>44623.49372214164</c:v>
                </c:pt>
                <c:pt idx="125">
                  <c:v>44447.76607979324</c:v>
                </c:pt>
                <c:pt idx="126">
                  <c:v>44270.328055153201</c:v>
                </c:pt>
                <c:pt idx="127">
                  <c:v>44091.160902804149</c:v>
                </c:pt>
                <c:pt idx="128">
                  <c:v>43910.246061119047</c:v>
                </c:pt>
                <c:pt idx="129">
                  <c:v>43727.565164512089</c:v>
                </c:pt>
                <c:pt idx="130">
                  <c:v>43543.10005579923</c:v>
                </c:pt>
                <c:pt idx="131">
                  <c:v>43356.832798660806</c:v>
                </c:pt>
                <c:pt idx="132">
                  <c:v>43168.745690198441</c:v>
                </c:pt>
                <c:pt idx="133">
                  <c:v>42978.821273577938</c:v>
                </c:pt>
                <c:pt idx="134">
                  <c:v>42787.04235075014</c:v>
                </c:pt>
                <c:pt idx="135">
                  <c:v>42593.391995240825</c:v>
                </c:pt>
                <c:pt idx="136">
                  <c:v>42397.853565001147</c:v>
                </c:pt>
                <c:pt idx="137">
                  <c:v>42200.410715309568</c:v>
                </c:pt>
                <c:pt idx="138">
                  <c:v>42001.047411715859</c:v>
                </c:pt>
                <c:pt idx="139">
                  <c:v>41799.747943018177</c:v>
                </c:pt>
                <c:pt idx="140">
                  <c:v>41596.496934263138</c:v>
                </c:pt>
                <c:pt idx="141">
                  <c:v>41391.279359759501</c:v>
                </c:pt>
                <c:pt idx="142">
                  <c:v>41184.080556095207</c:v>
                </c:pt>
                <c:pt idx="143">
                  <c:v>40974.886235147751</c:v>
                </c:pt>
                <c:pt idx="144">
                  <c:v>40763.6824970776</c:v>
                </c:pt>
                <c:pt idx="145">
                  <c:v>40550.455843294105</c:v>
                </c:pt>
                <c:pt idx="146">
                  <c:v>40335.193189383208</c:v>
                </c:pt>
                <c:pt idx="147">
                  <c:v>40117.881877986518</c:v>
                </c:pt>
                <c:pt idx="148">
                  <c:v>39898.509691620406</c:v>
                </c:pt>
                <c:pt idx="149">
                  <c:v>39677.064865424538</c:v>
                </c:pt>
                <c:pt idx="150">
                  <c:v>39453.536099828358</c:v>
                </c:pt>
                <c:pt idx="151">
                  <c:v>39227.912573124624</c:v>
                </c:pt>
                <c:pt idx="152">
                  <c:v>39000.183953938467</c:v>
                </c:pt>
                <c:pt idx="153">
                  <c:v>38770.340413580692</c:v>
                </c:pt>
                <c:pt idx="154">
                  <c:v>38538.372638273824</c:v>
                </c:pt>
                <c:pt idx="155">
                  <c:v>38304.271841239482</c:v>
                </c:pt>
                <c:pt idx="156">
                  <c:v>38068.029774635354</c:v>
                </c:pt>
                <c:pt idx="157">
                  <c:v>37829.638741330476</c:v>
                </c:pt>
                <c:pt idx="158">
                  <c:v>37589.091606506881</c:v>
                </c:pt>
                <c:pt idx="159">
                  <c:v>37346.381809076345</c:v>
                </c:pt>
                <c:pt idx="160">
                  <c:v>37101.503372900326</c:v>
                </c:pt>
                <c:pt idx="161">
                  <c:v>36854.450917801863</c:v>
                </c:pt>
                <c:pt idx="162">
                  <c:v>36605.219670357517</c:v>
                </c:pt>
                <c:pt idx="163">
                  <c:v>36353.805474458168</c:v>
                </c:pt>
                <c:pt idx="164">
                  <c:v>36100.204801627042</c:v>
                </c:pt>
                <c:pt idx="165">
                  <c:v>35844.414761083695</c:v>
                </c:pt>
                <c:pt idx="166">
                  <c:v>35586.433109542624</c:v>
                </c:pt>
                <c:pt idx="167">
                  <c:v>35326.258260735354</c:v>
                </c:pt>
                <c:pt idx="168">
                  <c:v>35063.889294644883</c:v>
                </c:pt>
                <c:pt idx="169">
                  <c:v>34799.325966441604</c:v>
                </c:pt>
                <c:pt idx="170">
                  <c:v>34532.568715109919</c:v>
                </c:pt>
                <c:pt idx="171">
                  <c:v>34263.618671754724</c:v>
                </c:pt>
                <c:pt idx="172">
                  <c:v>33992.477667577499</c:v>
                </c:pt>
                <c:pt idx="173">
                  <c:v>33719.148241511612</c:v>
                </c:pt>
                <c:pt idx="174">
                  <c:v>33443.633647506649</c:v>
                </c:pt>
                <c:pt idx="175">
                  <c:v>33165.937861452025</c:v>
                </c:pt>
                <c:pt idx="176">
                  <c:v>32886.065587730089</c:v>
                </c:pt>
                <c:pt idx="177">
                  <c:v>32604.022265389205</c:v>
                </c:pt>
                <c:pt idx="178">
                  <c:v>32319.814073927952</c:v>
                </c:pt>
                <c:pt idx="179">
                  <c:v>32033.447938680947</c:v>
                </c:pt>
                <c:pt idx="180">
                  <c:v>31744.93153579819</c:v>
                </c:pt>
                <c:pt idx="181">
                  <c:v>31454.273296809177</c:v>
                </c:pt>
                <c:pt idx="182">
                  <c:v>31161.482412763839</c:v>
                </c:pt>
                <c:pt idx="183">
                  <c:v>30866.568837942559</c:v>
                </c:pt>
                <c:pt idx="184">
                  <c:v>30569.543293127663</c:v>
                </c:pt>
                <c:pt idx="185">
                  <c:v>30270.417268429552</c:v>
                </c:pt>
                <c:pt idx="186">
                  <c:v>29969.203025660354</c:v>
                </c:pt>
                <c:pt idx="187">
                  <c:v>29665.913600248914</c:v>
                </c:pt>
                <c:pt idx="188">
                  <c:v>29360.562802691038</c:v>
                </c:pt>
                <c:pt idx="189">
                  <c:v>29053.165219529234</c:v>
                </c:pt>
                <c:pt idx="190">
                  <c:v>28743.736213856722</c:v>
                </c:pt>
                <c:pt idx="191">
                  <c:v>28432.291925340789</c:v>
                </c:pt>
                <c:pt idx="192">
                  <c:v>28118.849269761027</c:v>
                </c:pt>
                <c:pt idx="193">
                  <c:v>27803.425938058372</c:v>
                </c:pt>
                <c:pt idx="194">
                  <c:v>27486.040394891257</c:v>
                </c:pt>
                <c:pt idx="195">
                  <c:v>27166.711876695656</c:v>
                </c:pt>
                <c:pt idx="196">
                  <c:v>26845.460389246316</c:v>
                </c:pt>
                <c:pt idx="197">
                  <c:v>26522.306704716699</c:v>
                </c:pt>
                <c:pt idx="198">
                  <c:v>26197.272358235845</c:v>
                </c:pt>
                <c:pt idx="199">
                  <c:v>25870.379643940636</c:v>
                </c:pt>
                <c:pt idx="200">
                  <c:v>25541.651610522578</c:v>
                </c:pt>
                <c:pt idx="201">
                  <c:v>25211.112056268459</c:v>
                </c:pt>
                <c:pt idx="202">
                  <c:v>24878.785523594972</c:v>
                </c:pt>
                <c:pt idx="203">
                  <c:v>24544.697293077665</c:v>
                </c:pt>
                <c:pt idx="204">
                  <c:v>24208.873376975102</c:v>
                </c:pt>
                <c:pt idx="205">
                  <c:v>23871.340512249659</c:v>
                </c:pt>
                <c:pt idx="206">
                  <c:v>23532.12615308688</c:v>
                </c:pt>
                <c:pt idx="207">
                  <c:v>23191.258462915594</c:v>
                </c:pt>
                <c:pt idx="208">
                  <c:v>22848.766305931767</c:v>
                </c:pt>
                <c:pt idx="209">
                  <c:v>22504.679238129367</c:v>
                </c:pt>
                <c:pt idx="210">
                  <c:v>22159.027497841987</c:v>
                </c:pt>
                <c:pt idx="211">
                  <c:v>21811.841995799608</c:v>
                </c:pt>
                <c:pt idx="212">
                  <c:v>21463.154304705175</c:v>
                </c:pt>
                <c:pt idx="213">
                  <c:v>21112.996648336266</c:v>
                </c:pt>
                <c:pt idx="214">
                  <c:v>20761.401890177633</c:v>
                </c:pt>
                <c:pt idx="215">
                  <c:v>20408.403521590673</c:v>
                </c:pt>
                <c:pt idx="216">
                  <c:v>20054.035649526606</c:v>
                </c:pt>
                <c:pt idx="217">
                  <c:v>19698.332983790435</c:v>
                </c:pt>
                <c:pt idx="218">
                  <c:v>19341.330823863256</c:v>
                </c:pt>
                <c:pt idx="219">
                  <c:v>18983.065045290983</c:v>
                </c:pt>
                <c:pt idx="220">
                  <c:v>18623.572085647942</c:v>
                </c:pt>
                <c:pt idx="221">
                  <c:v>18262.888930084246</c:v>
                </c:pt>
                <c:pt idx="222">
                  <c:v>17901.053096466345</c:v>
                </c:pt>
                <c:pt idx="223">
                  <c:v>17538.102620120451</c:v>
                </c:pt>
                <c:pt idx="224">
                  <c:v>17174.07603818908</c:v>
                </c:pt>
                <c:pt idx="225">
                  <c:v>16809.012373611273</c:v>
                </c:pt>
                <c:pt idx="226">
                  <c:v>16442.951118737499</c:v>
                </c:pt>
                <c:pt idx="227">
                  <c:v>16075.932218590564</c:v>
                </c:pt>
                <c:pt idx="228">
                  <c:v>15707.996053784365</c:v>
                </c:pt>
                <c:pt idx="229">
                  <c:v>15339.183423112461</c:v>
                </c:pt>
                <c:pt idx="230">
                  <c:v>14969.535525819012</c:v>
                </c:pt>
                <c:pt idx="231">
                  <c:v>14599.093943564871</c:v>
                </c:pt>
                <c:pt idx="232">
                  <c:v>14227.900622101897</c:v>
                </c:pt>
                <c:pt idx="233">
                  <c:v>13855.997852668961</c:v>
                </c:pt>
                <c:pt idx="234">
                  <c:v>13483.428253123344</c:v>
                </c:pt>
                <c:pt idx="235">
                  <c:v>13110.234748821562</c:v>
                </c:pt>
                <c:pt idx="236">
                  <c:v>12736.460553263885</c:v>
                </c:pt>
                <c:pt idx="237">
                  <c:v>12362.149148517077</c:v>
                </c:pt>
                <c:pt idx="238">
                  <c:v>11987.344265430127</c:v>
                </c:pt>
                <c:pt idx="239">
                  <c:v>11612.089863658</c:v>
                </c:pt>
                <c:pt idx="240">
                  <c:v>11236.430111508573</c:v>
                </c:pt>
                <c:pt idx="241">
                  <c:v>10860.409365628155</c:v>
                </c:pt>
                <c:pt idx="242">
                  <c:v>10484.072150541177</c:v>
                </c:pt>
                <c:pt idx="243">
                  <c:v>10107.463138059769</c:v>
                </c:pt>
                <c:pt idx="244">
                  <c:v>9730.6271265791147</c:v>
                </c:pt>
                <c:pt idx="245">
                  <c:v>9353.6090202745199</c:v>
                </c:pt>
                <c:pt idx="246">
                  <c:v>8976.4538082163672</c:v>
                </c:pt>
                <c:pt idx="247">
                  <c:v>8599.2065434190772</c:v>
                </c:pt>
                <c:pt idx="248">
                  <c:v>8221.9123218403802</c:v>
                </c:pt>
                <c:pt idx="249">
                  <c:v>7844.6162613472179</c:v>
                </c:pt>
                <c:pt idx="250">
                  <c:v>7467.3634806645896</c:v>
                </c:pt>
                <c:pt idx="251">
                  <c:v>7090.1990783237143</c:v>
                </c:pt>
                <c:pt idx="252">
                  <c:v>6713.1681116259515</c:v>
                </c:pt>
                <c:pt idx="253">
                  <c:v>6336.3155756387114</c:v>
                </c:pt>
                <c:pt idx="254">
                  <c:v>5959.6863822397781</c:v>
                </c:pt>
                <c:pt idx="255">
                  <c:v>5583.3253392262741</c:v>
                </c:pt>
                <c:pt idx="256">
                  <c:v>5207.2771295044413</c:v>
                </c:pt>
                <c:pt idx="257">
                  <c:v>4831.5862903763591</c:v>
                </c:pt>
                <c:pt idx="258">
                  <c:v>4456.2971929396381</c:v>
                </c:pt>
                <c:pt idx="259">
                  <c:v>4081.4540216158957</c:v>
                </c:pt>
                <c:pt idx="260">
                  <c:v>3707.1007538238237</c:v>
                </c:pt>
                <c:pt idx="261">
                  <c:v>3333.2811398123872</c:v>
                </c:pt>
                <c:pt idx="262">
                  <c:v>2960.0386826695644</c:v>
                </c:pt>
                <c:pt idx="263">
                  <c:v>2587.4166185219074</c:v>
                </c:pt>
                <c:pt idx="264">
                  <c:v>2215.4578969398153</c:v>
                </c:pt>
                <c:pt idx="265">
                  <c:v>1844.2051615634582</c:v>
                </c:pt>
                <c:pt idx="266">
                  <c:v>1473.7007309637788</c:v>
                </c:pt>
                <c:pt idx="267">
                  <c:v>1103.9865797529478</c:v>
                </c:pt>
                <c:pt idx="268">
                  <c:v>735.10431995829344</c:v>
                </c:pt>
                <c:pt idx="269">
                  <c:v>367.09518267342361</c:v>
                </c:pt>
                <c:pt idx="270">
                  <c:v>0</c:v>
                </c:pt>
              </c:numCache>
            </c:numRef>
          </c:yVal>
          <c:smooth val="1"/>
          <c:extLst>
            <c:ext xmlns:c16="http://schemas.microsoft.com/office/drawing/2014/chart" uri="{C3380CC4-5D6E-409C-BE32-E72D297353CC}">
              <c16:uniqueId val="{00000002-AEDC-3C47-B1FC-F8C2AADCC556}"/>
            </c:ext>
          </c:extLst>
        </c:ser>
        <c:dLbls>
          <c:showLegendKey val="0"/>
          <c:showVal val="0"/>
          <c:showCatName val="0"/>
          <c:showSerName val="0"/>
          <c:showPercent val="0"/>
          <c:showBubbleSize val="0"/>
        </c:dLbls>
        <c:axId val="454597232"/>
        <c:axId val="454593840"/>
      </c:scatterChart>
      <c:valAx>
        <c:axId val="460742000"/>
        <c:scaling>
          <c:orientation val="minMax"/>
          <c:max val="18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Days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0745392"/>
        <c:crosses val="autoZero"/>
        <c:crossBetween val="midCat"/>
        <c:majorUnit val="30"/>
      </c:valAx>
      <c:valAx>
        <c:axId val="460745392"/>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Flow</a:t>
                </a:r>
                <a:r>
                  <a:rPr lang="en-AU" baseline="0"/>
                  <a:t> (ML/day)</a:t>
                </a:r>
                <a:endParaRPr lang="en-AU"/>
              </a:p>
            </c:rich>
          </c:tx>
          <c:layout>
            <c:manualLayout>
              <c:xMode val="edge"/>
              <c:yMode val="edge"/>
              <c:x val="6.6501958135594197E-3"/>
              <c:y val="0.3540660619227560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0742000"/>
        <c:crosses val="autoZero"/>
        <c:crossBetween val="midCat"/>
      </c:valAx>
      <c:valAx>
        <c:axId val="454593840"/>
        <c:scaling>
          <c:orientation val="minMax"/>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Area</a:t>
                </a:r>
                <a:r>
                  <a:rPr lang="en-AU" baseline="0"/>
                  <a:t> (ha)</a:t>
                </a: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97232"/>
        <c:crosses val="max"/>
        <c:crossBetween val="midCat"/>
      </c:valAx>
      <c:valAx>
        <c:axId val="454597232"/>
        <c:scaling>
          <c:orientation val="minMax"/>
        </c:scaling>
        <c:delete val="1"/>
        <c:axPos val="b"/>
        <c:numFmt formatCode="General" sourceLinked="1"/>
        <c:majorTickMark val="out"/>
        <c:minorTickMark val="none"/>
        <c:tickLblPos val="nextTo"/>
        <c:crossAx val="454593840"/>
        <c:crosses val="autoZero"/>
        <c:crossBetween val="midCat"/>
      </c:valAx>
      <c:spPr>
        <a:noFill/>
        <a:ln>
          <a:solidFill>
            <a:schemeClr val="bg1">
              <a:lumMod val="50000"/>
            </a:schemeClr>
          </a:solidFill>
        </a:ln>
        <a:effectLst/>
      </c:spPr>
    </c:plotArea>
    <c:legend>
      <c:legendPos val="tr"/>
      <c:layout>
        <c:manualLayout>
          <c:xMode val="edge"/>
          <c:yMode val="edge"/>
          <c:x val="0.66283429018325302"/>
          <c:y val="0.18560185185185199"/>
          <c:w val="0.17892963153872099"/>
          <c:h val="0.25763539099597299"/>
        </c:manualLayout>
      </c:layout>
      <c:overlay val="0"/>
      <c:spPr>
        <a:noFill/>
        <a:ln>
          <a:solidFill>
            <a:schemeClr val="bg1">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Oxygen and Carbon - at outfall</a:t>
            </a:r>
          </a:p>
        </c:rich>
      </c:tx>
      <c:layout>
        <c:manualLayout>
          <c:xMode val="edge"/>
          <c:yMode val="edge"/>
          <c:x val="2.8539207879913899E-2"/>
          <c:y val="4.2160737812911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081714785651801"/>
          <c:y val="0.21914371375514799"/>
          <c:w val="0.70364798758131897"/>
          <c:h val="0.63604867573371504"/>
        </c:manualLayout>
      </c:layout>
      <c:scatterChart>
        <c:scatterStyle val="smoothMarker"/>
        <c:varyColors val="0"/>
        <c:ser>
          <c:idx val="0"/>
          <c:order val="0"/>
          <c:tx>
            <c:v>DO</c:v>
          </c:tx>
          <c:spPr>
            <a:ln w="19050" cap="rnd">
              <a:solidFill>
                <a:schemeClr val="accent1"/>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assessment'!$H$44:$H$314</c:f>
              <c:numCache>
                <c:formatCode>0.0</c:formatCode>
                <c:ptCount val="271"/>
                <c:pt idx="0">
                  <c:v>#N/A</c:v>
                </c:pt>
                <c:pt idx="1">
                  <c:v>#N/A</c:v>
                </c:pt>
                <c:pt idx="2">
                  <c:v>#N/A</c:v>
                </c:pt>
                <c:pt idx="3">
                  <c:v>#N/A</c:v>
                </c:pt>
                <c:pt idx="4">
                  <c:v>#N/A</c:v>
                </c:pt>
                <c:pt idx="5">
                  <c:v>#N/A</c:v>
                </c:pt>
                <c:pt idx="6">
                  <c:v>#N/A</c:v>
                </c:pt>
                <c:pt idx="7">
                  <c:v>#N/A</c:v>
                </c:pt>
                <c:pt idx="8">
                  <c:v>10.15445871745778</c:v>
                </c:pt>
                <c:pt idx="9">
                  <c:v>10.235005347571448</c:v>
                </c:pt>
                <c:pt idx="10">
                  <c:v>10.304922624806782</c:v>
                </c:pt>
                <c:pt idx="11">
                  <c:v>10.347244103593663</c:v>
                </c:pt>
                <c:pt idx="12">
                  <c:v>10.362184577320662</c:v>
                </c:pt>
                <c:pt idx="13">
                  <c:v>10.356800989766493</c:v>
                </c:pt>
                <c:pt idx="14">
                  <c:v>10.337655824153693</c:v>
                </c:pt>
                <c:pt idx="15">
                  <c:v>10.309175929392374</c:v>
                </c:pt>
                <c:pt idx="16">
                  <c:v>10.274132936033322</c:v>
                </c:pt>
                <c:pt idx="17">
                  <c:v>10.234288499750011</c:v>
                </c:pt>
                <c:pt idx="18">
                  <c:v>10.190813232618511</c:v>
                </c:pt>
                <c:pt idx="19">
                  <c:v>10.144522233629491</c:v>
                </c:pt>
                <c:pt idx="20">
                  <c:v>10.096005540706129</c:v>
                </c:pt>
                <c:pt idx="21">
                  <c:v>10.045702795992231</c:v>
                </c:pt>
                <c:pt idx="22">
                  <c:v>9.9939482185662758</c:v>
                </c:pt>
                <c:pt idx="23">
                  <c:v>9.9409992335008006</c:v>
                </c:pt>
                <c:pt idx="24">
                  <c:v>9.8870556786107784</c:v>
                </c:pt>
                <c:pt idx="25">
                  <c:v>9.8322732987190644</c:v>
                </c:pt>
                <c:pt idx="26">
                  <c:v>9.7767736004076653</c:v>
                </c:pt>
                <c:pt idx="27">
                  <c:v>9.7206512785710792</c:v>
                </c:pt>
                <c:pt idx="28">
                  <c:v>9.6639799552000891</c:v>
                </c:pt>
                <c:pt idx="29">
                  <c:v>9.6068167031936369</c:v>
                </c:pt>
                <c:pt idx="30">
                  <c:v>9.5492056697824648</c:v>
                </c:pt>
                <c:pt idx="31">
                  <c:v>9.4911810169322202</c:v>
                </c:pt>
                <c:pt idx="32">
                  <c:v>9.4327693340733951</c:v>
                </c:pt>
                <c:pt idx="33">
                  <c:v>9.3739916374823018</c:v>
                </c:pt>
                <c:pt idx="34">
                  <c:v>9.3148650425482025</c:v>
                </c:pt>
                <c:pt idx="35">
                  <c:v>9.2554041752878646</c:v>
                </c:pt>
                <c:pt idx="36">
                  <c:v>9.1956223749665043</c:v>
                </c:pt>
                <c:pt idx="37">
                  <c:v>9.1355327287916346</c:v>
                </c:pt>
                <c:pt idx="38">
                  <c:v>9.0751489712417381</c:v>
                </c:pt>
                <c:pt idx="39">
                  <c:v>9.0144862739418858</c:v>
                </c:pt>
                <c:pt idx="40">
                  <c:v>8.9535619466115488</c:v>
                </c:pt>
                <c:pt idx="41">
                  <c:v>8.8923960651486471</c:v>
                </c:pt>
                <c:pt idx="42">
                  <c:v>8.8310120391415996</c:v>
                </c:pt>
                <c:pt idx="43">
                  <c:v>8.7694371278489331</c:v>
                </c:pt>
                <c:pt idx="44">
                  <c:v>8.7077029108329924</c:v>
                </c:pt>
                <c:pt idx="45">
                  <c:v>8.6458457168933425</c:v>
                </c:pt>
                <c:pt idx="46">
                  <c:v>8.5839070126564163</c:v>
                </c:pt>
                <c:pt idx="47">
                  <c:v>8.52193375010126</c:v>
                </c:pt>
                <c:pt idx="48">
                  <c:v>8.4599786704154116</c:v>
                </c:pt>
                <c:pt idx="49">
                  <c:v>8.3981005598740204</c:v>
                </c:pt>
                <c:pt idx="50">
                  <c:v>8.3363644519271975</c:v>
                </c:pt>
                <c:pt idx="51">
                  <c:v>8.2748417683862012</c:v>
                </c:pt>
                <c:pt idx="52">
                  <c:v>8.2136103915507874</c:v>
                </c:pt>
                <c:pt idx="53">
                  <c:v>8.1527546583590222</c:v>
                </c:pt>
                <c:pt idx="54">
                  <c:v>8.0923652672171222</c:v>
                </c:pt>
                <c:pt idx="55">
                  <c:v>8.0325390881335963</c:v>
                </c:pt>
                <c:pt idx="56">
                  <c:v>7.9733788671935786</c:v>
                </c:pt>
                <c:pt idx="57">
                  <c:v>7.914992817316338</c:v>
                </c:pt>
                <c:pt idx="58">
                  <c:v>7.8574940886828264</c:v>
                </c:pt>
                <c:pt idx="59">
                  <c:v>7.8010001142264809</c:v>
                </c:pt>
                <c:pt idx="60">
                  <c:v>7.7456318281541598</c:v>
                </c:pt>
                <c:pt idx="61">
                  <c:v>7.6915127585818128</c:v>
                </c:pt>
                <c:pt idx="62">
                  <c:v>7.6387679989755615</c:v>
                </c:pt>
                <c:pt idx="63">
                  <c:v>7.5875230670909364</c:v>
                </c:pt>
                <c:pt idx="64">
                  <c:v>7.5379026643702938</c:v>
                </c:pt>
                <c:pt idx="65">
                  <c:v>7.490029353123405</c:v>
                </c:pt>
                <c:pt idx="66">
                  <c:v>7.4440221730790137</c:v>
                </c:pt>
                <c:pt idx="67">
                  <c:v>7.3999952228316657</c:v>
                </c:pt>
                <c:pt idx="68">
                  <c:v>7.3580562350824845</c:v>
                </c:pt>
                <c:pt idx="69">
                  <c:v>7.3183051771518013</c:v>
                </c:pt>
                <c:pt idx="70">
                  <c:v>7.2808329098129212</c:v>
                </c:pt>
                <c:pt idx="71">
                  <c:v>7.2457199378854789</c:v>
                </c:pt>
                <c:pt idx="72">
                  <c:v>7.2130352851145147</c:v>
                </c:pt>
                <c:pt idx="73">
                  <c:v>7.1828355235984942</c:v>
                </c:pt>
                <c:pt idx="74">
                  <c:v>7.1551639844456485</c:v>
                </c:pt>
                <c:pt idx="75">
                  <c:v>7.1300501715464257</c:v>
                </c:pt>
                <c:pt idx="76">
                  <c:v>7.1075093945433725</c:v>
                </c:pt>
                <c:pt idx="77">
                  <c:v>7.0875426305207068</c:v>
                </c:pt>
                <c:pt idx="78">
                  <c:v>7.0701366169390054</c:v>
                </c:pt>
                <c:pt idx="79">
                  <c:v>7.0552641712517232</c:v>
                </c:pt>
                <c:pt idx="80">
                  <c:v>7.0428844379979418</c:v>
                </c:pt>
                <c:pt idx="81">
                  <c:v>7.032939734303981</c:v>
                </c:pt>
                <c:pt idx="82">
                  <c:v>7.0253581887577727</c:v>
                </c:pt>
                <c:pt idx="83">
                  <c:v>7.0200561956371432</c:v>
                </c:pt>
                <c:pt idx="84">
                  <c:v>7.0169405116199561</c:v>
                </c:pt>
                <c:pt idx="85">
                  <c:v>7.0159099899512301</c:v>
                </c:pt>
                <c:pt idx="86">
                  <c:v>7.0168571415709131</c:v>
                </c:pt>
                <c:pt idx="87">
                  <c:v>7.0196697260772796</c:v>
                </c:pt>
                <c:pt idx="88">
                  <c:v>7.0242322128399097</c:v>
                </c:pt>
                <c:pt idx="89">
                  <c:v>7.030427122302461</c:v>
                </c:pt>
                <c:pt idx="90">
                  <c:v>7.0381362507918057</c:v>
                </c:pt>
                <c:pt idx="91">
                  <c:v>7.0469669027990687</c:v>
                </c:pt>
                <c:pt idx="92">
                  <c:v>7.0572880719066493</c:v>
                </c:pt>
                <c:pt idx="93">
                  <c:v>7.0686021448368273</c:v>
                </c:pt>
                <c:pt idx="94">
                  <c:v>7.0806587640286942</c:v>
                </c:pt>
                <c:pt idx="95">
                  <c:v>7.0933109495202764</c:v>
                </c:pt>
                <c:pt idx="96">
                  <c:v>7.1064568243706594</c:v>
                </c:pt>
                <c:pt idx="97">
                  <c:v>7.1200159754467238</c:v>
                </c:pt>
                <c:pt idx="98">
                  <c:v>7.1339197890300028</c:v>
                </c:pt>
                <c:pt idx="99">
                  <c:v>7.1481074118482768</c:v>
                </c:pt>
                <c:pt idx="100">
                  <c:v>7.1625239735879607</c:v>
                </c:pt>
                <c:pt idx="101">
                  <c:v>7.1771197196367797</c:v>
                </c:pt>
                <c:pt idx="102">
                  <c:v>7.1918495128738886</c:v>
                </c:pt>
                <c:pt idx="103">
                  <c:v>7.2066724883588309</c:v>
                </c:pt>
                <c:pt idx="104">
                  <c:v>7.2215517747811484</c:v>
                </c:pt>
                <c:pt idx="105">
                  <c:v>7.2364542483657051</c:v>
                </c:pt>
                <c:pt idx="106">
                  <c:v>7.2513503055213766</c:v>
                </c:pt>
                <c:pt idx="107">
                  <c:v>7.266213648668951</c:v>
                </c:pt>
                <c:pt idx="108">
                  <c:v>7.2810210828926092</c:v>
                </c:pt>
                <c:pt idx="109">
                  <c:v>7.2957523223151215</c:v>
                </c:pt>
                <c:pt idx="110">
                  <c:v>7.3103898055848395</c:v>
                </c:pt>
                <c:pt idx="111">
                  <c:v>7.3249185200507885</c:v>
                </c:pt>
                <c:pt idx="112">
                  <c:v>7.3393258342751624</c:v>
                </c:pt>
                <c:pt idx="113">
                  <c:v>7.3536013385621075</c:v>
                </c:pt>
                <c:pt idx="114">
                  <c:v>7.3677366931956367</c:v>
                </c:pt>
                <c:pt idx="115">
                  <c:v>7.3817254840886406</c:v>
                </c:pt>
                <c:pt idx="116">
                  <c:v>7.3955630855527783</c:v>
                </c:pt>
                <c:pt idx="117">
                  <c:v>7.4092465299071053</c:v>
                </c:pt>
                <c:pt idx="118">
                  <c:v>7.42277438365159</c:v>
                </c:pt>
                <c:pt idx="119">
                  <c:v>7.4361466299406151</c:v>
                </c:pt>
                <c:pt idx="120">
                  <c:v>7.4493645571004947</c:v>
                </c:pt>
                <c:pt idx="121">
                  <c:v>7.4624306529443105</c:v>
                </c:pt>
                <c:pt idx="122">
                  <c:v>7.4757261969220146</c:v>
                </c:pt>
                <c:pt idx="123">
                  <c:v>7.490663834321988</c:v>
                </c:pt>
                <c:pt idx="124">
                  <c:v>7.5051470983748958</c:v>
                </c:pt>
                <c:pt idx="125">
                  <c:v>7.5192114435551227</c:v>
                </c:pt>
                <c:pt idx="126">
                  <c:v>7.5328905741825691</c:v>
                </c:pt>
                <c:pt idx="127">
                  <c:v>7.5462165363746845</c:v>
                </c:pt>
                <c:pt idx="128">
                  <c:v>7.5592198284149807</c:v>
                </c:pt>
                <c:pt idx="129">
                  <c:v>7.5719295110758544</c:v>
                </c:pt>
                <c:pt idx="130">
                  <c:v>7.584373311527056</c:v>
                </c:pt>
                <c:pt idx="131">
                  <c:v>7.596577718989681</c:v>
                </c:pt>
                <c:pt idx="132">
                  <c:v>7.60856807196277</c:v>
                </c:pt>
                <c:pt idx="133">
                  <c:v>7.6203686374383919</c:v>
                </c:pt>
                <c:pt idx="134">
                  <c:v>7.6320026827055889</c:v>
                </c:pt>
                <c:pt idx="135">
                  <c:v>7.6434925403780509</c:v>
                </c:pt>
                <c:pt idx="136">
                  <c:v>7.6548596672611069</c:v>
                </c:pt>
                <c:pt idx="137">
                  <c:v>7.6661246976360315</c:v>
                </c:pt>
                <c:pt idx="138">
                  <c:v>7.6773074914975288</c:v>
                </c:pt>
                <c:pt idx="139">
                  <c:v>7.6884271782381575</c:v>
                </c:pt>
                <c:pt idx="140">
                  <c:v>7.699502196233329</c:v>
                </c:pt>
                <c:pt idx="141">
                  <c:v>7.710550328742884</c:v>
                </c:pt>
                <c:pt idx="142">
                  <c:v>7.7215887365098927</c:v>
                </c:pt>
                <c:pt idx="143">
                  <c:v>7.7326290773794888</c:v>
                </c:pt>
                <c:pt idx="144">
                  <c:v>7.7436705874935976</c:v>
                </c:pt>
                <c:pt idx="145">
                  <c:v>7.7547092101457364</c:v>
                </c:pt>
                <c:pt idx="146">
                  <c:v>7.7657408364581499</c:v>
                </c:pt>
                <c:pt idx="147">
                  <c:v>7.7767623771905612</c:v>
                </c:pt>
                <c:pt idx="148">
                  <c:v>7.7877720426747903</c:v>
                </c:pt>
                <c:pt idx="149">
                  <c:v>7.798769339881324</c:v>
                </c:pt>
                <c:pt idx="150">
                  <c:v>7.8097549742035746</c:v>
                </c:pt>
                <c:pt idx="151">
                  <c:v>7.8207307246194144</c:v>
                </c:pt>
                <c:pt idx="152">
                  <c:v>7.8316993169396927</c:v>
                </c:pt>
                <c:pt idx="153">
                  <c:v>7.8426643036481734</c:v>
                </c:pt>
                <c:pt idx="154">
                  <c:v>7.853629952892466</c:v>
                </c:pt>
                <c:pt idx="155">
                  <c:v>7.8646011470316752</c:v>
                </c:pt>
                <c:pt idx="156">
                  <c:v>7.8755832903910523</c:v>
                </c:pt>
                <c:pt idx="157">
                  <c:v>7.8865822256324574</c:v>
                </c:pt>
                <c:pt idx="158">
                  <c:v>7.8976041580951124</c:v>
                </c:pt>
                <c:pt idx="159">
                  <c:v>7.9086555874734881</c:v>
                </c:pt>
                <c:pt idx="160">
                  <c:v>7.9197432462337334</c:v>
                </c:pt>
                <c:pt idx="161">
                  <c:v>7.9308740442107073</c:v>
                </c:pt>
                <c:pt idx="162">
                  <c:v>7.9420550188683778</c:v>
                </c:pt>
                <c:pt idx="163">
                  <c:v>7.9532932907454166</c:v>
                </c:pt>
                <c:pt idx="164">
                  <c:v>7.964596023644205</c:v>
                </c:pt>
                <c:pt idx="165">
                  <c:v>7.9759703891555258</c:v>
                </c:pt>
                <c:pt idx="166">
                  <c:v>7.9874235351426535</c:v>
                </c:pt>
                <c:pt idx="167">
                  <c:v>7.9989625578378174</c:v>
                </c:pt>
                <c:pt idx="168">
                  <c:v>8.010594477230919</c:v>
                </c:pt>
                <c:pt idx="169">
                  <c:v>8.0223262154555215</c:v>
                </c:pt>
                <c:pt idx="170">
                  <c:v>8.0341645779001407</c:v>
                </c:pt>
                <c:pt idx="171">
                  <c:v>8.0461162367944024</c:v>
                </c:pt>
                <c:pt idx="172">
                  <c:v>8.0581877170392815</c:v>
                </c:pt>
                <c:pt idx="173">
                  <c:v>8.0703853840690787</c:v>
                </c:pt>
                <c:pt idx="174">
                  <c:v>8.0827154335496374</c:v>
                </c:pt>
                <c:pt idx="175">
                  <c:v>8.0951838827330214</c:v>
                </c:pt>
                <c:pt idx="176">
                  <c:v>8.1077965633032623</c:v>
                </c:pt>
                <c:pt idx="177">
                  <c:v>8.1205591155612744</c:v>
                </c:pt>
                <c:pt idx="178">
                  <c:v>8.1334769838092864</c:v>
                </c:pt>
                <c:pt idx="179">
                  <c:v>8.1465554128066735</c:v>
                </c:pt>
                <c:pt idx="180">
                  <c:v>8.1597994451795515</c:v>
                </c:pt>
                <c:pt idx="181">
                  <c:v>8.1732139196762894</c:v>
                </c:pt>
                <c:pt idx="182">
                  <c:v>8.1868034701701653</c:v>
                </c:pt>
                <c:pt idx="183">
                  <c:v>8.2005725253186093</c:v>
                </c:pt>
                <c:pt idx="184">
                  <c:v>8.2145253088047863</c:v>
                </c:pt>
                <c:pt idx="185">
                  <c:v>8.2286658400577366</c:v>
                </c:pt>
                <c:pt idx="186">
                  <c:v>8.2429979354132126</c:v>
                </c:pt>
                <c:pt idx="187">
                  <c:v>8.2575252096404483</c:v>
                </c:pt>
                <c:pt idx="188">
                  <c:v>8.2722510777774669</c:v>
                </c:pt>
                <c:pt idx="189">
                  <c:v>8.2871787572227316</c:v>
                </c:pt>
                <c:pt idx="190">
                  <c:v>8.3023112700356716</c:v>
                </c:pt>
                <c:pt idx="191">
                  <c:v>8.3176514454031096</c:v>
                </c:pt>
                <c:pt idx="192">
                  <c:v>8.3332019222326252</c:v>
                </c:pt>
                <c:pt idx="193">
                  <c:v>8.3489651518377794</c:v>
                </c:pt>
                <c:pt idx="194">
                  <c:v>8.3649434006834849</c:v>
                </c:pt>
                <c:pt idx="195">
                  <c:v>8.3811387531631194</c:v>
                </c:pt>
                <c:pt idx="196">
                  <c:v>8.3975531143819673</c:v>
                </c:pt>
                <c:pt idx="197">
                  <c:v>8.4141882129242394</c:v>
                </c:pt>
                <c:pt idx="198">
                  <c:v>8.431045603583593</c:v>
                </c:pt>
                <c:pt idx="199">
                  <c:v>8.4481266700393096</c:v>
                </c:pt>
                <c:pt idx="200">
                  <c:v>8.465432627462544</c:v>
                </c:pt>
                <c:pt idx="201">
                  <c:v>8.4829645250390264</c:v>
                </c:pt>
                <c:pt idx="202">
                  <c:v>8.500723248396481</c:v>
                </c:pt>
                <c:pt idx="203">
                  <c:v>8.5187095219267039</c:v>
                </c:pt>
                <c:pt idx="204">
                  <c:v>8.5369239109938775</c:v>
                </c:pt>
                <c:pt idx="205">
                  <c:v>8.5553668240221299</c:v>
                </c:pt>
                <c:pt idx="206">
                  <c:v>8.5740385144566869</c:v>
                </c:pt>
                <c:pt idx="207">
                  <c:v>8.5929390825942633</c:v>
                </c:pt>
                <c:pt idx="208">
                  <c:v>8.6120684772794345</c:v>
                </c:pt>
                <c:pt idx="209">
                  <c:v>8.6314264974648136</c:v>
                </c:pt>
                <c:pt idx="210">
                  <c:v>8.6510127936338446</c:v>
                </c:pt>
                <c:pt idx="211">
                  <c:v>8.6708268690859036</c:v>
                </c:pt>
                <c:pt idx="212">
                  <c:v>8.6908680810842345</c:v>
                </c:pt>
                <c:pt idx="213">
                  <c:v>8.7111356418679868</c:v>
                </c:pt>
                <c:pt idx="214">
                  <c:v>8.7316286195303299</c:v>
                </c:pt>
                <c:pt idx="215">
                  <c:v>8.7523459387652256</c:v>
                </c:pt>
                <c:pt idx="216">
                  <c:v>8.7732863814860771</c:v>
                </c:pt>
                <c:pt idx="217">
                  <c:v>8.7944485873198399</c:v>
                </c:pt>
                <c:pt idx="218">
                  <c:v>8.815831053980876</c:v>
                </c:pt>
                <c:pt idx="219">
                  <c:v>8.837432137528987</c:v>
                </c:pt>
                <c:pt idx="220">
                  <c:v>8.8592500525166233</c:v>
                </c:pt>
                <c:pt idx="221">
                  <c:v>8.8812828720305035</c:v>
                </c:pt>
                <c:pt idx="222">
                  <c:v>8.9035285276331173</c:v>
                </c:pt>
                <c:pt idx="223">
                  <c:v>8.925984809209881</c:v>
                </c:pt>
                <c:pt idx="224">
                  <c:v>8.9486493647278316</c:v>
                </c:pt>
                <c:pt idx="225">
                  <c:v>8.9715196999118572</c:v>
                </c:pt>
                <c:pt idx="226">
                  <c:v>8.994593177844612</c:v>
                </c:pt>
                <c:pt idx="227">
                  <c:v>9.0178670184961618</c:v>
                </c:pt>
                <c:pt idx="228">
                  <c:v>9.0413382981894674</c:v>
                </c:pt>
                <c:pt idx="229">
                  <c:v>9.0650039490076466</c:v>
                </c:pt>
                <c:pt idx="230">
                  <c:v>9.0888607581487815</c:v>
                </c:pt>
                <c:pt idx="231">
                  <c:v>9.1129053672337523</c:v>
                </c:pt>
                <c:pt idx="232">
                  <c:v>9.1371342715722559</c:v>
                </c:pt>
                <c:pt idx="233">
                  <c:v>9.1615438193916159</c:v>
                </c:pt>
                <c:pt idx="234">
                  <c:v>9.1861302110324523</c:v>
                </c:pt>
                <c:pt idx="235">
                  <c:v>9.2108894981143603</c:v>
                </c:pt>
                <c:pt idx="236">
                  <c:v>9.2358175826738247</c:v>
                </c:pt>
                <c:pt idx="237">
                  <c:v>9.2609102162753008</c:v>
                </c:pt>
                <c:pt idx="238">
                  <c:v>9.286162999094751</c:v>
                </c:pt>
                <c:pt idx="239">
                  <c:v>9.3115713789728503</c:v>
                </c:pt>
                <c:pt idx="240">
                  <c:v>9.3371306504325453</c:v>
                </c:pt>
                <c:pt idx="241">
                  <c:v>9.3628359536521817</c:v>
                </c:pt>
                <c:pt idx="242">
                  <c:v>9.3886822733811925</c:v>
                </c:pt>
                <c:pt idx="243">
                  <c:v>9.414664437779626</c:v>
                </c:pt>
                <c:pt idx="244">
                  <c:v>9.4407771171554753</c:v>
                </c:pt>
                <c:pt idx="245">
                  <c:v>9.467014822563943</c:v>
                </c:pt>
                <c:pt idx="246">
                  <c:v>9.4933719042196749</c:v>
                </c:pt>
                <c:pt idx="247">
                  <c:v>9.5198425496552996</c:v>
                </c:pt>
                <c:pt idx="248">
                  <c:v>9.5464207815352218</c:v>
                </c:pt>
                <c:pt idx="249">
                  <c:v>9.5731004549997962</c:v>
                </c:pt>
                <c:pt idx="250">
                  <c:v>9.5998752543676318</c:v>
                </c:pt>
                <c:pt idx="251">
                  <c:v>9.6267386889554256</c:v>
                </c:pt>
                <c:pt idx="252">
                  <c:v>9.6536840876759289</c:v>
                </c:pt>
                <c:pt idx="253">
                  <c:v>9.6807045919280021</c:v>
                </c:pt>
                <c:pt idx="254">
                  <c:v>9.7077931460711078</c:v>
                </c:pt>
                <c:pt idx="255">
                  <c:v>9.7349424844342085</c:v>
                </c:pt>
                <c:pt idx="256">
                  <c:v>9.7621451132671151</c:v>
                </c:pt>
                <c:pt idx="257">
                  <c:v>9.7893932851593632</c:v>
                </c:pt>
                <c:pt idx="258">
                  <c:v>9.8166789619683765</c:v>
                </c:pt>
                <c:pt idx="259">
                  <c:v>9.8439937597158647</c:v>
                </c:pt>
                <c:pt idx="260">
                  <c:v>9.871328864222372</c:v>
                </c:pt>
                <c:pt idx="261">
                  <c:v>9.8986748973187346</c:v>
                </c:pt>
                <c:pt idx="262">
                  <c:v>9.9260216954566598</c:v>
                </c:pt>
                <c:pt idx="263">
                  <c:v>9.9533579235979186</c:v>
                </c:pt>
                <c:pt idx="264">
                  <c:v>9.9806703555966134</c:v>
                </c:pt>
                <c:pt idx="265">
                  <c:v>10.007942411834245</c:v>
                </c:pt>
                <c:pt idx="266">
                  <c:v>10.035150817004194</c:v>
                </c:pt>
                <c:pt idx="267">
                  <c:v>10.062256547753924</c:v>
                </c:pt>
                <c:pt idx="268">
                  <c:v>10.089172649561872</c:v>
                </c:pt>
                <c:pt idx="269">
                  <c:v>10.115568045078836</c:v>
                </c:pt>
                <c:pt idx="270">
                  <c:v>#N/A</c:v>
                </c:pt>
              </c:numCache>
            </c:numRef>
          </c:yVal>
          <c:smooth val="1"/>
          <c:extLst>
            <c:ext xmlns:c16="http://schemas.microsoft.com/office/drawing/2014/chart" uri="{C3380CC4-5D6E-409C-BE32-E72D297353CC}">
              <c16:uniqueId val="{00000000-F4FF-0A4F-8A7A-1500440A5AD3}"/>
            </c:ext>
          </c:extLst>
        </c:ser>
        <c:dLbls>
          <c:showLegendKey val="0"/>
          <c:showVal val="0"/>
          <c:showCatName val="0"/>
          <c:showSerName val="0"/>
          <c:showPercent val="0"/>
          <c:showBubbleSize val="0"/>
        </c:dLbls>
        <c:axId val="456629936"/>
        <c:axId val="456632480"/>
      </c:scatterChart>
      <c:scatterChart>
        <c:scatterStyle val="smoothMarker"/>
        <c:varyColors val="0"/>
        <c:ser>
          <c:idx val="1"/>
          <c:order val="1"/>
          <c:tx>
            <c:v>DOC</c:v>
          </c:tx>
          <c:spPr>
            <a:ln w="19050" cap="rnd">
              <a:solidFill>
                <a:schemeClr val="accent2"/>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assessment'!$G$44:$G$314</c:f>
              <c:numCache>
                <c:formatCode>0.0</c:formatCode>
                <c:ptCount val="271"/>
                <c:pt idx="0">
                  <c:v>#N/A</c:v>
                </c:pt>
                <c:pt idx="1">
                  <c:v>#N/A</c:v>
                </c:pt>
                <c:pt idx="2">
                  <c:v>#N/A</c:v>
                </c:pt>
                <c:pt idx="3">
                  <c:v>#N/A</c:v>
                </c:pt>
                <c:pt idx="4">
                  <c:v>#N/A</c:v>
                </c:pt>
                <c:pt idx="5">
                  <c:v>#N/A</c:v>
                </c:pt>
                <c:pt idx="6">
                  <c:v>#N/A</c:v>
                </c:pt>
                <c:pt idx="7">
                  <c:v>#N/A</c:v>
                </c:pt>
                <c:pt idx="8">
                  <c:v>3.3240795338058002</c:v>
                </c:pt>
                <c:pt idx="9">
                  <c:v>2.9591225711193196</c:v>
                </c:pt>
                <c:pt idx="10">
                  <c:v>2.70467203970744</c:v>
                </c:pt>
                <c:pt idx="11">
                  <c:v>2.5884447109005446</c:v>
                </c:pt>
                <c:pt idx="12">
                  <c:v>2.570147727935324</c:v>
                </c:pt>
                <c:pt idx="13">
                  <c:v>2.6030123535526055</c:v>
                </c:pt>
                <c:pt idx="14">
                  <c:v>2.6569587597342972</c:v>
                </c:pt>
                <c:pt idx="15">
                  <c:v>2.7166812329813839</c:v>
                </c:pt>
                <c:pt idx="16">
                  <c:v>2.7752623179189611</c:v>
                </c:pt>
                <c:pt idx="17">
                  <c:v>2.8298658496013807</c:v>
                </c:pt>
                <c:pt idx="18">
                  <c:v>2.8795263003978064</c:v>
                </c:pt>
                <c:pt idx="19">
                  <c:v>2.9241090156241238</c:v>
                </c:pt>
                <c:pt idx="20">
                  <c:v>2.9638325882158925</c:v>
                </c:pt>
                <c:pt idx="21">
                  <c:v>2.9990500363442734</c:v>
                </c:pt>
                <c:pt idx="22">
                  <c:v>3.0301488528677236</c:v>
                </c:pt>
                <c:pt idx="23">
                  <c:v>3.0575062622925868</c:v>
                </c:pt>
                <c:pt idx="24">
                  <c:v>3.0814704282363277</c:v>
                </c:pt>
                <c:pt idx="25">
                  <c:v>3.102353921394339</c:v>
                </c:pt>
                <c:pt idx="26">
                  <c:v>3.1204329222488818</c:v>
                </c:pt>
                <c:pt idx="27">
                  <c:v>3.1359490019417708</c:v>
                </c:pt>
                <c:pt idx="28">
                  <c:v>3.1491119436324779</c:v>
                </c:pt>
                <c:pt idx="29">
                  <c:v>3.160102859299597</c:v>
                </c:pt>
                <c:pt idx="30">
                  <c:v>3.169077250569194</c:v>
                </c:pt>
                <c:pt idx="31">
                  <c:v>3.1761678591149756</c:v>
                </c:pt>
                <c:pt idx="32">
                  <c:v>3.1814872505364007</c:v>
                </c:pt>
                <c:pt idx="33">
                  <c:v>3.1851301239173408</c:v>
                </c:pt>
                <c:pt idx="34">
                  <c:v>3.1871753619668608</c:v>
                </c:pt>
                <c:pt idx="35">
                  <c:v>3.1876878462654576</c:v>
                </c:pt>
                <c:pt idx="36">
                  <c:v>3.186720065162564</c:v>
                </c:pt>
                <c:pt idx="37">
                  <c:v>3.184313541665222</c:v>
                </c:pt>
                <c:pt idx="38">
                  <c:v>3.1805001069754373</c:v>
                </c:pt>
                <c:pt idx="39">
                  <c:v>3.1753030430745857</c:v>
                </c:pt>
                <c:pt idx="40">
                  <c:v>3.1687381153660268</c:v>
                </c:pt>
                <c:pt idx="41">
                  <c:v>3.1608145140810797</c:v>
                </c:pt>
                <c:pt idx="42">
                  <c:v>3.151535721012273</c:v>
                </c:pt>
                <c:pt idx="43">
                  <c:v>3.1409003161793434</c:v>
                </c:pt>
                <c:pt idx="44">
                  <c:v>3.1289027372433917</c:v>
                </c:pt>
                <c:pt idx="45">
                  <c:v>3.1155340028332614</c:v>
                </c:pt>
                <c:pt idx="46">
                  <c:v>3.1007824094002001</c:v>
                </c:pt>
                <c:pt idx="47">
                  <c:v>3.0846342097364827</c:v>
                </c:pt>
                <c:pt idx="48">
                  <c:v>3.0670742798471267</c:v>
                </c:pt>
                <c:pt idx="49">
                  <c:v>3.04808677942184</c:v>
                </c:pt>
                <c:pt idx="50">
                  <c:v>3.0276558096927308</c:v>
                </c:pt>
                <c:pt idx="51">
                  <c:v>3.0057660709645972</c:v>
                </c:pt>
                <c:pt idx="52">
                  <c:v>2.9824035205591151</c:v>
                </c:pt>
                <c:pt idx="53">
                  <c:v>2.9575560303207933</c:v>
                </c:pt>
                <c:pt idx="54">
                  <c:v>2.9312140412003598</c:v>
                </c:pt>
                <c:pt idx="55">
                  <c:v>2.9033712107800245</c:v>
                </c:pt>
                <c:pt idx="56">
                  <c:v>2.874025047966271</c:v>
                </c:pt>
                <c:pt idx="57">
                  <c:v>2.843177527492728</c:v>
                </c:pt>
                <c:pt idx="58">
                  <c:v>2.8108356754026382</c:v>
                </c:pt>
                <c:pt idx="59">
                  <c:v>2.7770121153819716</c:v>
                </c:pt>
                <c:pt idx="60">
                  <c:v>2.7417255647623477</c:v>
                </c:pt>
                <c:pt idx="61">
                  <c:v>2.7050012682838926</c:v>
                </c:pt>
                <c:pt idx="62">
                  <c:v>2.6668713573778589</c:v>
                </c:pt>
                <c:pt idx="63">
                  <c:v>2.6273751228672264</c:v>
                </c:pt>
                <c:pt idx="64">
                  <c:v>2.5865591896483533</c:v>
                </c:pt>
                <c:pt idx="65">
                  <c:v>2.5444775831468767</c:v>
                </c:pt>
                <c:pt idx="66">
                  <c:v>2.5011916791502387</c:v>
                </c:pt>
                <c:pt idx="67">
                  <c:v>2.4567700309901381</c:v>
                </c:pt>
                <c:pt idx="68">
                  <c:v>2.4112880709291309</c:v>
                </c:pt>
                <c:pt idx="69">
                  <c:v>2.3648276859083852</c:v>
                </c:pt>
                <c:pt idx="70">
                  <c:v>2.317476671414914</c:v>
                </c:pt>
                <c:pt idx="71">
                  <c:v>2.2693280709727537</c:v>
                </c:pt>
                <c:pt idx="72">
                  <c:v>2.2204794124766076</c:v>
                </c:pt>
                <c:pt idx="73">
                  <c:v>2.1710318560792357</c:v>
                </c:pt>
                <c:pt idx="74">
                  <c:v>2.1210892714264249</c:v>
                </c:pt>
                <c:pt idx="75">
                  <c:v>2.0707572645307515</c:v>
                </c:pt>
                <c:pt idx="76">
                  <c:v>2.0201421763403569</c:v>
                </c:pt>
                <c:pt idx="77">
                  <c:v>1.9693500759840152</c:v>
                </c:pt>
                <c:pt idx="78">
                  <c:v>1.9184857717000552</c:v>
                </c:pt>
                <c:pt idx="79">
                  <c:v>1.8676518615794686</c:v>
                </c:pt>
                <c:pt idx="80">
                  <c:v>1.8169511056993066</c:v>
                </c:pt>
                <c:pt idx="81">
                  <c:v>1.7665262809556119</c:v>
                </c:pt>
                <c:pt idx="82">
                  <c:v>1.71649884128306</c:v>
                </c:pt>
                <c:pt idx="83">
                  <c:v>1.6669709531021042</c:v>
                </c:pt>
                <c:pt idx="84">
                  <c:v>1.6180294250759377</c:v>
                </c:pt>
                <c:pt idx="85">
                  <c:v>1.5697497176448303</c:v>
                </c:pt>
                <c:pt idx="86">
                  <c:v>1.5221978842361203</c:v>
                </c:pt>
                <c:pt idx="87">
                  <c:v>1.4754302009832621</c:v>
                </c:pt>
                <c:pt idx="88">
                  <c:v>1.4294942940926574</c:v>
                </c:pt>
                <c:pt idx="89">
                  <c:v>1.384430030490047</c:v>
                </c:pt>
                <c:pt idx="90">
                  <c:v>1.3402702537446207</c:v>
                </c:pt>
                <c:pt idx="91">
                  <c:v>1.2963308250703225</c:v>
                </c:pt>
                <c:pt idx="92">
                  <c:v>1.2533230063531462</c:v>
                </c:pt>
                <c:pt idx="93">
                  <c:v>1.2149031848416181</c:v>
                </c:pt>
                <c:pt idx="94">
                  <c:v>1.1788525157922094</c:v>
                </c:pt>
                <c:pt idx="95">
                  <c:v>1.144275765573503</c:v>
                </c:pt>
                <c:pt idx="96">
                  <c:v>1.1108082038590747</c:v>
                </c:pt>
                <c:pt idx="97">
                  <c:v>1.078296815227386</c:v>
                </c:pt>
                <c:pt idx="98">
                  <c:v>1.0466725731097346</c:v>
                </c:pt>
                <c:pt idx="99">
                  <c:v>1.0158994471933247</c:v>
                </c:pt>
                <c:pt idx="100">
                  <c:v>0.98595413523730513</c:v>
                </c:pt>
                <c:pt idx="101">
                  <c:v>0.95681805857025681</c:v>
                </c:pt>
                <c:pt idx="102">
                  <c:v>0.92847423589135336</c:v>
                </c:pt>
                <c:pt idx="103">
                  <c:v>0.90090608960449148</c:v>
                </c:pt>
                <c:pt idx="104">
                  <c:v>0.87409701335608625</c:v>
                </c:pt>
                <c:pt idx="105">
                  <c:v>0.84803023658910226</c:v>
                </c:pt>
                <c:pt idx="106">
                  <c:v>0.82268880289533575</c:v>
                </c:pt>
                <c:pt idx="107">
                  <c:v>0.79805559023937933</c:v>
                </c:pt>
                <c:pt idx="108">
                  <c:v>0.7741133450592943</c:v>
                </c:pt>
                <c:pt idx="109">
                  <c:v>0.75084471951924392</c:v>
                </c:pt>
                <c:pt idx="110">
                  <c:v>0.72823230794002214</c:v>
                </c:pt>
                <c:pt idx="111">
                  <c:v>0.70625868104819867</c:v>
                </c:pt>
                <c:pt idx="112">
                  <c:v>0.68490641768049276</c:v>
                </c:pt>
                <c:pt idx="113">
                  <c:v>0.66415813394614986</c:v>
                </c:pt>
                <c:pt idx="114">
                  <c:v>0.64399650997393543</c:v>
                </c:pt>
                <c:pt idx="115">
                  <c:v>0.62440431440273092</c:v>
                </c:pt>
                <c:pt idx="116">
                  <c:v>0.60536442677405822</c:v>
                </c:pt>
                <c:pt idx="117">
                  <c:v>0.58685985797342188</c:v>
                </c:pt>
                <c:pt idx="118">
                  <c:v>0.56887376885352237</c:v>
                </c:pt>
                <c:pt idx="119">
                  <c:v>0.55138948715900049</c:v>
                </c:pt>
                <c:pt idx="120">
                  <c:v>0.534390522860409</c:v>
                </c:pt>
                <c:pt idx="121">
                  <c:v>0.51786058199465801</c:v>
                </c:pt>
                <c:pt idx="122">
                  <c:v>0.50189584411196808</c:v>
                </c:pt>
                <c:pt idx="123">
                  <c:v>0.48636134487517185</c:v>
                </c:pt>
                <c:pt idx="124">
                  <c:v>0.47123780164187462</c:v>
                </c:pt>
                <c:pt idx="125">
                  <c:v>0.45650900370607866</c:v>
                </c:pt>
                <c:pt idx="126">
                  <c:v>0.44216002430188323</c:v>
                </c:pt>
                <c:pt idx="127">
                  <c:v>0.4281765500574955</c:v>
                </c:pt>
                <c:pt idx="128">
                  <c:v>0.4145446322642885</c:v>
                </c:pt>
                <c:pt idx="129">
                  <c:v>0.40125059676685942</c:v>
                </c:pt>
                <c:pt idx="130">
                  <c:v>0.38828101307902496</c:v>
                </c:pt>
                <c:pt idx="131">
                  <c:v>0.37562268526522558</c:v>
                </c:pt>
                <c:pt idx="132">
                  <c:v>0.36326265050500245</c:v>
                </c:pt>
                <c:pt idx="133">
                  <c:v>0.35118818006772562</c:v>
                </c:pt>
                <c:pt idx="134">
                  <c:v>0.33938678073866979</c:v>
                </c:pt>
                <c:pt idx="135">
                  <c:v>0.32784619598170034</c:v>
                </c:pt>
                <c:pt idx="136">
                  <c:v>0.31655440658978701</c:v>
                </c:pt>
                <c:pt idx="137">
                  <c:v>0.30549963074831843</c:v>
                </c:pt>
                <c:pt idx="138">
                  <c:v>0.29467032350045269</c:v>
                </c:pt>
                <c:pt idx="139">
                  <c:v>0.28405517562703964</c:v>
                </c:pt>
                <c:pt idx="140">
                  <c:v>0.27364311196164676</c:v>
                </c:pt>
                <c:pt idx="141">
                  <c:v>0.26342328916356395</c:v>
                </c:pt>
                <c:pt idx="142">
                  <c:v>0.25338509297188533</c:v>
                </c:pt>
                <c:pt idx="143">
                  <c:v>0.2435632983987065</c:v>
                </c:pt>
                <c:pt idx="144">
                  <c:v>0.23406086546676902</c:v>
                </c:pt>
                <c:pt idx="145">
                  <c:v>0.22490714488067662</c:v>
                </c:pt>
                <c:pt idx="146">
                  <c:v>0.21610451432931749</c:v>
                </c:pt>
                <c:pt idx="147">
                  <c:v>0.2076456361770839</c:v>
                </c:pt>
                <c:pt idx="148">
                  <c:v>0.19951983802775916</c:v>
                </c:pt>
                <c:pt idx="149">
                  <c:v>0.19171546781059742</c:v>
                </c:pt>
                <c:pt idx="150">
                  <c:v>0.18422075956549822</c:v>
                </c:pt>
                <c:pt idx="151">
                  <c:v>0.17702414833895289</c:v>
                </c:pt>
                <c:pt idx="152">
                  <c:v>0.17011438130738005</c:v>
                </c:pt>
                <c:pt idx="153">
                  <c:v>0.16348055350180488</c:v>
                </c:pt>
                <c:pt idx="154">
                  <c:v>0.15711211561067229</c:v>
                </c:pt>
                <c:pt idx="155">
                  <c:v>0.15099887142598212</c:v>
                </c:pt>
                <c:pt idx="156">
                  <c:v>0.14513097143940581</c:v>
                </c:pt>
                <c:pt idx="157">
                  <c:v>0.13949890500644566</c:v>
                </c:pt>
                <c:pt idx="158">
                  <c:v>0.13409349198453779</c:v>
                </c:pt>
                <c:pt idx="159">
                  <c:v>0.12890587419117389</c:v>
                </c:pt>
                <c:pt idx="160">
                  <c:v>0.12392750682032862</c:v>
                </c:pt>
                <c:pt idx="161">
                  <c:v>0.11915014987785159</c:v>
                </c:pt>
                <c:pt idx="162">
                  <c:v>0.11456585966700651</c:v>
                </c:pt>
                <c:pt idx="163">
                  <c:v>0.11016698034370141</c:v>
                </c:pt>
                <c:pt idx="164">
                  <c:v>0.10594613555594271</c:v>
                </c:pt>
                <c:pt idx="165">
                  <c:v>0.10189622017951962</c:v>
                </c:pt>
                <c:pt idx="166">
                  <c:v>9.8010392160348431E-2</c:v>
                </c:pt>
                <c:pt idx="167">
                  <c:v>9.4282064472712312E-2</c:v>
                </c:pt>
                <c:pt idx="168">
                  <c:v>9.0704897201610055E-2</c:v>
                </c:pt>
                <c:pt idx="169">
                  <c:v>8.7272789756499561E-2</c:v>
                </c:pt>
                <c:pt idx="170">
                  <c:v>8.3979873222857118E-2</c:v>
                </c:pt>
                <c:pt idx="171">
                  <c:v>8.0820502857162801E-2</c:v>
                </c:pt>
                <c:pt idx="172">
                  <c:v>7.7789250730158147E-2</c:v>
                </c:pt>
                <c:pt idx="173">
                  <c:v>7.488089852250443E-2</c:v>
                </c:pt>
                <c:pt idx="174">
                  <c:v>7.2090430476295E-2</c:v>
                </c:pt>
                <c:pt idx="175">
                  <c:v>6.9413026505242809E-2</c:v>
                </c:pt>
                <c:pt idx="176">
                  <c:v>6.6844055465772836E-2</c:v>
                </c:pt>
                <c:pt idx="177">
                  <c:v>6.4379068590697322E-2</c:v>
                </c:pt>
                <c:pt idx="178">
                  <c:v>6.2013793086637785E-2</c:v>
                </c:pt>
                <c:pt idx="179">
                  <c:v>5.9744125895881559E-2</c:v>
                </c:pt>
                <c:pt idx="180">
                  <c:v>5.7566127622918906E-2</c:v>
                </c:pt>
                <c:pt idx="181">
                  <c:v>5.5476016625499551E-2</c:v>
                </c:pt>
                <c:pt idx="182">
                  <c:v>5.3470163269673014E-2</c:v>
                </c:pt>
                <c:pt idx="183">
                  <c:v>5.1545084347933215E-2</c:v>
                </c:pt>
                <c:pt idx="184">
                  <c:v>4.9697437573645045E-2</c:v>
                </c:pt>
                <c:pt idx="185">
                  <c:v>4.7924016510612337E-2</c:v>
                </c:pt>
                <c:pt idx="186">
                  <c:v>4.6221745366190115E-2</c:v>
                </c:pt>
                <c:pt idx="187">
                  <c:v>4.4587674047526032E-2</c:v>
                </c:pt>
                <c:pt idx="188">
                  <c:v>4.3018973372308159E-2</c:v>
                </c:pt>
                <c:pt idx="189">
                  <c:v>4.151293043165738E-2</c:v>
                </c:pt>
                <c:pt idx="190">
                  <c:v>4.0066944102637947E-2</c:v>
                </c:pt>
                <c:pt idx="191">
                  <c:v>3.8678520707714201E-2</c:v>
                </c:pt>
                <c:pt idx="192">
                  <c:v>3.7345269818355918E-2</c:v>
                </c:pt>
                <c:pt idx="193">
                  <c:v>3.6064900199886341E-2</c:v>
                </c:pt>
                <c:pt idx="194">
                  <c:v>3.4835215894575521E-2</c:v>
                </c:pt>
                <c:pt idx="195">
                  <c:v>3.365411243990539E-2</c:v>
                </c:pt>
                <c:pt idx="196">
                  <c:v>3.2519573218871625E-2</c:v>
                </c:pt>
                <c:pt idx="197">
                  <c:v>3.1429665939138846E-2</c:v>
                </c:pt>
                <c:pt idx="198">
                  <c:v>3.0382539237830148E-2</c:v>
                </c:pt>
                <c:pt idx="199">
                  <c:v>2.9376419408707482E-2</c:v>
                </c:pt>
                <c:pt idx="200">
                  <c:v>2.8409607248485392E-2</c:v>
                </c:pt>
                <c:pt idx="201">
                  <c:v>2.7480475019016896E-2</c:v>
                </c:pt>
                <c:pt idx="202">
                  <c:v>2.6587463522094471E-2</c:v>
                </c:pt>
                <c:pt idx="203">
                  <c:v>2.5729079283622312E-2</c:v>
                </c:pt>
                <c:pt idx="204">
                  <c:v>2.4903891843935915E-2</c:v>
                </c:pt>
                <c:pt idx="205">
                  <c:v>2.4110531151071896E-2</c:v>
                </c:pt>
                <c:pt idx="206">
                  <c:v>2.3347685053823553E-2</c:v>
                </c:pt>
                <c:pt idx="207">
                  <c:v>2.2614096891456062E-2</c:v>
                </c:pt>
                <c:pt idx="208">
                  <c:v>2.1908563176997763E-2</c:v>
                </c:pt>
                <c:pt idx="209">
                  <c:v>2.1229931371071341E-2</c:v>
                </c:pt>
                <c:pt idx="210">
                  <c:v>2.057709774327952E-2</c:v>
                </c:pt>
                <c:pt idx="211">
                  <c:v>1.9949005318213937E-2</c:v>
                </c:pt>
                <c:pt idx="212">
                  <c:v>1.9344641903212806E-2</c:v>
                </c:pt>
                <c:pt idx="213">
                  <c:v>1.8763038195052335E-2</c:v>
                </c:pt>
                <c:pt idx="214">
                  <c:v>1.8203265962818078E-2</c:v>
                </c:pt>
                <c:pt idx="215">
                  <c:v>1.7664436304265486E-2</c:v>
                </c:pt>
                <c:pt idx="216">
                  <c:v>1.7145697973043151E-2</c:v>
                </c:pt>
                <c:pt idx="217">
                  <c:v>1.6646235774217456E-2</c:v>
                </c:pt>
                <c:pt idx="218">
                  <c:v>1.6165269025603762E-2</c:v>
                </c:pt>
                <c:pt idx="219">
                  <c:v>1.5702050082475251E-2</c:v>
                </c:pt>
                <c:pt idx="220">
                  <c:v>1.5255862923287953E-2</c:v>
                </c:pt>
                <c:pt idx="221">
                  <c:v>1.4826021794126898E-2</c:v>
                </c:pt>
                <c:pt idx="222">
                  <c:v>1.4411869909645268E-2</c:v>
                </c:pt>
                <c:pt idx="223">
                  <c:v>1.4012778208334723E-2</c:v>
                </c:pt>
                <c:pt idx="224">
                  <c:v>1.3628144160031035E-2</c:v>
                </c:pt>
                <c:pt idx="225">
                  <c:v>1.3257390623624365E-2</c:v>
                </c:pt>
                <c:pt idx="226">
                  <c:v>1.2899964753008215E-2</c:v>
                </c:pt>
                <c:pt idx="227">
                  <c:v>1.2555336949364504E-2</c:v>
                </c:pt>
                <c:pt idx="228">
                  <c:v>1.2222999857945263E-2</c:v>
                </c:pt>
                <c:pt idx="229">
                  <c:v>1.1902467407572861E-2</c:v>
                </c:pt>
                <c:pt idx="230">
                  <c:v>1.1593273891141365E-2</c:v>
                </c:pt>
                <c:pt idx="231">
                  <c:v>1.1294973085460997E-2</c:v>
                </c:pt>
                <c:pt idx="232">
                  <c:v>1.1007137408845749E-2</c:v>
                </c:pt>
                <c:pt idx="233">
                  <c:v>1.0729357114901146E-2</c:v>
                </c:pt>
                <c:pt idx="234">
                  <c:v>1.0461239521024632E-2</c:v>
                </c:pt>
                <c:pt idx="235">
                  <c:v>1.0202408270185238E-2</c:v>
                </c:pt>
                <c:pt idx="236">
                  <c:v>9.952502624602037E-3</c:v>
                </c:pt>
                <c:pt idx="237">
                  <c:v>9.7111767899922905E-3</c:v>
                </c:pt>
                <c:pt idx="238">
                  <c:v>9.4780992691102205E-3</c:v>
                </c:pt>
                <c:pt idx="239">
                  <c:v>9.2529522433459389E-3</c:v>
                </c:pt>
                <c:pt idx="240">
                  <c:v>9.0354309812013221E-3</c:v>
                </c:pt>
                <c:pt idx="241">
                  <c:v>8.8252432725053585E-3</c:v>
                </c:pt>
                <c:pt idx="242">
                  <c:v>8.6221088872759696E-3</c:v>
                </c:pt>
                <c:pt idx="243">
                  <c:v>8.4257590581782744E-3</c:v>
                </c:pt>
                <c:pt idx="244">
                  <c:v>8.2359359855709545E-3</c:v>
                </c:pt>
                <c:pt idx="245">
                  <c:v>8.0523923641726836E-3</c:v>
                </c:pt>
                <c:pt idx="246">
                  <c:v>7.8748909304195217E-3</c:v>
                </c:pt>
                <c:pt idx="247">
                  <c:v>7.7032040296218553E-3</c:v>
                </c:pt>
                <c:pt idx="248">
                  <c:v>7.5371132020658109E-3</c:v>
                </c:pt>
                <c:pt idx="249">
                  <c:v>7.3764087872391403E-3</c:v>
                </c:pt>
                <c:pt idx="250">
                  <c:v>7.220889545395519E-3</c:v>
                </c:pt>
                <c:pt idx="251">
                  <c:v>7.0703622957037403E-3</c:v>
                </c:pt>
                <c:pt idx="252">
                  <c:v>6.9246415702598017E-3</c:v>
                </c:pt>
                <c:pt idx="253">
                  <c:v>6.7835492832702023E-3</c:v>
                </c:pt>
                <c:pt idx="254">
                  <c:v>6.6469144147439201E-3</c:v>
                </c:pt>
                <c:pt idx="255">
                  <c:v>6.514572708058575E-3</c:v>
                </c:pt>
                <c:pt idx="256">
                  <c:v>6.3863663807934342E-3</c:v>
                </c:pt>
                <c:pt idx="257">
                  <c:v>6.2621438482477832E-3</c:v>
                </c:pt>
                <c:pt idx="258">
                  <c:v>6.1417594590881279E-3</c:v>
                </c:pt>
                <c:pt idx="259">
                  <c:v>6.0250732425918881E-3</c:v>
                </c:pt>
                <c:pt idx="260">
                  <c:v>5.9119506669780266E-3</c:v>
                </c:pt>
                <c:pt idx="261">
                  <c:v>5.8022624083374349E-3</c:v>
                </c:pt>
                <c:pt idx="262">
                  <c:v>5.6958841296970248E-3</c:v>
                </c:pt>
                <c:pt idx="263">
                  <c:v>5.5926962697717825E-3</c:v>
                </c:pt>
                <c:pt idx="264">
                  <c:v>5.4925838409789476E-3</c:v>
                </c:pt>
                <c:pt idx="265">
                  <c:v>5.395436236306712E-3</c:v>
                </c:pt>
                <c:pt idx="266">
                  <c:v>5.3011470446484091E-3</c:v>
                </c:pt>
                <c:pt idx="267">
                  <c:v>5.2096138742299004E-3</c:v>
                </c:pt>
                <c:pt idx="268">
                  <c:v>5.1207381837746722E-3</c:v>
                </c:pt>
                <c:pt idx="269">
                  <c:v>5.0344251210669658E-3</c:v>
                </c:pt>
                <c:pt idx="270">
                  <c:v>#N/A</c:v>
                </c:pt>
              </c:numCache>
            </c:numRef>
          </c:yVal>
          <c:smooth val="1"/>
          <c:extLst>
            <c:ext xmlns:c16="http://schemas.microsoft.com/office/drawing/2014/chart" uri="{C3380CC4-5D6E-409C-BE32-E72D297353CC}">
              <c16:uniqueId val="{00000001-F4FF-0A4F-8A7A-1500440A5AD3}"/>
            </c:ext>
          </c:extLst>
        </c:ser>
        <c:dLbls>
          <c:showLegendKey val="0"/>
          <c:showVal val="0"/>
          <c:showCatName val="0"/>
          <c:showSerName val="0"/>
          <c:showPercent val="0"/>
          <c:showBubbleSize val="0"/>
        </c:dLbls>
        <c:axId val="456639232"/>
        <c:axId val="456635840"/>
      </c:scatterChart>
      <c:valAx>
        <c:axId val="456629936"/>
        <c:scaling>
          <c:orientation val="minMax"/>
          <c:max val="18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Days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632480"/>
        <c:crosses val="autoZero"/>
        <c:crossBetween val="midCat"/>
        <c:majorUnit val="30"/>
      </c:valAx>
      <c:valAx>
        <c:axId val="456632480"/>
        <c:scaling>
          <c:orientation val="minMax"/>
          <c:max val="12"/>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baseline="0"/>
                  <a:t>DO (mg/L)</a:t>
                </a:r>
                <a:endParaRPr lang="en-AU"/>
              </a:p>
            </c:rich>
          </c:tx>
          <c:layout>
            <c:manualLayout>
              <c:xMode val="edge"/>
              <c:yMode val="edge"/>
              <c:x val="3.07284741158328E-2"/>
              <c:y val="0.3634062408865559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629936"/>
        <c:crosses val="autoZero"/>
        <c:crossBetween val="midCat"/>
      </c:valAx>
      <c:valAx>
        <c:axId val="456635840"/>
        <c:scaling>
          <c:orientation val="minMax"/>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DOC</a:t>
                </a:r>
                <a:r>
                  <a:rPr lang="en-AU" baseline="0"/>
                  <a:t> (mg/L)</a:t>
                </a:r>
                <a:endParaRPr lang="en-AU"/>
              </a:p>
            </c:rich>
          </c:tx>
          <c:layout>
            <c:manualLayout>
              <c:xMode val="edge"/>
              <c:yMode val="edge"/>
              <c:x val="0.93695313377656597"/>
              <c:y val="0.3903506853309999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639232"/>
        <c:crosses val="max"/>
        <c:crossBetween val="midCat"/>
      </c:valAx>
      <c:valAx>
        <c:axId val="456639232"/>
        <c:scaling>
          <c:orientation val="minMax"/>
        </c:scaling>
        <c:delete val="1"/>
        <c:axPos val="b"/>
        <c:numFmt formatCode="General" sourceLinked="1"/>
        <c:majorTickMark val="out"/>
        <c:minorTickMark val="none"/>
        <c:tickLblPos val="nextTo"/>
        <c:crossAx val="456635840"/>
        <c:crosses val="autoZero"/>
        <c:crossBetween val="midCat"/>
      </c:valAx>
      <c:spPr>
        <a:noFill/>
        <a:ln>
          <a:solidFill>
            <a:schemeClr val="bg1">
              <a:lumMod val="50000"/>
            </a:schemeClr>
          </a:solidFill>
        </a:ln>
        <a:effectLst/>
      </c:spPr>
    </c:plotArea>
    <c:legend>
      <c:legendPos val="tr"/>
      <c:layout>
        <c:manualLayout>
          <c:xMode val="edge"/>
          <c:yMode val="edge"/>
          <c:x val="0.68691261906868395"/>
          <c:y val="4.3309368937578502E-2"/>
          <c:w val="0.280694093013654"/>
          <c:h val="0.109522890666335"/>
        </c:manualLayout>
      </c:layout>
      <c:overlay val="0"/>
      <c:spPr>
        <a:solidFill>
          <a:schemeClr val="bg1"/>
        </a:solidFill>
        <a:ln>
          <a:solidFill>
            <a:schemeClr val="bg1">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Oxygen and Carbon - after dilution</a:t>
            </a:r>
          </a:p>
        </c:rich>
      </c:tx>
      <c:layout>
        <c:manualLayout>
          <c:xMode val="edge"/>
          <c:yMode val="edge"/>
          <c:x val="2.2833588754425801E-2"/>
          <c:y val="3.1620553359683799E-2"/>
        </c:manualLayout>
      </c:layout>
      <c:overlay val="0"/>
      <c:spPr>
        <a:noFill/>
        <a:ln>
          <a:noFill/>
        </a:ln>
        <a:effectLst/>
      </c:spPr>
    </c:title>
    <c:autoTitleDeleted val="0"/>
    <c:plotArea>
      <c:layout>
        <c:manualLayout>
          <c:layoutTarget val="inner"/>
          <c:xMode val="edge"/>
          <c:yMode val="edge"/>
          <c:x val="0.15081714785651801"/>
          <c:y val="0.20333343707530599"/>
          <c:w val="0.70364798758131897"/>
          <c:h val="0.64092982229680295"/>
        </c:manualLayout>
      </c:layout>
      <c:scatterChart>
        <c:scatterStyle val="smoothMarker"/>
        <c:varyColors val="0"/>
        <c:ser>
          <c:idx val="0"/>
          <c:order val="0"/>
          <c:tx>
            <c:v>DO</c:v>
          </c:tx>
          <c:spPr>
            <a:ln w="19050" cap="rnd">
              <a:solidFill>
                <a:schemeClr val="accent1"/>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assessment'!$K$44:$K$314</c:f>
              <c:numCache>
                <c:formatCode>0.0</c:formatCode>
                <c:ptCount val="271"/>
                <c:pt idx="0">
                  <c:v>10.939084126335413</c:v>
                </c:pt>
                <c:pt idx="1">
                  <c:v>10.915953982817239</c:v>
                </c:pt>
                <c:pt idx="2">
                  <c:v>10.892449122340166</c:v>
                </c:pt>
                <c:pt idx="3">
                  <c:v>10.868581425757821</c:v>
                </c:pt>
                <c:pt idx="4">
                  <c:v>10.84436285907393</c:v>
                </c:pt>
                <c:pt idx="5">
                  <c:v>10.819805462680206</c:v>
                </c:pt>
                <c:pt idx="6">
                  <c:v>10.794921340669356</c:v>
                </c:pt>
                <c:pt idx="7">
                  <c:v>10.769722650238473</c:v>
                </c:pt>
                <c:pt idx="8">
                  <c:v>10.466384114714263</c:v>
                </c:pt>
                <c:pt idx="9">
                  <c:v>10.490525514366212</c:v>
                </c:pt>
                <c:pt idx="10">
                  <c:v>10.509573030009644</c:v>
                </c:pt>
                <c:pt idx="11">
                  <c:v>10.515514732051143</c:v>
                </c:pt>
                <c:pt idx="12">
                  <c:v>10.508431322605347</c:v>
                </c:pt>
                <c:pt idx="13">
                  <c:v>10.491637644175359</c:v>
                </c:pt>
                <c:pt idx="14">
                  <c:v>10.468223751450882</c:v>
                </c:pt>
                <c:pt idx="15">
                  <c:v>10.440277262737036</c:v>
                </c:pt>
                <c:pt idx="16">
                  <c:v>10.409107416088505</c:v>
                </c:pt>
                <c:pt idx="17">
                  <c:v>10.375548216907314</c:v>
                </c:pt>
                <c:pt idx="18">
                  <c:v>10.340155511562292</c:v>
                </c:pt>
                <c:pt idx="19">
                  <c:v>10.303317827905865</c:v>
                </c:pt>
                <c:pt idx="20">
                  <c:v>10.265317762351067</c:v>
                </c:pt>
                <c:pt idx="21">
                  <c:v>10.22636710230727</c:v>
                </c:pt>
                <c:pt idx="22">
                  <c:v>10.186627968704906</c:v>
                </c:pt>
                <c:pt idx="23">
                  <c:v>10.146226265282346</c:v>
                </c:pt>
                <c:pt idx="24">
                  <c:v>10.105260694641755</c:v>
                </c:pt>
                <c:pt idx="25">
                  <c:v>10.063809088336045</c:v>
                </c:pt>
                <c:pt idx="26">
                  <c:v>10.021933027113921</c:v>
                </c:pt>
                <c:pt idx="27">
                  <c:v>9.979681321518461</c:v>
                </c:pt>
                <c:pt idx="28">
                  <c:v>9.9370927012245165</c:v>
                </c:pt>
                <c:pt idx="29">
                  <c:v>9.8941979354685952</c:v>
                </c:pt>
                <c:pt idx="30">
                  <c:v>9.8510215324511989</c:v>
                </c:pt>
                <c:pt idx="31">
                  <c:v>9.8075831198578793</c:v>
                </c:pt>
                <c:pt idx="32">
                  <c:v>9.7638985794910287</c:v>
                </c:pt>
                <c:pt idx="33">
                  <c:v>9.7199809897381755</c:v>
                </c:pt>
                <c:pt idx="34">
                  <c:v>9.6758414164243547</c:v>
                </c:pt>
                <c:pt idx="35">
                  <c:v>9.6314895832822511</c:v>
                </c:pt>
                <c:pt idx="36">
                  <c:v>9.5869344464843493</c:v>
                </c:pt>
                <c:pt idx="37">
                  <c:v>9.5421846925857867</c:v>
                </c:pt>
                <c:pt idx="38">
                  <c:v>9.4972491752964832</c:v>
                </c:pt>
                <c:pt idx="39">
                  <c:v>9.4521373033903302</c:v>
                </c:pt>
                <c:pt idx="40">
                  <c:v>9.4068593895359829</c:v>
                </c:pt>
                <c:pt idx="41">
                  <c:v>9.3614269677381152</c:v>
                </c:pt>
                <c:pt idx="42">
                  <c:v>9.3158530852981496</c:v>
                </c:pt>
                <c:pt idx="43">
                  <c:v>9.2701525736586277</c:v>
                </c:pt>
                <c:pt idx="44">
                  <c:v>9.2243423011278196</c:v>
                </c:pt>
                <c:pt idx="45">
                  <c:v>9.1784414092491158</c:v>
                </c:pt>
                <c:pt idx="46">
                  <c:v>9.1324715334533444</c:v>
                </c:pt>
                <c:pt idx="47">
                  <c:v>9.0864570075927844</c:v>
                </c:pt>
                <c:pt idx="48">
                  <c:v>9.0404250509916917</c:v>
                </c:pt>
                <c:pt idx="49">
                  <c:v>8.9944059357573884</c:v>
                </c:pt>
                <c:pt idx="50">
                  <c:v>8.9484331312816554</c:v>
                </c:pt>
                <c:pt idx="51">
                  <c:v>8.9025434221355741</c:v>
                </c:pt>
                <c:pt idx="52">
                  <c:v>8.8567769949385351</c:v>
                </c:pt>
                <c:pt idx="53">
                  <c:v>8.8111774892860559</c:v>
                </c:pt>
                <c:pt idx="54">
                  <c:v>8.7657920074786304</c:v>
                </c:pt>
                <c:pt idx="55">
                  <c:v>8.7206710776343748</c:v>
                </c:pt>
                <c:pt idx="56">
                  <c:v>8.6758685648240039</c:v>
                </c:pt>
                <c:pt idx="57">
                  <c:v>8.6314415251679719</c:v>
                </c:pt>
                <c:pt idx="58">
                  <c:v>8.5874499984102748</c:v>
                </c:pt>
                <c:pt idx="59">
                  <c:v>8.5439567353521166</c:v>
                </c:pt>
                <c:pt idx="60">
                  <c:v>8.5010268577028398</c:v>
                </c:pt>
                <c:pt idx="61">
                  <c:v>8.4587274493829465</c:v>
                </c:pt>
                <c:pt idx="62">
                  <c:v>8.4171270800766411</c:v>
                </c:pt>
                <c:pt idx="63">
                  <c:v>8.3762952638418557</c:v>
                </c:pt>
                <c:pt idx="64">
                  <c:v>8.3363018577866299</c:v>
                </c:pt>
                <c:pt idx="65">
                  <c:v>8.2972164081342843</c:v>
                </c:pt>
                <c:pt idx="66">
                  <c:v>8.2591074533287134</c:v>
                </c:pt>
                <c:pt idx="67">
                  <c:v>8.2220417960632819</c:v>
                </c:pt>
                <c:pt idx="68">
                  <c:v>8.1860837581292927</c:v>
                </c:pt>
                <c:pt idx="69">
                  <c:v>8.1512944336478288</c:v>
                </c:pt>
                <c:pt idx="70">
                  <c:v>8.1177309574523004</c:v>
                </c:pt>
                <c:pt idx="71">
                  <c:v>8.0854458060240511</c:v>
                </c:pt>
                <c:pt idx="72">
                  <c:v>8.0544861483704917</c:v>
                </c:pt>
                <c:pt idx="73">
                  <c:v>8.0248932635276518</c:v>
                </c:pt>
                <c:pt idx="74">
                  <c:v>7.9967020399596587</c:v>
                </c:pt>
                <c:pt idx="75">
                  <c:v>7.9699405700516266</c:v>
                </c:pt>
                <c:pt idx="76">
                  <c:v>7.9446298502280657</c:v>
                </c:pt>
                <c:pt idx="77">
                  <c:v>7.920783594093403</c:v>
                </c:pt>
                <c:pt idx="78">
                  <c:v>7.8984081625331504</c:v>
                </c:pt>
                <c:pt idx="79">
                  <c:v>7.8775026111047231</c:v>
                </c:pt>
                <c:pt idx="80">
                  <c:v>7.8580586961234804</c:v>
                </c:pt>
                <c:pt idx="81">
                  <c:v>7.8400590361912403</c:v>
                </c:pt>
                <c:pt idx="82">
                  <c:v>7.8234783824088447</c:v>
                </c:pt>
                <c:pt idx="83">
                  <c:v>7.8082848105070166</c:v>
                </c:pt>
                <c:pt idx="84">
                  <c:v>7.7944407394002289</c:v>
                </c:pt>
                <c:pt idx="85">
                  <c:v>7.7819037700911151</c:v>
                </c:pt>
                <c:pt idx="86">
                  <c:v>7.7706274456454674</c:v>
                </c:pt>
                <c:pt idx="87">
                  <c:v>7.7605620429616584</c:v>
                </c:pt>
                <c:pt idx="88">
                  <c:v>7.7516553090345228</c:v>
                </c:pt>
                <c:pt idx="89">
                  <c:v>7.743853146367</c:v>
                </c:pt>
                <c:pt idx="90">
                  <c:v>7.7371002484865716</c:v>
                </c:pt>
                <c:pt idx="91">
                  <c:v>7.7311867092445601</c:v>
                </c:pt>
                <c:pt idx="92">
                  <c:v>7.7263277605369503</c:v>
                </c:pt>
                <c:pt idx="93">
                  <c:v>7.7222527130602456</c:v>
                </c:pt>
                <c:pt idx="94">
                  <c:v>7.7188269089909811</c:v>
                </c:pt>
                <c:pt idx="95">
                  <c:v>7.7159723898656161</c:v>
                </c:pt>
                <c:pt idx="96">
                  <c:v>7.7136356780891857</c:v>
                </c:pt>
                <c:pt idx="97">
                  <c:v>7.7117746863058132</c:v>
                </c:pt>
                <c:pt idx="98">
                  <c:v>7.7103533707662191</c:v>
                </c:pt>
                <c:pt idx="99">
                  <c:v>7.7093395120748287</c:v>
                </c:pt>
                <c:pt idx="100">
                  <c:v>7.7087037567267176</c:v>
                </c:pt>
                <c:pt idx="101">
                  <c:v>7.7084191669875599</c:v>
                </c:pt>
                <c:pt idx="102">
                  <c:v>7.7084609766849228</c:v>
                </c:pt>
                <c:pt idx="103">
                  <c:v>7.7088064316930716</c:v>
                </c:pt>
                <c:pt idx="104">
                  <c:v>7.7094346666400613</c:v>
                </c:pt>
                <c:pt idx="105">
                  <c:v>7.7103265984758487</c:v>
                </c:pt>
                <c:pt idx="106">
                  <c:v>7.7114648291488042</c:v>
                </c:pt>
                <c:pt idx="107">
                  <c:v>7.7128335542494364</c:v>
                </c:pt>
                <c:pt idx="108">
                  <c:v>7.7144184763038943</c:v>
                </c:pt>
                <c:pt idx="109">
                  <c:v>7.7162067221169961</c:v>
                </c:pt>
                <c:pt idx="110">
                  <c:v>7.718186763845158</c:v>
                </c:pt>
                <c:pt idx="111">
                  <c:v>7.7203483435887001</c:v>
                </c:pt>
                <c:pt idx="112">
                  <c:v>7.7226824013361632</c:v>
                </c:pt>
                <c:pt idx="113">
                  <c:v>7.7251810061111446</c:v>
                </c:pt>
                <c:pt idx="114">
                  <c:v>7.7278372901809478</c:v>
                </c:pt>
                <c:pt idx="115">
                  <c:v>7.7306453861922986</c:v>
                </c:pt>
                <c:pt idx="116">
                  <c:v>7.7336003671043754</c:v>
                </c:pt>
                <c:pt idx="117">
                  <c:v>7.7366981887946329</c:v>
                </c:pt>
                <c:pt idx="118">
                  <c:v>7.7399356352180995</c:v>
                </c:pt>
                <c:pt idx="119">
                  <c:v>7.7433102660064375</c:v>
                </c:pt>
                <c:pt idx="120">
                  <c:v>7.7468203663985715</c:v>
                </c:pt>
                <c:pt idx="121">
                  <c:v>7.750464899400451</c:v>
                </c:pt>
                <c:pt idx="122">
                  <c:v>7.7632535992925407</c:v>
                </c:pt>
                <c:pt idx="123">
                  <c:v>7.7680458398443353</c:v>
                </c:pt>
                <c:pt idx="124">
                  <c:v>7.7727874189394512</c:v>
                </c:pt>
                <c:pt idx="125">
                  <c:v>7.7774959516397137</c:v>
                </c:pt>
                <c:pt idx="126">
                  <c:v>7.7821881883851711</c:v>
                </c:pt>
                <c:pt idx="127">
                  <c:v>7.7868800587354521</c:v>
                </c:pt>
                <c:pt idx="128">
                  <c:v>7.7915867278104711</c:v>
                </c:pt>
                <c:pt idx="129">
                  <c:v>7.7963226538785895</c:v>
                </c:pt>
                <c:pt idx="130">
                  <c:v>7.8011016430059428</c:v>
                </c:pt>
                <c:pt idx="131">
                  <c:v>7.8059368994947871</c:v>
                </c:pt>
                <c:pt idx="132">
                  <c:v>7.8108410718863786</c:v>
                </c:pt>
                <c:pt idx="133">
                  <c:v>7.8158262946828012</c:v>
                </c:pt>
                <c:pt idx="134">
                  <c:v>7.8209042260687518</c:v>
                </c:pt>
                <c:pt idx="135">
                  <c:v>7.8260860819465785</c:v>
                </c:pt>
                <c:pt idx="136">
                  <c:v>7.8313826665954247</c:v>
                </c:pt>
                <c:pt idx="137">
                  <c:v>7.8368044002508146</c:v>
                </c:pt>
                <c:pt idx="138">
                  <c:v>7.8423613438826596</c:v>
                </c:pt>
                <c:pt idx="139">
                  <c:v>7.8480632214307438</c:v>
                </c:pt>
                <c:pt idx="140">
                  <c:v>7.8539194397382674</c:v>
                </c:pt>
                <c:pt idx="141">
                  <c:v>7.8599391064066042</c:v>
                </c:pt>
                <c:pt idx="142">
                  <c:v>7.8661310457776654</c:v>
                </c:pt>
                <c:pt idx="143">
                  <c:v>7.8725005075823562</c:v>
                </c:pt>
                <c:pt idx="144">
                  <c:v>7.8790444373737039</c:v>
                </c:pt>
                <c:pt idx="145">
                  <c:v>7.8857575323990119</c:v>
                </c:pt>
                <c:pt idx="146">
                  <c:v>7.8926344123234431</c:v>
                </c:pt>
                <c:pt idx="147">
                  <c:v>7.8996703524080045</c:v>
                </c:pt>
                <c:pt idx="148">
                  <c:v>7.90686148849381</c:v>
                </c:pt>
                <c:pt idx="149">
                  <c:v>7.9142048311985311</c:v>
                </c:pt>
                <c:pt idx="150">
                  <c:v>7.9216982142216326</c:v>
                </c:pt>
                <c:pt idx="151">
                  <c:v>7.9293402227555863</c:v>
                </c:pt>
                <c:pt idx="152">
                  <c:v>7.9371301187361558</c:v>
                </c:pt>
                <c:pt idx="153">
                  <c:v>7.9450677688291496</c:v>
                </c:pt>
                <c:pt idx="154">
                  <c:v>7.9531535770532624</c:v>
                </c:pt>
                <c:pt idx="155">
                  <c:v>7.9613884224764053</c:v>
                </c:pt>
                <c:pt idx="156">
                  <c:v>7.9697736018994476</c:v>
                </c:pt>
                <c:pt idx="157">
                  <c:v>7.9783107772648254</c:v>
                </c:pt>
                <c:pt idx="158">
                  <c:v>7.9870019274782074</c:v>
                </c:pt>
                <c:pt idx="159">
                  <c:v>7.9958493043282894</c:v>
                </c:pt>
                <c:pt idx="160">
                  <c:v>8.0048553922026606</c:v>
                </c:pt>
                <c:pt idx="161">
                  <c:v>8.0140228713154915</c:v>
                </c:pt>
                <c:pt idx="162">
                  <c:v>8.0233545841814919</c:v>
                </c:pt>
                <c:pt idx="163">
                  <c:v>8.0328535050888519</c:v>
                </c:pt>
                <c:pt idx="164">
                  <c:v>8.0425227123410394</c:v>
                </c:pt>
                <c:pt idx="165">
                  <c:v>8.0523653630534593</c:v>
                </c:pt>
                <c:pt idx="166">
                  <c:v>8.0623846703060185</c:v>
                </c:pt>
                <c:pt idx="167">
                  <c:v>8.0725838824666294</c:v>
                </c:pt>
                <c:pt idx="168">
                  <c:v>8.0829662645136278</c:v>
                </c:pt>
                <c:pt idx="169">
                  <c:v>8.0935350811972562</c:v>
                </c:pt>
                <c:pt idx="170">
                  <c:v>8.1042935818915289</c:v>
                </c:pt>
                <c:pt idx="171">
                  <c:v>8.1152449869983752</c:v>
                </c:pt>
                <c:pt idx="172">
                  <c:v>8.1263924757755088</c:v>
                </c:pt>
                <c:pt idx="173">
                  <c:v>8.1377391754687416</c:v>
                </c:pt>
                <c:pt idx="174">
                  <c:v>8.1492881516377107</c:v>
                </c:pt>
                <c:pt idx="175">
                  <c:v>8.1610423995719543</c:v>
                </c:pt>
                <c:pt idx="176">
                  <c:v>8.1730048367015069</c:v>
                </c:pt>
                <c:pt idx="177">
                  <c:v>8.1851782959130475</c:v>
                </c:pt>
                <c:pt idx="178">
                  <c:v>8.1975655196889186</c:v>
                </c:pt>
                <c:pt idx="179">
                  <c:v>8.2101691549923057</c:v>
                </c:pt>
                <c:pt idx="180">
                  <c:v>8.2229917488273596</c:v>
                </c:pt>
                <c:pt idx="181">
                  <c:v>8.2360357444081025</c:v>
                </c:pt>
                <c:pt idx="182">
                  <c:v>8.2493034778749497</c:v>
                </c:pt>
                <c:pt idx="183">
                  <c:v>8.262797175501932</c:v>
                </c:pt>
                <c:pt idx="184">
                  <c:v>8.2765189513483683</c:v>
                </c:pt>
                <c:pt idx="185">
                  <c:v>8.2904708052853611</c:v>
                </c:pt>
                <c:pt idx="186">
                  <c:v>8.3046546213752226</c:v>
                </c:pt>
                <c:pt idx="187">
                  <c:v>8.3190721665534912</c:v>
                </c:pt>
                <c:pt idx="188">
                  <c:v>8.3337250895750561</c:v>
                </c:pt>
                <c:pt idx="189">
                  <c:v>8.3486149201890054</c:v>
                </c:pt>
                <c:pt idx="190">
                  <c:v>8.3637430685094021</c:v>
                </c:pt>
                <c:pt idx="191">
                  <c:v>8.3791108245520416</c:v>
                </c:pt>
                <c:pt idx="192">
                  <c:v>8.394719357909505</c:v>
                </c:pt>
                <c:pt idx="193">
                  <c:v>8.4105697175392784</c:v>
                </c:pt>
                <c:pt idx="194">
                  <c:v>8.426662831641746</c:v>
                </c:pt>
                <c:pt idx="195">
                  <c:v>8.4429995076069559</c:v>
                </c:pt>
                <c:pt idx="196">
                  <c:v>8.4595804320109771</c:v>
                </c:pt>
                <c:pt idx="197">
                  <c:v>8.4764061706443776</c:v>
                </c:pt>
                <c:pt idx="198">
                  <c:v>8.4934771685571135</c:v>
                </c:pt>
                <c:pt idx="199">
                  <c:v>8.5107937501056377</c:v>
                </c:pt>
                <c:pt idx="200">
                  <c:v>8.5283561189895458</c:v>
                </c:pt>
                <c:pt idx="201">
                  <c:v>8.5461643582664912</c:v>
                </c:pt>
                <c:pt idx="202">
                  <c:v>8.5642184303353535</c:v>
                </c:pt>
                <c:pt idx="203">
                  <c:v>8.5825181768789491</c:v>
                </c:pt>
                <c:pt idx="204">
                  <c:v>8.6010633187586727</c:v>
                </c:pt>
                <c:pt idx="205">
                  <c:v>8.6198534558546189</c:v>
                </c:pt>
                <c:pt idx="206">
                  <c:v>8.6388880668456594</c:v>
                </c:pt>
                <c:pt idx="207">
                  <c:v>8.6581665089250439</c:v>
                </c:pt>
                <c:pt idx="208">
                  <c:v>8.6776880174478936</c:v>
                </c:pt>
                <c:pt idx="209">
                  <c:v>8.6974517055078611</c:v>
                </c:pt>
                <c:pt idx="210">
                  <c:v>8.7174565634410328</c:v>
                </c:pt>
                <c:pt idx="211">
                  <c:v>8.7377014582558825</c:v>
                </c:pt>
                <c:pt idx="212">
                  <c:v>8.7581851329888067</c:v>
                </c:pt>
                <c:pt idx="213">
                  <c:v>8.7789062059854022</c:v>
                </c:pt>
                <c:pt idx="214">
                  <c:v>8.799863170108317</c:v>
                </c:pt>
                <c:pt idx="215">
                  <c:v>8.8210543918730053</c:v>
                </c:pt>
                <c:pt idx="216">
                  <c:v>8.8424781105133299</c:v>
                </c:pt>
                <c:pt idx="217">
                  <c:v>8.8641324369793573</c:v>
                </c:pt>
                <c:pt idx="218">
                  <c:v>8.8860153528702739</c:v>
                </c:pt>
                <c:pt idx="219">
                  <c:v>8.9081247093055893</c:v>
                </c:pt>
                <c:pt idx="220">
                  <c:v>8.9304582257383665</c:v>
                </c:pt>
                <c:pt idx="221">
                  <c:v>8.953013488714415</c:v>
                </c:pt>
                <c:pt idx="222">
                  <c:v>8.9757879505817488</c:v>
                </c:pt>
                <c:pt idx="223">
                  <c:v>8.998778928154886</c:v>
                </c:pt>
                <c:pt idx="224">
                  <c:v>9.0219836013387589</c:v>
                </c:pt>
                <c:pt idx="225">
                  <c:v>9.0453990117172136</c:v>
                </c:pt>
                <c:pt idx="226">
                  <c:v>9.0690220611112071</c:v>
                </c:pt>
                <c:pt idx="227">
                  <c:v>9.0928495101119431</c:v>
                </c:pt>
                <c:pt idx="228">
                  <c:v>9.1168779765941466</c:v>
                </c:pt>
                <c:pt idx="229">
                  <c:v>9.1411039342148417</c:v>
                </c:pt>
                <c:pt idx="230">
                  <c:v>9.1655237109026935</c:v>
                </c:pt>
                <c:pt idx="231">
                  <c:v>9.1901334873430436</c:v>
                </c:pt>
                <c:pt idx="232">
                  <c:v>9.2149292954634614</c:v>
                </c:pt>
                <c:pt idx="233">
                  <c:v>9.2399070169243007</c:v>
                </c:pt>
                <c:pt idx="234">
                  <c:v>9.2650623816183622</c:v>
                </c:pt>
                <c:pt idx="235">
                  <c:v>9.2903909661832085</c:v>
                </c:pt>
                <c:pt idx="236">
                  <c:v>9.315888192528833</c:v>
                </c:pt>
                <c:pt idx="237">
                  <c:v>9.3415493263825962</c:v>
                </c:pt>
                <c:pt idx="238">
                  <c:v>9.3673694758519943</c:v>
                </c:pt>
                <c:pt idx="239">
                  <c:v>9.3933435900042799</c:v>
                </c:pt>
                <c:pt idx="240">
                  <c:v>9.419466457460036</c:v>
                </c:pt>
                <c:pt idx="241">
                  <c:v>9.4457327049950326</c:v>
                </c:pt>
                <c:pt idx="242">
                  <c:v>9.472136796141573</c:v>
                </c:pt>
                <c:pt idx="243">
                  <c:v>9.4986730297759649</c:v>
                </c:pt>
                <c:pt idx="244">
                  <c:v>9.5253355386730938</c:v>
                </c:pt>
                <c:pt idx="245">
                  <c:v>9.5521182880013829</c:v>
                </c:pt>
                <c:pt idx="246">
                  <c:v>9.5790150737212922</c:v>
                </c:pt>
                <c:pt idx="247">
                  <c:v>9.6060195208364885</c:v>
                </c:pt>
                <c:pt idx="248">
                  <c:v>9.6331250814279468</c:v>
                </c:pt>
                <c:pt idx="249">
                  <c:v>9.6603250323746135</c:v>
                </c:pt>
                <c:pt idx="250">
                  <c:v>9.6876124726273325</c:v>
                </c:pt>
                <c:pt idx="251">
                  <c:v>9.7149803198491789</c:v>
                </c:pt>
                <c:pt idx="252">
                  <c:v>9.7424213061580094</c:v>
                </c:pt>
                <c:pt idx="253">
                  <c:v>9.7699279725923933</c:v>
                </c:pt>
                <c:pt idx="254">
                  <c:v>9.7974926617485369</c:v>
                </c:pt>
                <c:pt idx="255">
                  <c:v>9.8251075077679513</c:v>
                </c:pt>
                <c:pt idx="256">
                  <c:v>9.852764422431445</c:v>
                </c:pt>
                <c:pt idx="257">
                  <c:v>9.8804550754239546</c:v>
                </c:pt>
                <c:pt idx="258">
                  <c:v>9.9081708656737213</c:v>
                </c:pt>
                <c:pt idx="259">
                  <c:v>9.9359028786476262</c:v>
                </c:pt>
                <c:pt idx="260">
                  <c:v>9.9636418208138746</c:v>
                </c:pt>
                <c:pt idx="261">
                  <c:v>9.9913779154914799</c:v>
                </c:pt>
                <c:pt idx="262">
                  <c:v>10.01910073020087</c:v>
                </c:pt>
                <c:pt idx="263">
                  <c:v>10.046798875139498</c:v>
                </c:pt>
                <c:pt idx="264">
                  <c:v>10.074459440632101</c:v>
                </c:pt>
                <c:pt idx="265">
                  <c:v>10.102066853114392</c:v>
                </c:pt>
                <c:pt idx="266">
                  <c:v>10.129600259207463</c:v>
                </c:pt>
                <c:pt idx="267">
                  <c:v>10.157026438209844</c:v>
                </c:pt>
                <c:pt idx="268">
                  <c:v>10.184274598996133</c:v>
                </c:pt>
                <c:pt idx="269">
                  <c:v>10.211082715074703</c:v>
                </c:pt>
                <c:pt idx="270">
                  <c:v>#N/A</c:v>
                </c:pt>
              </c:numCache>
            </c:numRef>
          </c:yVal>
          <c:smooth val="1"/>
          <c:extLst>
            <c:ext xmlns:c16="http://schemas.microsoft.com/office/drawing/2014/chart" uri="{C3380CC4-5D6E-409C-BE32-E72D297353CC}">
              <c16:uniqueId val="{00000000-0FF3-0049-8E83-0877B0A41ABF}"/>
            </c:ext>
          </c:extLst>
        </c:ser>
        <c:dLbls>
          <c:showLegendKey val="0"/>
          <c:showVal val="0"/>
          <c:showCatName val="0"/>
          <c:showSerName val="0"/>
          <c:showPercent val="0"/>
          <c:showBubbleSize val="0"/>
        </c:dLbls>
        <c:axId val="456974224"/>
        <c:axId val="452998064"/>
      </c:scatterChart>
      <c:scatterChart>
        <c:scatterStyle val="smoothMarker"/>
        <c:varyColors val="0"/>
        <c:ser>
          <c:idx val="1"/>
          <c:order val="1"/>
          <c:tx>
            <c:v>DOC</c:v>
          </c:tx>
          <c:spPr>
            <a:ln w="19050" cap="rnd">
              <a:solidFill>
                <a:schemeClr val="accent2"/>
              </a:solidFill>
              <a:round/>
            </a:ln>
            <a:effectLst/>
          </c:spPr>
          <c:marker>
            <c:symbol val="none"/>
          </c:marker>
          <c:xVal>
            <c:numRef>
              <c:f>'Hypoxia risk assessment'!$A$44:$A$314</c:f>
              <c:numCache>
                <c:formatCode>_-* #,##0.00_-;\-* #,##0.00_-;_-* "-"??_-;_-@_-</c:formatCode>
                <c:ptCount val="271"/>
                <c:pt idx="0" formatCode="General">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numCache>
            </c:numRef>
          </c:xVal>
          <c:yVal>
            <c:numRef>
              <c:f>'Hypoxia risk assessment'!$J$44:$J$314</c:f>
              <c:numCache>
                <c:formatCode>0.0</c:formatCode>
                <c:ptCount val="271"/>
                <c:pt idx="0">
                  <c:v>4</c:v>
                </c:pt>
                <c:pt idx="1">
                  <c:v>4</c:v>
                </c:pt>
                <c:pt idx="2">
                  <c:v>4</c:v>
                </c:pt>
                <c:pt idx="3">
                  <c:v>4</c:v>
                </c:pt>
                <c:pt idx="4">
                  <c:v>4</c:v>
                </c:pt>
                <c:pt idx="5">
                  <c:v>4</c:v>
                </c:pt>
                <c:pt idx="6">
                  <c:v>4</c:v>
                </c:pt>
                <c:pt idx="7">
                  <c:v>4</c:v>
                </c:pt>
                <c:pt idx="8">
                  <c:v>3.6815736544416593</c:v>
                </c:pt>
                <c:pt idx="9">
                  <c:v>3.5092909484611483</c:v>
                </c:pt>
                <c:pt idx="10">
                  <c:v>3.3888819468250881</c:v>
                </c:pt>
                <c:pt idx="11">
                  <c:v>3.3335398187700269</c:v>
                </c:pt>
                <c:pt idx="12">
                  <c:v>3.3243703513155656</c:v>
                </c:pt>
                <c:pt idx="13">
                  <c:v>3.3393646292196446</c:v>
                </c:pt>
                <c:pt idx="14">
                  <c:v>3.3643455698671008</c:v>
                </c:pt>
                <c:pt idx="15">
                  <c:v>3.3920893806202712</c:v>
                </c:pt>
                <c:pt idx="16">
                  <c:v>3.4193252527173872</c:v>
                </c:pt>
                <c:pt idx="17">
                  <c:v>3.444707706362824</c:v>
                </c:pt>
                <c:pt idx="18">
                  <c:v>3.4677747338721732</c:v>
                </c:pt>
                <c:pt idx="19">
                  <c:v>3.4884573450492522</c:v>
                </c:pt>
                <c:pt idx="20">
                  <c:v>3.506854071027119</c:v>
                </c:pt>
                <c:pt idx="21">
                  <c:v>3.5231275403393383</c:v>
                </c:pt>
                <c:pt idx="22">
                  <c:v>3.5374571642135799</c:v>
                </c:pt>
                <c:pt idx="23">
                  <c:v>3.5500179011932018</c:v>
                </c:pt>
                <c:pt idx="24">
                  <c:v>3.5609712924458883</c:v>
                </c:pt>
                <c:pt idx="25">
                  <c:v>3.5704623021929778</c:v>
                </c:pt>
                <c:pt idx="26">
                  <c:v>3.5786188789207585</c:v>
                </c:pt>
                <c:pt idx="27">
                  <c:v>3.5855527440391319</c:v>
                </c:pt>
                <c:pt idx="28">
                  <c:v>3.5913606796096107</c:v>
                </c:pt>
                <c:pt idx="29">
                  <c:v>3.5961259615737555</c:v>
                </c:pt>
                <c:pt idx="30">
                  <c:v>3.5999197712162836</c:v>
                </c:pt>
                <c:pt idx="31">
                  <c:v>3.6028025109341382</c:v>
                </c:pt>
                <c:pt idx="32">
                  <c:v>3.6048249970777038</c:v>
                </c:pt>
                <c:pt idx="33">
                  <c:v>3.6060295256225308</c:v>
                </c:pt>
                <c:pt idx="34">
                  <c:v>3.6064508172905425</c:v>
                </c:pt>
                <c:pt idx="35">
                  <c:v>3.6061168533939427</c:v>
                </c:pt>
                <c:pt idx="36">
                  <c:v>3.6050496151914895</c:v>
                </c:pt>
                <c:pt idx="37">
                  <c:v>3.6032657395237475</c:v>
                </c:pt>
                <c:pt idx="38">
                  <c:v>3.6007771027635571</c:v>
                </c:pt>
                <c:pt idx="39">
                  <c:v>3.597591344108054</c:v>
                </c:pt>
                <c:pt idx="40">
                  <c:v>3.5937123381635683</c:v>
                </c:pt>
                <c:pt idx="41">
                  <c:v>3.5891406257344634</c:v>
                </c:pt>
                <c:pt idx="42">
                  <c:v>3.5838738107620953</c:v>
                </c:pt>
                <c:pt idx="43">
                  <c:v>3.5779069304791724</c:v>
                </c:pt>
                <c:pt idx="44">
                  <c:v>3.5712328050411193</c:v>
                </c:pt>
                <c:pt idx="45">
                  <c:v>3.5638423721552286</c:v>
                </c:pt>
                <c:pt idx="46">
                  <c:v>3.5557250115327506</c:v>
                </c:pt>
                <c:pt idx="47">
                  <c:v>3.5468688633210039</c:v>
                </c:pt>
                <c:pt idx="48">
                  <c:v>3.5372611440144035</c:v>
                </c:pt>
                <c:pt idx="49">
                  <c:v>3.5268884626798864</c:v>
                </c:pt>
                <c:pt idx="50">
                  <c:v>3.5157371396500143</c:v>
                </c:pt>
                <c:pt idx="51">
                  <c:v>3.5037935291259812</c:v>
                </c:pt>
                <c:pt idx="52">
                  <c:v>3.4910443463860208</c:v>
                </c:pt>
                <c:pt idx="53">
                  <c:v>3.4774769995097725</c:v>
                </c:pt>
                <c:pt idx="54">
                  <c:v>3.4630799247084352</c:v>
                </c:pt>
                <c:pt idx="55">
                  <c:v>3.4478429235017565</c:v>
                </c:pt>
                <c:pt idx="56">
                  <c:v>3.4317574991199713</c:v>
                </c:pt>
                <c:pt idx="57">
                  <c:v>3.4148171886518135</c:v>
                </c:pt>
                <c:pt idx="58">
                  <c:v>3.397017886635092</c:v>
                </c:pt>
                <c:pt idx="59">
                  <c:v>3.3783581550263526</c:v>
                </c:pt>
                <c:pt idx="60">
                  <c:v>3.3588395138280522</c:v>
                </c:pt>
                <c:pt idx="61">
                  <c:v>3.3384667061360509</c:v>
                </c:pt>
                <c:pt idx="62">
                  <c:v>3.3172479310389904</c:v>
                </c:pt>
                <c:pt idx="63">
                  <c:v>3.295195037694747</c:v>
                </c:pt>
                <c:pt idx="64">
                  <c:v>3.2723236740633301</c:v>
                </c:pt>
                <c:pt idx="65">
                  <c:v>3.2486533842180454</c:v>
                </c:pt>
                <c:pt idx="66">
                  <c:v>3.2242076489033451</c:v>
                </c:pt>
                <c:pt idx="67">
                  <c:v>3.1990138650595776</c:v>
                </c:pt>
                <c:pt idx="68">
                  <c:v>3.1731032613752657</c:v>
                </c:pt>
                <c:pt idx="69">
                  <c:v>3.1465107485212669</c:v>
                </c:pt>
                <c:pt idx="70">
                  <c:v>3.119274704513407</c:v>
                </c:pt>
                <c:pt idx="71">
                  <c:v>3.0914366975690384</c:v>
                </c:pt>
                <c:pt idx="72">
                  <c:v>3.0630411507817938</c:v>
                </c:pt>
                <c:pt idx="73">
                  <c:v>3.0341349548416976</c:v>
                </c:pt>
                <c:pt idx="74">
                  <c:v>3.0047670367755619</c:v>
                </c:pt>
                <c:pt idx="75">
                  <c:v>2.9749878941795447</c:v>
                </c:pt>
                <c:pt idx="76">
                  <c:v>2.9448491055773025</c:v>
                </c:pt>
                <c:pt idx="77">
                  <c:v>2.9144028282962333</c:v>
                </c:pt>
                <c:pt idx="78">
                  <c:v>2.8837012955667434</c:v>
                </c:pt>
                <c:pt idx="79">
                  <c:v>2.8527963243981076</c:v>
                </c:pt>
                <c:pt idx="80">
                  <c:v>2.8217406053384138</c:v>
                </c:pt>
                <c:pt idx="81">
                  <c:v>2.7906093121751541</c:v>
                </c:pt>
                <c:pt idx="82">
                  <c:v>2.759467160599832</c:v>
                </c:pt>
                <c:pt idx="83">
                  <c:v>2.7283693609483874</c:v>
                </c:pt>
                <c:pt idx="84">
                  <c:v>2.6973636212506289</c:v>
                </c:pt>
                <c:pt idx="85">
                  <c:v>2.6664922303554079</c:v>
                </c:pt>
                <c:pt idx="86">
                  <c:v>2.6357930413348565</c:v>
                </c:pt>
                <c:pt idx="87">
                  <c:v>2.6052991954455034</c:v>
                </c:pt>
                <c:pt idx="88">
                  <c:v>2.5750396684118479</c:v>
                </c:pt>
                <c:pt idx="89">
                  <c:v>2.5450396943020608</c:v>
                </c:pt>
                <c:pt idx="90">
                  <c:v>2.5153211101061919</c:v>
                </c:pt>
                <c:pt idx="91">
                  <c:v>2.4855046010205979</c:v>
                </c:pt>
                <c:pt idx="92">
                  <c:v>2.4559900765449592</c:v>
                </c:pt>
                <c:pt idx="93">
                  <c:v>2.4288446921837523</c:v>
                </c:pt>
                <c:pt idx="94">
                  <c:v>2.4028390140817577</c:v>
                </c:pt>
                <c:pt idx="95">
                  <c:v>2.3774782404584047</c:v>
                </c:pt>
                <c:pt idx="96">
                  <c:v>2.3525631004899843</c:v>
                </c:pt>
                <c:pt idx="97">
                  <c:v>2.3280127299654221</c:v>
                </c:pt>
                <c:pt idx="98">
                  <c:v>2.3037934455505216</c:v>
                </c:pt>
                <c:pt idx="99">
                  <c:v>2.2798902001940471</c:v>
                </c:pt>
                <c:pt idx="100">
                  <c:v>2.2562951894453493</c:v>
                </c:pt>
                <c:pt idx="101">
                  <c:v>2.233003328479882</c:v>
                </c:pt>
                <c:pt idx="102">
                  <c:v>2.2100104724164744</c:v>
                </c:pt>
                <c:pt idx="103">
                  <c:v>2.187312727696078</c:v>
                </c:pt>
                <c:pt idx="104">
                  <c:v>2.1649061951434576</c:v>
                </c:pt>
                <c:pt idx="105">
                  <c:v>2.1427868824336742</c:v>
                </c:pt>
                <c:pt idx="106">
                  <c:v>2.1209506820424382</c:v>
                </c:pt>
                <c:pt idx="107">
                  <c:v>2.0993933737166151</c:v>
                </c:pt>
                <c:pt idx="108">
                  <c:v>2.0781106354470351</c:v>
                </c:pt>
                <c:pt idx="109">
                  <c:v>2.057098056770795</c:v>
                </c:pt>
                <c:pt idx="110">
                  <c:v>2.0363511520946092</c:v>
                </c:pt>
                <c:pt idx="111">
                  <c:v>2.0158653732347052</c:v>
                </c:pt>
                <c:pt idx="112">
                  <c:v>1.9956361209449203</c:v>
                </c:pt>
                <c:pt idx="113">
                  <c:v>1.9756587554182938</c:v>
                </c:pt>
                <c:pt idx="114">
                  <c:v>1.9559286058208805</c:v>
                </c:pt>
                <c:pt idx="115">
                  <c:v>1.9364409789365056</c:v>
                </c:pt>
                <c:pt idx="116">
                  <c:v>1.9171911670017221</c:v>
                </c:pt>
                <c:pt idx="117">
                  <c:v>1.898174454804177</c:v>
                </c:pt>
                <c:pt idx="118">
                  <c:v>1.8793861261099445</c:v>
                </c:pt>
                <c:pt idx="119">
                  <c:v>1.8608214694778009</c:v>
                </c:pt>
                <c:pt idx="120">
                  <c:v>1.8424757835115508</c:v>
                </c:pt>
                <c:pt idx="121">
                  <c:v>1.8243443815954179</c:v>
                </c:pt>
                <c:pt idx="122">
                  <c:v>1.80649299259527</c:v>
                </c:pt>
                <c:pt idx="123">
                  <c:v>1.7888427804094944</c:v>
                </c:pt>
                <c:pt idx="124">
                  <c:v>1.7713867771935405</c:v>
                </c:pt>
                <c:pt idx="125">
                  <c:v>1.7541198074601363</c:v>
                </c:pt>
                <c:pt idx="126">
                  <c:v>1.7370373806328758</c:v>
                </c:pt>
                <c:pt idx="127">
                  <c:v>1.7201352729546004</c:v>
                </c:pt>
                <c:pt idx="128">
                  <c:v>1.7034093707652296</c:v>
                </c:pt>
                <c:pt idx="129">
                  <c:v>1.6868556126134095</c:v>
                </c:pt>
                <c:pt idx="130">
                  <c:v>1.6704699685857889</c:v>
                </c:pt>
                <c:pt idx="131">
                  <c:v>1.6542484335377876</c:v>
                </c:pt>
                <c:pt idx="132">
                  <c:v>1.6381870254199693</c:v>
                </c:pt>
                <c:pt idx="133">
                  <c:v>1.6222817853819989</c:v>
                </c:pt>
                <c:pt idx="134">
                  <c:v>1.6065287784081315</c:v>
                </c:pt>
                <c:pt idx="135">
                  <c:v>1.5909240940189104</c:v>
                </c:pt>
                <c:pt idx="136">
                  <c:v>1.5754638468672251</c:v>
                </c:pt>
                <c:pt idx="137">
                  <c:v>1.5601441771668014</c:v>
                </c:pt>
                <c:pt idx="138">
                  <c:v>1.5449612509320467</c:v>
                </c:pt>
                <c:pt idx="139">
                  <c:v>1.5299112600231635</c:v>
                </c:pt>
                <c:pt idx="140">
                  <c:v>1.5149904219957233</c:v>
                </c:pt>
                <c:pt idx="141">
                  <c:v>1.5001949797556207</c:v>
                </c:pt>
                <c:pt idx="142">
                  <c:v>1.4855212010207</c:v>
                </c:pt>
                <c:pt idx="143">
                  <c:v>1.4709957836713252</c:v>
                </c:pt>
                <c:pt idx="144">
                  <c:v>1.4566917264301313</c:v>
                </c:pt>
                <c:pt idx="145">
                  <c:v>1.4426329777952558</c:v>
                </c:pt>
                <c:pt idx="146">
                  <c:v>1.4288253468220715</c:v>
                </c:pt>
                <c:pt idx="147">
                  <c:v>1.4152679812446141</c:v>
                </c:pt>
                <c:pt idx="148">
                  <c:v>1.401957627309238</c:v>
                </c:pt>
                <c:pt idx="149">
                  <c:v>1.3888902095694429</c:v>
                </c:pt>
                <c:pt idx="150">
                  <c:v>1.3760614159842008</c:v>
                </c:pt>
                <c:pt idx="151">
                  <c:v>1.3634669139275866</c:v>
                </c:pt>
                <c:pt idx="152">
                  <c:v>1.3511024292572615</c:v>
                </c:pt>
                <c:pt idx="153">
                  <c:v>1.338963774563662</c:v>
                </c:pt>
                <c:pt idx="154">
                  <c:v>1.3270468585448765</c:v>
                </c:pt>
                <c:pt idx="155">
                  <c:v>1.3153476883572868</c:v>
                </c:pt>
                <c:pt idx="156">
                  <c:v>1.3038623693398914</c:v>
                </c:pt>
                <c:pt idx="157">
                  <c:v>1.2925871037468102</c:v>
                </c:pt>
                <c:pt idx="158">
                  <c:v>1.2815181890976735</c:v>
                </c:pt>
                <c:pt idx="159">
                  <c:v>1.2706520163754111</c:v>
                </c:pt>
                <c:pt idx="160">
                  <c:v>1.2599850681597893</c:v>
                </c:pt>
                <c:pt idx="161">
                  <c:v>1.2495139167324825</c:v>
                </c:pt>
                <c:pt idx="162">
                  <c:v>1.2392352221697878</c:v>
                </c:pt>
                <c:pt idx="163">
                  <c:v>1.229145730431594</c:v>
                </c:pt>
                <c:pt idx="164">
                  <c:v>1.2192422714522637</c:v>
                </c:pt>
                <c:pt idx="165">
                  <c:v>1.2095217572378036</c:v>
                </c:pt>
                <c:pt idx="166">
                  <c:v>1.1999811799730695</c:v>
                </c:pt>
                <c:pt idx="167">
                  <c:v>1.1906176101423365</c:v>
                </c:pt>
                <c:pt idx="168">
                  <c:v>1.1814281946662695</c:v>
                </c:pt>
                <c:pt idx="169">
                  <c:v>1.1724101550580577</c:v>
                </c:pt>
                <c:pt idx="170">
                  <c:v>1.1635607856012342</c:v>
                </c:pt>
                <c:pt idx="171">
                  <c:v>1.1548774515514724</c:v>
                </c:pt>
                <c:pt idx="172">
                  <c:v>1.1463575873644256</c:v>
                </c:pt>
                <c:pt idx="173">
                  <c:v>1.1379986949514758</c:v>
                </c:pt>
                <c:pt idx="174">
                  <c:v>1.1297983419650481</c:v>
                </c:pt>
                <c:pt idx="175">
                  <c:v>1.1217541601149623</c:v>
                </c:pt>
                <c:pt idx="176">
                  <c:v>1.1138638435171064</c:v>
                </c:pt>
                <c:pt idx="177">
                  <c:v>1.106125147075548</c:v>
                </c:pt>
                <c:pt idx="178">
                  <c:v>1.0985358848990361</c:v>
                </c:pt>
                <c:pt idx="179">
                  <c:v>1.0910939287526857</c:v>
                </c:pt>
                <c:pt idx="180">
                  <c:v>1.0837972065454984</c:v>
                </c:pt>
                <c:pt idx="181">
                  <c:v>1.076643700854226</c:v>
                </c:pt>
                <c:pt idx="182">
                  <c:v>1.0696314474839668</c:v>
                </c:pt>
                <c:pt idx="183">
                  <c:v>1.0627585340657502</c:v>
                </c:pt>
                <c:pt idx="184">
                  <c:v>1.0560230986274441</c:v>
                </c:pt>
                <c:pt idx="185">
                  <c:v>1.0494233284062562</c:v>
                </c:pt>
                <c:pt idx="186">
                  <c:v>1.0429574584791323</c:v>
                </c:pt>
                <c:pt idx="187">
                  <c:v>1.0366237705090033</c:v>
                </c:pt>
                <c:pt idx="188">
                  <c:v>1.0304205915277558</c:v>
                </c:pt>
                <c:pt idx="189">
                  <c:v>1.0243462927556317</c:v>
                </c:pt>
                <c:pt idx="190">
                  <c:v>1.0183992884566764</c:v>
                </c:pt>
                <c:pt idx="191">
                  <c:v>1.012578034829803</c:v>
                </c:pt>
                <c:pt idx="192">
                  <c:v>1.0068810289349754</c:v>
                </c:pt>
                <c:pt idx="193">
                  <c:v>1.0013068076539626</c:v>
                </c:pt>
                <c:pt idx="194">
                  <c:v>0.99585394668506633</c:v>
                </c:pt>
                <c:pt idx="195">
                  <c:v>0.99052105957119063</c:v>
                </c:pt>
                <c:pt idx="196">
                  <c:v>0.98530679676057575</c:v>
                </c:pt>
                <c:pt idx="197">
                  <c:v>0.98020984469948758</c:v>
                </c:pt>
                <c:pt idx="198">
                  <c:v>0.97522892495613678</c:v>
                </c:pt>
                <c:pt idx="199">
                  <c:v>0.97036279337506048</c:v>
                </c:pt>
                <c:pt idx="200">
                  <c:v>0.96561023926119438</c:v>
                </c:pt>
                <c:pt idx="201">
                  <c:v>0.96097008459283995</c:v>
                </c:pt>
                <c:pt idx="202">
                  <c:v>0.95644118326271621</c:v>
                </c:pt>
                <c:pt idx="203">
                  <c:v>0.95202242034628326</c:v>
                </c:pt>
                <c:pt idx="204">
                  <c:v>0.9477127113965097</c:v>
                </c:pt>
                <c:pt idx="205">
                  <c:v>0.94351100176425673</c:v>
                </c:pt>
                <c:pt idx="206">
                  <c:v>0.93941626594344707</c:v>
                </c:pt>
                <c:pt idx="207">
                  <c:v>0.93542750694018872</c:v>
                </c:pt>
                <c:pt idx="208">
                  <c:v>0.93154375566502501</c:v>
                </c:pt>
                <c:pt idx="209">
                  <c:v>0.92776407034748554</c:v>
                </c:pt>
                <c:pt idx="210">
                  <c:v>0.92408753597212245</c:v>
                </c:pt>
                <c:pt idx="211">
                  <c:v>0.92051326373521547</c:v>
                </c:pt>
                <c:pt idx="212">
                  <c:v>0.91704039052134823</c:v>
                </c:pt>
                <c:pt idx="213">
                  <c:v>0.91366807839905873</c:v>
                </c:pt>
                <c:pt idx="214">
                  <c:v>0.91039551413478315</c:v>
                </c:pt>
                <c:pt idx="215">
                  <c:v>0.90722190872432229</c:v>
                </c:pt>
                <c:pt idx="216">
                  <c:v>0.90414649694106919</c:v>
                </c:pt>
                <c:pt idx="217">
                  <c:v>0.90116853690025611</c:v>
                </c:pt>
                <c:pt idx="218">
                  <c:v>0.89828730963848369</c:v>
                </c:pt>
                <c:pt idx="219">
                  <c:v>0.89550211870781793</c:v>
                </c:pt>
                <c:pt idx="220">
                  <c:v>0.89281228978374583</c:v>
                </c:pt>
                <c:pt idx="221">
                  <c:v>0.89021717028630276</c:v>
                </c:pt>
                <c:pt idx="222">
                  <c:v>0.88771612901369279</c:v>
                </c:pt>
                <c:pt idx="223">
                  <c:v>0.88530855578774081</c:v>
                </c:pt>
                <c:pt idx="224">
                  <c:v>0.88299386111052958</c:v>
                </c:pt>
                <c:pt idx="225">
                  <c:v>0.88077147583158633</c:v>
                </c:pt>
                <c:pt idx="226">
                  <c:v>0.87864085082500165</c:v>
                </c:pt>
                <c:pt idx="227">
                  <c:v>0.87660145667587297</c:v>
                </c:pt>
                <c:pt idx="228">
                  <c:v>0.87465278337548213</c:v>
                </c:pt>
                <c:pt idx="229">
                  <c:v>0.87279434002462686</c:v>
                </c:pt>
                <c:pt idx="230">
                  <c:v>0.87102565454454062</c:v>
                </c:pt>
                <c:pt idx="231">
                  <c:v>0.8693462733948466</c:v>
                </c:pt>
                <c:pt idx="232">
                  <c:v>0.86775576129800525</c:v>
                </c:pt>
                <c:pt idx="233">
                  <c:v>0.86625370096972309</c:v>
                </c:pt>
                <c:pt idx="234">
                  <c:v>0.86483969285480677</c:v>
                </c:pt>
                <c:pt idx="235">
                  <c:v>0.86351335486795022</c:v>
                </c:pt>
                <c:pt idx="236">
                  <c:v>0.86227432213896027</c:v>
                </c:pt>
                <c:pt idx="237">
                  <c:v>0.86112224676192894</c:v>
                </c:pt>
                <c:pt idx="238">
                  <c:v>0.8600567975478749</c:v>
                </c:pt>
                <c:pt idx="239">
                  <c:v>0.85907765978037998</c:v>
                </c:pt>
                <c:pt idx="240">
                  <c:v>0.85818453497376312</c:v>
                </c:pt>
                <c:pt idx="241">
                  <c:v>0.85737714063332848</c:v>
                </c:pt>
                <c:pt idx="242">
                  <c:v>0.85665521001724443</c:v>
                </c:pt>
                <c:pt idx="243">
                  <c:v>0.85601849189961066</c:v>
                </c:pt>
                <c:pt idx="244">
                  <c:v>0.85546675033427466</c:v>
                </c:pt>
                <c:pt idx="245">
                  <c:v>0.85499976441896675</c:v>
                </c:pt>
                <c:pt idx="246">
                  <c:v>0.85461732805933166</c:v>
                </c:pt>
                <c:pt idx="247">
                  <c:v>0.85431924973242734</c:v>
                </c:pt>
                <c:pt idx="248">
                  <c:v>0.85410535224928386</c:v>
                </c:pt>
                <c:pt idx="249">
                  <c:v>0.8539754725160964</c:v>
                </c:pt>
                <c:pt idx="250">
                  <c:v>0.85392946129365033</c:v>
                </c:pt>
                <c:pt idx="251">
                  <c:v>0.85396718295456764</c:v>
                </c:pt>
                <c:pt idx="252">
                  <c:v>0.85408851523796503</c:v>
                </c:pt>
                <c:pt idx="253">
                  <c:v>0.85429334900112652</c:v>
                </c:pt>
                <c:pt idx="254">
                  <c:v>0.85458158796777994</c:v>
                </c:pt>
                <c:pt idx="255">
                  <c:v>0.85495314847258408</c:v>
                </c:pt>
                <c:pt idx="256">
                  <c:v>0.85540795920142076</c:v>
                </c:pt>
                <c:pt idx="257">
                  <c:v>0.85594596092709563</c:v>
                </c:pt>
                <c:pt idx="258">
                  <c:v>0.85656710624004728</c:v>
                </c:pt>
                <c:pt idx="259">
                  <c:v>0.8572713592736676</c:v>
                </c:pt>
                <c:pt idx="260">
                  <c:v>0.85805869542383484</c:v>
                </c:pt>
                <c:pt idx="261">
                  <c:v>0.85892910106226106</c:v>
                </c:pt>
                <c:pt idx="262">
                  <c:v>0.85988257324325568</c:v>
                </c:pt>
                <c:pt idx="263">
                  <c:v>0.86091911940350996</c:v>
                </c:pt>
                <c:pt idx="264">
                  <c:v>0.86203875705450028</c:v>
                </c:pt>
                <c:pt idx="265">
                  <c:v>0.86324151346711653</c:v>
                </c:pt>
                <c:pt idx="266">
                  <c:v>0.86452742534811455</c:v>
                </c:pt>
                <c:pt idx="267">
                  <c:v>0.86589653850799819</c:v>
                </c:pt>
                <c:pt idx="268">
                  <c:v>0.86734890751993199</c:v>
                </c:pt>
                <c:pt idx="269">
                  <c:v>0.86888459536928941</c:v>
                </c:pt>
                <c:pt idx="270">
                  <c:v>#N/A</c:v>
                </c:pt>
              </c:numCache>
            </c:numRef>
          </c:yVal>
          <c:smooth val="1"/>
          <c:extLst>
            <c:ext xmlns:c16="http://schemas.microsoft.com/office/drawing/2014/chart" uri="{C3380CC4-5D6E-409C-BE32-E72D297353CC}">
              <c16:uniqueId val="{00000001-0FF3-0049-8E83-0877B0A41ABF}"/>
            </c:ext>
          </c:extLst>
        </c:ser>
        <c:dLbls>
          <c:showLegendKey val="0"/>
          <c:showVal val="0"/>
          <c:showCatName val="0"/>
          <c:showSerName val="0"/>
          <c:showPercent val="0"/>
          <c:showBubbleSize val="0"/>
        </c:dLbls>
        <c:axId val="495003616"/>
        <c:axId val="412810032"/>
      </c:scatterChart>
      <c:valAx>
        <c:axId val="456974224"/>
        <c:scaling>
          <c:orientation val="minMax"/>
          <c:max val="180"/>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Days</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2998064"/>
        <c:crosses val="autoZero"/>
        <c:crossBetween val="midCat"/>
        <c:majorUnit val="30"/>
      </c:valAx>
      <c:valAx>
        <c:axId val="452998064"/>
        <c:scaling>
          <c:orientation val="minMax"/>
          <c:max val="12"/>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baseline="0"/>
                  <a:t>DO (mg/L)</a:t>
                </a:r>
                <a:endParaRPr lang="en-AU"/>
              </a:p>
            </c:rich>
          </c:tx>
          <c:layout>
            <c:manualLayout>
              <c:xMode val="edge"/>
              <c:yMode val="edge"/>
              <c:x val="3.07284741158328E-2"/>
              <c:y val="0.36340624088655599"/>
            </c:manualLayout>
          </c:layout>
          <c:overlay val="0"/>
          <c:spPr>
            <a:noFill/>
            <a:ln>
              <a:noFill/>
            </a:ln>
            <a:effectLst/>
          </c:sp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974224"/>
        <c:crosses val="autoZero"/>
        <c:crossBetween val="midCat"/>
      </c:valAx>
      <c:valAx>
        <c:axId val="412810032"/>
        <c:scaling>
          <c:orientation val="minMax"/>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DOC</a:t>
                </a:r>
                <a:r>
                  <a:rPr lang="en-AU" baseline="0"/>
                  <a:t> (mg/L)</a:t>
                </a:r>
                <a:endParaRPr lang="en-AU"/>
              </a:p>
            </c:rich>
          </c:tx>
          <c:layout>
            <c:manualLayout>
              <c:xMode val="edge"/>
              <c:yMode val="edge"/>
              <c:x val="0.93695313377656597"/>
              <c:y val="0.39035068533099998"/>
            </c:manualLayout>
          </c:layout>
          <c:overlay val="0"/>
          <c:spPr>
            <a:noFill/>
            <a:ln>
              <a:noFill/>
            </a:ln>
            <a:effectLst/>
          </c:spPr>
        </c:title>
        <c:numFmt formatCode="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5003616"/>
        <c:crosses val="max"/>
        <c:crossBetween val="midCat"/>
      </c:valAx>
      <c:valAx>
        <c:axId val="495003616"/>
        <c:scaling>
          <c:orientation val="minMax"/>
        </c:scaling>
        <c:delete val="1"/>
        <c:axPos val="b"/>
        <c:numFmt formatCode="General" sourceLinked="1"/>
        <c:majorTickMark val="out"/>
        <c:minorTickMark val="none"/>
        <c:tickLblPos val="nextTo"/>
        <c:crossAx val="412810032"/>
        <c:crosses val="autoZero"/>
        <c:crossBetween val="midCat"/>
      </c:valAx>
      <c:spPr>
        <a:noFill/>
        <a:ln>
          <a:solidFill>
            <a:schemeClr val="bg1">
              <a:lumMod val="50000"/>
            </a:schemeClr>
          </a:solidFill>
        </a:ln>
        <a:effectLst/>
      </c:spPr>
    </c:plotArea>
    <c:legend>
      <c:legendPos val="tr"/>
      <c:layout>
        <c:manualLayout>
          <c:xMode val="edge"/>
          <c:yMode val="edge"/>
          <c:x val="0.71375833054425197"/>
          <c:y val="2.7499092257736599E-2"/>
          <c:w val="0.26521681434116001"/>
          <c:h val="0.11479298289294899"/>
        </c:manualLayout>
      </c:layout>
      <c:overlay val="0"/>
      <c:spPr>
        <a:solidFill>
          <a:schemeClr val="bg1"/>
        </a:solidFill>
        <a:ln>
          <a:solidFill>
            <a:schemeClr val="bg1">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lineMarker"/>
        <c:varyColors val="0"/>
        <c:ser>
          <c:idx val="0"/>
          <c:order val="0"/>
          <c:tx>
            <c:strRef>
              <c:f>Worksheet!$CA$2</c:f>
              <c:strCache>
                <c:ptCount val="1"/>
                <c:pt idx="0">
                  <c:v>DO (% sat)</c:v>
                </c:pt>
              </c:strCache>
            </c:strRef>
          </c:tx>
          <c:spPr>
            <a:ln w="28575">
              <a:noFill/>
            </a:ln>
          </c:spPr>
          <c:yVal>
            <c:numRef>
              <c:f>Worksheet!$CA$3:$CA$154</c:f>
              <c:numCache>
                <c:formatCode>0.0</c:formatCode>
                <c:ptCount val="152"/>
                <c:pt idx="0">
                  <c:v>100</c:v>
                </c:pt>
                <c:pt idx="1">
                  <c:v>111.72660824859527</c:v>
                </c:pt>
                <c:pt idx="2">
                  <c:v>111.60796109781334</c:v>
                </c:pt>
                <c:pt idx="3">
                  <c:v>111.68759082603799</c:v>
                </c:pt>
                <c:pt idx="4">
                  <c:v>111.75168351842007</c:v>
                </c:pt>
                <c:pt idx="5">
                  <c:v>111.76931382767761</c:v>
                </c:pt>
                <c:pt idx="6">
                  <c:v>111.73572546915497</c:v>
                </c:pt>
                <c:pt idx="7">
                  <c:v>111.89067667040236</c:v>
                </c:pt>
                <c:pt idx="8">
                  <c:v>112.55458681295124</c:v>
                </c:pt>
                <c:pt idx="9">
                  <c:v>113.4473860180958</c:v>
                </c:pt>
                <c:pt idx="10">
                  <c:v>114.22236678952579</c:v>
                </c:pt>
                <c:pt idx="11">
                  <c:v>114.6914687565249</c:v>
                </c:pt>
                <c:pt idx="12">
                  <c:v>114.85707274329781</c:v>
                </c:pt>
                <c:pt idx="13">
                  <c:v>114.7973996982256</c:v>
                </c:pt>
                <c:pt idx="14">
                  <c:v>114.58518984391701</c:v>
                </c:pt>
                <c:pt idx="15">
                  <c:v>114.26951149251208</c:v>
                </c:pt>
                <c:pt idx="16">
                  <c:v>113.88108609752416</c:v>
                </c:pt>
                <c:pt idx="17">
                  <c:v>113.43944029567035</c:v>
                </c:pt>
                <c:pt idx="18">
                  <c:v>112.95754944705664</c:v>
                </c:pt>
                <c:pt idx="19">
                  <c:v>112.44444831489974</c:v>
                </c:pt>
                <c:pt idx="20">
                  <c:v>111.90667702866352</c:v>
                </c:pt>
                <c:pt idx="21">
                  <c:v>111.34910869298295</c:v>
                </c:pt>
                <c:pt idx="22">
                  <c:v>110.77544787659276</c:v>
                </c:pt>
                <c:pt idx="23">
                  <c:v>110.18854794405735</c:v>
                </c:pt>
                <c:pt idx="24">
                  <c:v>109.59062394822388</c:v>
                </c:pt>
                <c:pt idx="25">
                  <c:v>108.98340220407113</c:v>
                </c:pt>
                <c:pt idx="26">
                  <c:v>108.36822952126298</c:v>
                </c:pt>
                <c:pt idx="27">
                  <c:v>107.74615552194281</c:v>
                </c:pt>
                <c:pt idx="28">
                  <c:v>107.11799625086334</c:v>
                </c:pt>
                <c:pt idx="29">
                  <c:v>106.48438431846074</c:v>
                </c:pt>
                <c:pt idx="30">
                  <c:v>105.84580906379813</c:v>
                </c:pt>
                <c:pt idx="31">
                  <c:v>105.20264914673666</c:v>
                </c:pt>
                <c:pt idx="32">
                  <c:v>104.55519929124401</c:v>
                </c:pt>
                <c:pt idx="33">
                  <c:v>103.90369244703835</c:v>
                </c:pt>
                <c:pt idx="34">
                  <c:v>103.24831832541994</c:v>
                </c:pt>
                <c:pt idx="35">
                  <c:v>102.58923904485515</c:v>
                </c:pt>
                <c:pt idx="36">
                  <c:v>101.9266024611309</c:v>
                </c:pt>
                <c:pt idx="37">
                  <c:v>101.2605536361629</c:v>
                </c:pt>
                <c:pt idx="38">
                  <c:v>100.59124480638179</c:v>
                </c:pt>
                <c:pt idx="39">
                  <c:v>99.918844137914334</c:v>
                </c:pt>
                <c:pt idx="40">
                  <c:v>99.243543496065854</c:v>
                </c:pt>
                <c:pt idx="41">
                  <c:v>98.565565407162808</c:v>
                </c:pt>
                <c:pt idx="42">
                  <c:v>97.885169348999668</c:v>
                </c:pt>
                <c:pt idx="43">
                  <c:v>97.202657470087303</c:v>
                </c:pt>
                <c:pt idx="44">
                  <c:v>96.518379806276002</c:v>
                </c:pt>
                <c:pt idx="45">
                  <c:v>95.832739035161708</c:v>
                </c:pt>
                <c:pt idx="46">
                  <c:v>95.146194783311898</c:v>
                </c:pt>
                <c:pt idx="47">
                  <c:v>94.459267478328741</c:v>
                </c:pt>
                <c:pt idx="48">
                  <c:v>93.772541716864424</c:v>
                </c:pt>
                <c:pt idx="49">
                  <c:v>93.086669100850074</c:v>
                </c:pt>
                <c:pt idx="50">
                  <c:v>92.402370477482975</c:v>
                </c:pt>
                <c:pt idx="51">
                  <c:v>91.720437504169908</c:v>
                </c:pt>
                <c:pt idx="52">
                  <c:v>91.041733448004962</c:v>
                </c:pt>
                <c:pt idx="53">
                  <c:v>90.367193120924568</c:v>
                </c:pt>
                <c:pt idx="54">
                  <c:v>89.697821846985917</c:v>
                </c:pt>
                <c:pt idx="55">
                  <c:v>89.034693357845754</c:v>
                </c:pt>
                <c:pt idx="56">
                  <c:v>88.378946517079257</c:v>
                </c:pt>
                <c:pt idx="57">
                  <c:v>87.73178078403285</c:v>
                </c:pt>
                <c:pt idx="58">
                  <c:v>87.094450343909187</c:v>
                </c:pt>
                <c:pt idx="59">
                  <c:v>86.468256853021927</c:v>
                </c:pt>
                <c:pt idx="60">
                  <c:v>85.854540776684232</c:v>
                </c:pt>
                <c:pt idx="61">
                  <c:v>85.254671331753158</c:v>
                </c:pt>
                <c:pt idx="62">
                  <c:v>84.670035085822718</c:v>
                </c:pt>
                <c:pt idx="63">
                  <c:v>84.102023309417987</c:v>
                </c:pt>
                <c:pt idx="64">
                  <c:v>83.552018224842442</c:v>
                </c:pt>
                <c:pt idx="65">
                  <c:v>83.021378343713423</c:v>
                </c:pt>
                <c:pt idx="66">
                  <c:v>82.51142313246983</c:v>
                </c:pt>
                <c:pt idx="67">
                  <c:v>82.023417288770347</c:v>
                </c:pt>
                <c:pt idx="68">
                  <c:v>81.558554949102046</c:v>
                </c:pt>
                <c:pt idx="69">
                  <c:v>81.117944176508757</c:v>
                </c:pt>
                <c:pt idx="70">
                  <c:v>80.702592094765492</c:v>
                </c:pt>
                <c:pt idx="71">
                  <c:v>80.313391039639484</c:v>
                </c:pt>
                <c:pt idx="72">
                  <c:v>79.95110608776551</c:v>
                </c:pt>
                <c:pt idx="73">
                  <c:v>79.616364298580663</c:v>
                </c:pt>
                <c:pt idx="74">
                  <c:v>79.30964596503992</c:v>
                </c:pt>
                <c:pt idx="75">
                  <c:v>79.031278115721662</c:v>
                </c:pt>
                <c:pt idx="76">
                  <c:v>78.781430446573154</c:v>
                </c:pt>
                <c:pt idx="77">
                  <c:v>78.560113787842823</c:v>
                </c:pt>
                <c:pt idx="78">
                  <c:v>78.367181134191782</c:v>
                </c:pt>
                <c:pt idx="79">
                  <c:v>78.202331187404155</c:v>
                </c:pt>
                <c:pt idx="80">
                  <c:v>78.065111095225504</c:v>
                </c:pt>
                <c:pt idx="81">
                  <c:v>77.95488148610545</c:v>
                </c:pt>
                <c:pt idx="82">
                  <c:v>77.870845719148235</c:v>
                </c:pt>
                <c:pt idx="83">
                  <c:v>77.812077087399146</c:v>
                </c:pt>
                <c:pt idx="84">
                  <c:v>77.777542058309777</c:v>
                </c:pt>
                <c:pt idx="85">
                  <c:v>77.766119495684563</c:v>
                </c:pt>
                <c:pt idx="86">
                  <c:v>77.776617963615635</c:v>
                </c:pt>
                <c:pt idx="87">
                  <c:v>77.807793361123174</c:v>
                </c:pt>
                <c:pt idx="88">
                  <c:v>77.858365117500952</c:v>
                </c:pt>
                <c:pt idx="89">
                  <c:v>77.927031059655235</c:v>
                </c:pt>
                <c:pt idx="90">
                  <c:v>78.012480988198888</c:v>
                </c:pt>
                <c:pt idx="91">
                  <c:v>78.110362166863553</c:v>
                </c:pt>
                <c:pt idx="92">
                  <c:v>78.224764613774198</c:v>
                </c:pt>
                <c:pt idx="93">
                  <c:v>78.350172657596204</c:v>
                </c:pt>
                <c:pt idx="94">
                  <c:v>78.483811271850328</c:v>
                </c:pt>
                <c:pt idx="95">
                  <c:v>78.624051293491021</c:v>
                </c:pt>
                <c:pt idx="96">
                  <c:v>78.76976349275732</c:v>
                </c:pt>
                <c:pt idx="97">
                  <c:v>78.920056550158492</c:v>
                </c:pt>
                <c:pt idx="98">
                  <c:v>79.074169933897991</c:v>
                </c:pt>
                <c:pt idx="99">
                  <c:v>79.231429130926713</c:v>
                </c:pt>
                <c:pt idx="100">
                  <c:v>79.391225944821272</c:v>
                </c:pt>
                <c:pt idx="101">
                  <c:v>79.553008882884455</c:v>
                </c:pt>
                <c:pt idx="102">
                  <c:v>79.716277633861068</c:v>
                </c:pt>
                <c:pt idx="103">
                  <c:v>79.880579240423103</c:v>
                </c:pt>
                <c:pt idx="104">
                  <c:v>80.045505011646767</c:v>
                </c:pt>
                <c:pt idx="105">
                  <c:v>80.210687795236893</c:v>
                </c:pt>
                <c:pt idx="106">
                  <c:v>80.375799457507597</c:v>
                </c:pt>
                <c:pt idx="107">
                  <c:v>80.540548509444562</c:v>
                </c:pt>
                <c:pt idx="108">
                  <c:v>80.704677852738712</c:v>
                </c:pt>
                <c:pt idx="109">
                  <c:v>80.867962633599845</c:v>
                </c:pt>
                <c:pt idx="110">
                  <c:v>81.03020819756793</c:v>
                </c:pt>
                <c:pt idx="111">
                  <c:v>81.191248140625348</c:v>
                </c:pt>
                <c:pt idx="112">
                  <c:v>81.350942452723018</c:v>
                </c:pt>
                <c:pt idx="113">
                  <c:v>81.509175750161248</c:v>
                </c:pt>
                <c:pt idx="114">
                  <c:v>81.665855593420261</c:v>
                </c:pt>
                <c:pt idx="115">
                  <c:v>81.820910887137487</c:v>
                </c:pt>
                <c:pt idx="116">
                  <c:v>81.974290359014276</c:v>
                </c:pt>
                <c:pt idx="117">
                  <c:v>82.125961114524998</c:v>
                </c:pt>
                <c:pt idx="118">
                  <c:v>82.275907264393012</c:v>
                </c:pt>
                <c:pt idx="119">
                  <c:v>82.424128621897239</c:v>
                </c:pt>
                <c:pt idx="120">
                  <c:v>82.570639467172157</c:v>
                </c:pt>
                <c:pt idx="121">
                  <c:v>82.715467375766707</c:v>
                </c:pt>
                <c:pt idx="122">
                  <c:v>82.862838545466872</c:v>
                </c:pt>
                <c:pt idx="123">
                  <c:v>83.028411093674222</c:v>
                </c:pt>
                <c:pt idx="124">
                  <c:v>83.188947252866569</c:v>
                </c:pt>
                <c:pt idx="125">
                  <c:v>83.344840009398595</c:v>
                </c:pt>
                <c:pt idx="126">
                  <c:v>83.496462950470331</c:v>
                </c:pt>
                <c:pt idx="127">
                  <c:v>83.644171283346793</c:v>
                </c:pt>
                <c:pt idx="128">
                  <c:v>83.788303058710412</c:v>
                </c:pt>
                <c:pt idx="129">
                  <c:v>83.929180393507096</c:v>
                </c:pt>
                <c:pt idx="130">
                  <c:v>84.067110622693988</c:v>
                </c:pt>
                <c:pt idx="131">
                  <c:v>84.202387359492477</c:v>
                </c:pt>
                <c:pt idx="132">
                  <c:v>84.335291462229861</c:v>
                </c:pt>
                <c:pt idx="133">
                  <c:v>84.466091912379326</c:v>
                </c:pt>
                <c:pt idx="134">
                  <c:v>84.595046610453124</c:v>
                </c:pt>
                <c:pt idx="135">
                  <c:v>84.722403096785598</c:v>
                </c:pt>
                <c:pt idx="136">
                  <c:v>84.848399204029917</c:v>
                </c:pt>
                <c:pt idx="137">
                  <c:v>84.973263647774715</c:v>
                </c:pt>
                <c:pt idx="138">
                  <c:v>85.097216561220648</c:v>
                </c:pt>
                <c:pt idx="139">
                  <c:v>85.220469979389463</c:v>
                </c:pt>
                <c:pt idx="140">
                  <c:v>85.343228277894298</c:v>
                </c:pt>
                <c:pt idx="141">
                  <c:v>85.465688570881625</c:v>
                </c:pt>
                <c:pt idx="142">
                  <c:v>85.588041072364788</c:v>
                </c:pt>
                <c:pt idx="143">
                  <c:v>85.710415000845614</c:v>
                </c:pt>
                <c:pt idx="144">
                  <c:v>85.832801889528099</c:v>
                </c:pt>
                <c:pt idx="145">
                  <c:v>85.955156772852362</c:v>
                </c:pt>
                <c:pt idx="146">
                  <c:v>86.077434106978885</c:v>
                </c:pt>
                <c:pt idx="147">
                  <c:v>86.199599649987675</c:v>
                </c:pt>
                <c:pt idx="148">
                  <c:v>86.321633564744346</c:v>
                </c:pt>
                <c:pt idx="149">
                  <c:v>86.44353038638512</c:v>
                </c:pt>
                <c:pt idx="150">
                  <c:v>86.565297933668887</c:v>
                </c:pt>
                <c:pt idx="151">
                  <c:v>86.686955925235992</c:v>
                </c:pt>
              </c:numCache>
            </c:numRef>
          </c:yVal>
          <c:smooth val="0"/>
          <c:extLst>
            <c:ext xmlns:c16="http://schemas.microsoft.com/office/drawing/2014/chart" uri="{C3380CC4-5D6E-409C-BE32-E72D297353CC}">
              <c16:uniqueId val="{00000000-C9FA-9044-871F-4A5A680219BE}"/>
            </c:ext>
          </c:extLst>
        </c:ser>
        <c:dLbls>
          <c:showLegendKey val="0"/>
          <c:showVal val="0"/>
          <c:showCatName val="0"/>
          <c:showSerName val="0"/>
          <c:showPercent val="0"/>
          <c:showBubbleSize val="0"/>
        </c:dLbls>
        <c:axId val="495020640"/>
        <c:axId val="453115152"/>
      </c:scatterChart>
      <c:valAx>
        <c:axId val="495020640"/>
        <c:scaling>
          <c:orientation val="minMax"/>
        </c:scaling>
        <c:delete val="0"/>
        <c:axPos val="b"/>
        <c:majorTickMark val="out"/>
        <c:minorTickMark val="none"/>
        <c:tickLblPos val="nextTo"/>
        <c:crossAx val="453115152"/>
        <c:crosses val="autoZero"/>
        <c:crossBetween val="midCat"/>
      </c:valAx>
      <c:valAx>
        <c:axId val="453115152"/>
        <c:scaling>
          <c:orientation val="minMax"/>
        </c:scaling>
        <c:delete val="0"/>
        <c:axPos val="l"/>
        <c:majorGridlines/>
        <c:numFmt formatCode="0.0" sourceLinked="1"/>
        <c:majorTickMark val="out"/>
        <c:minorTickMark val="none"/>
        <c:tickLblPos val="nextTo"/>
        <c:crossAx val="49502064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15</xdr:col>
      <xdr:colOff>152400</xdr:colOff>
      <xdr:row>26</xdr:row>
      <xdr:rowOff>14287</xdr:rowOff>
    </xdr:from>
    <xdr:to>
      <xdr:col>22</xdr:col>
      <xdr:colOff>104775</xdr:colOff>
      <xdr:row>39</xdr:row>
      <xdr:rowOff>171450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142875</xdr:colOff>
      <xdr:row>0</xdr:row>
      <xdr:rowOff>104775</xdr:rowOff>
    </xdr:from>
    <xdr:to>
      <xdr:col>22</xdr:col>
      <xdr:colOff>114300</xdr:colOff>
      <xdr:row>10</xdr:row>
      <xdr:rowOff>152400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142875</xdr:colOff>
      <xdr:row>14</xdr:row>
      <xdr:rowOff>47625</xdr:rowOff>
    </xdr:from>
    <xdr:to>
      <xdr:col>22</xdr:col>
      <xdr:colOff>133350</xdr:colOff>
      <xdr:row>25</xdr:row>
      <xdr:rowOff>85725</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139</xdr:col>
      <xdr:colOff>485775</xdr:colOff>
      <xdr:row>0</xdr:row>
      <xdr:rowOff>171450</xdr:rowOff>
    </xdr:from>
    <xdr:to>
      <xdr:col>147</xdr:col>
      <xdr:colOff>180975</xdr:colOff>
      <xdr:row>9</xdr:row>
      <xdr:rowOff>4762</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4"/>
  <sheetViews>
    <sheetView topLeftCell="A7" workbookViewId="0"/>
  </sheetViews>
  <sheetFormatPr baseColWidth="10" defaultColWidth="8.83203125" defaultRowHeight="15" x14ac:dyDescent="0.2"/>
  <cols>
    <col min="1" max="1" width="80.1640625" customWidth="1"/>
  </cols>
  <sheetData>
    <row r="1" spans="1:2" ht="22.5" customHeight="1" x14ac:dyDescent="0.25">
      <c r="A1" s="219" t="s">
        <v>373</v>
      </c>
    </row>
    <row r="2" spans="1:2" ht="32" x14ac:dyDescent="0.2">
      <c r="A2" s="216" t="s">
        <v>361</v>
      </c>
    </row>
    <row r="3" spans="1:2" ht="96" x14ac:dyDescent="0.2">
      <c r="A3" s="216" t="s">
        <v>368</v>
      </c>
      <c r="B3" s="221"/>
    </row>
    <row r="4" spans="1:2" ht="16" x14ac:dyDescent="0.2">
      <c r="A4" s="216" t="s">
        <v>362</v>
      </c>
    </row>
    <row r="5" spans="1:2" ht="16" x14ac:dyDescent="0.2">
      <c r="A5" s="217" t="s">
        <v>363</v>
      </c>
    </row>
    <row r="6" spans="1:2" ht="16" x14ac:dyDescent="0.2">
      <c r="A6" s="217" t="s">
        <v>364</v>
      </c>
    </row>
    <row r="7" spans="1:2" ht="16.5" customHeight="1" x14ac:dyDescent="0.2">
      <c r="A7" s="217" t="s">
        <v>365</v>
      </c>
    </row>
    <row r="8" spans="1:2" ht="16" x14ac:dyDescent="0.2">
      <c r="A8" s="217" t="s">
        <v>369</v>
      </c>
    </row>
    <row r="9" spans="1:2" ht="32" x14ac:dyDescent="0.2">
      <c r="A9" s="216" t="s">
        <v>366</v>
      </c>
    </row>
    <row r="10" spans="1:2" ht="68" x14ac:dyDescent="0.2">
      <c r="A10" s="218" t="s">
        <v>370</v>
      </c>
    </row>
    <row r="11" spans="1:2" x14ac:dyDescent="0.2">
      <c r="A11" s="216"/>
    </row>
    <row r="12" spans="1:2" x14ac:dyDescent="0.2">
      <c r="A12" s="216"/>
    </row>
    <row r="13" spans="1:2" x14ac:dyDescent="0.2">
      <c r="A13" s="216"/>
    </row>
    <row r="14" spans="1:2" ht="32" x14ac:dyDescent="0.2">
      <c r="A14" s="216" t="s">
        <v>367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tabSelected="1" workbookViewId="0">
      <selection activeCell="A6" sqref="A6"/>
    </sheetView>
  </sheetViews>
  <sheetFormatPr baseColWidth="10" defaultColWidth="8.83203125" defaultRowHeight="15" x14ac:dyDescent="0.2"/>
  <cols>
    <col min="1" max="1" width="65" customWidth="1"/>
  </cols>
  <sheetData>
    <row r="1" spans="1:1" ht="20" x14ac:dyDescent="0.25">
      <c r="A1" s="106" t="s">
        <v>221</v>
      </c>
    </row>
    <row r="2" spans="1:1" ht="144.75" customHeight="1" x14ac:dyDescent="0.2">
      <c r="A2" s="107" t="s">
        <v>222</v>
      </c>
    </row>
    <row r="3" spans="1:1" ht="19.5" customHeight="1" x14ac:dyDescent="0.2">
      <c r="A3" s="108" t="s">
        <v>223</v>
      </c>
    </row>
    <row r="4" spans="1:1" ht="63" customHeight="1" x14ac:dyDescent="0.2">
      <c r="A4" s="107" t="s">
        <v>374</v>
      </c>
    </row>
    <row r="5" spans="1:1" ht="20.25" customHeight="1" x14ac:dyDescent="0.2">
      <c r="A5" s="108" t="s">
        <v>225</v>
      </c>
    </row>
    <row r="6" spans="1:1" ht="107.25" customHeight="1" x14ac:dyDescent="0.2">
      <c r="A6" s="109" t="s">
        <v>375</v>
      </c>
    </row>
    <row r="7" spans="1:1" ht="26.25" customHeight="1" x14ac:dyDescent="0.2">
      <c r="A7" s="110" t="s">
        <v>226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T333"/>
  <sheetViews>
    <sheetView showGridLines="0" topLeftCell="A12" zoomScale="110" zoomScaleNormal="110" zoomScalePageLayoutView="80" workbookViewId="0">
      <selection activeCell="G20" sqref="G20"/>
    </sheetView>
  </sheetViews>
  <sheetFormatPr baseColWidth="10" defaultColWidth="8.83203125" defaultRowHeight="15" x14ac:dyDescent="0.2"/>
  <cols>
    <col min="2" max="2" width="10" customWidth="1"/>
    <col min="4" max="4" width="9.83203125" customWidth="1"/>
    <col min="5" max="5" width="10.5" customWidth="1"/>
    <col min="7" max="7" width="11.5" bestFit="1" customWidth="1"/>
    <col min="8" max="8" width="11.6640625" customWidth="1"/>
    <col min="9" max="9" width="9.6640625" customWidth="1"/>
    <col min="14" max="14" width="8.33203125" customWidth="1"/>
    <col min="15" max="15" width="3.83203125" customWidth="1"/>
  </cols>
  <sheetData>
    <row r="1" spans="1:15" ht="18" x14ac:dyDescent="0.2">
      <c r="A1" s="239" t="s">
        <v>43</v>
      </c>
      <c r="B1" s="239"/>
      <c r="C1" s="239"/>
      <c r="D1" s="239"/>
      <c r="E1" s="239"/>
      <c r="F1" s="239"/>
      <c r="G1" s="239"/>
      <c r="H1" s="239"/>
      <c r="I1" s="239"/>
      <c r="J1" s="239"/>
      <c r="K1" s="239"/>
      <c r="L1" s="239"/>
      <c r="M1" s="239"/>
      <c r="N1" s="239"/>
      <c r="O1" s="239"/>
    </row>
    <row r="2" spans="1:15" ht="41.25" customHeight="1" x14ac:dyDescent="0.2">
      <c r="A2" s="240" t="s">
        <v>250</v>
      </c>
      <c r="B2" s="240"/>
      <c r="C2" s="240"/>
      <c r="D2" s="240"/>
      <c r="E2" s="240"/>
      <c r="F2" s="240"/>
      <c r="G2" s="240"/>
      <c r="H2" s="240"/>
      <c r="I2" s="240"/>
      <c r="J2" s="240"/>
      <c r="K2" s="240"/>
      <c r="L2" s="240"/>
      <c r="M2" s="240"/>
      <c r="N2" s="240"/>
      <c r="O2" s="240"/>
    </row>
    <row r="3" spans="1:15" ht="16" x14ac:dyDescent="0.2">
      <c r="A3" s="241" t="s">
        <v>29</v>
      </c>
      <c r="B3" s="242"/>
      <c r="C3" s="242"/>
      <c r="D3" s="242"/>
      <c r="E3" s="242"/>
      <c r="F3" s="242"/>
      <c r="G3" s="242"/>
      <c r="H3" s="242"/>
      <c r="I3" s="242"/>
      <c r="J3" s="242"/>
      <c r="K3" s="242"/>
      <c r="L3" s="242"/>
      <c r="M3" s="242"/>
      <c r="N3" s="242"/>
      <c r="O3" s="242"/>
    </row>
    <row r="4" spans="1:15" ht="9" customHeight="1" x14ac:dyDescent="0.2">
      <c r="A4" s="96"/>
      <c r="B4" s="6"/>
      <c r="C4" s="6"/>
      <c r="D4" s="6"/>
      <c r="E4" s="6"/>
      <c r="F4" s="6"/>
      <c r="G4" s="6"/>
      <c r="H4" s="6"/>
      <c r="I4" s="6"/>
      <c r="J4" s="6"/>
      <c r="K4" s="6"/>
      <c r="L4" s="6"/>
      <c r="M4" s="6"/>
      <c r="N4" s="6"/>
      <c r="O4" s="6"/>
    </row>
    <row r="5" spans="1:15" ht="16" x14ac:dyDescent="0.2">
      <c r="A5" s="243" t="s">
        <v>63</v>
      </c>
      <c r="B5" s="243"/>
      <c r="C5" s="243"/>
      <c r="D5" s="243"/>
      <c r="E5" s="243"/>
      <c r="F5" s="243"/>
      <c r="G5" s="243"/>
      <c r="H5" s="243"/>
      <c r="I5" s="7"/>
      <c r="J5" s="244" t="s">
        <v>30</v>
      </c>
      <c r="K5" s="244"/>
      <c r="L5" s="244"/>
      <c r="M5" s="244"/>
      <c r="N5" s="244"/>
      <c r="O5" s="244"/>
    </row>
    <row r="6" spans="1:15" x14ac:dyDescent="0.2">
      <c r="A6" s="232" t="s">
        <v>57</v>
      </c>
      <c r="B6" s="232"/>
      <c r="C6" s="232"/>
      <c r="D6" s="232"/>
      <c r="E6" s="232"/>
      <c r="F6" s="8" t="s">
        <v>58</v>
      </c>
      <c r="G6" s="38">
        <v>43709</v>
      </c>
      <c r="H6" s="10" t="s">
        <v>59</v>
      </c>
      <c r="I6" s="7"/>
      <c r="J6" s="231" t="s">
        <v>134</v>
      </c>
      <c r="K6" s="231"/>
      <c r="L6" s="231"/>
      <c r="M6" s="231"/>
      <c r="N6" s="231"/>
      <c r="O6" s="231"/>
    </row>
    <row r="7" spans="1:15" x14ac:dyDescent="0.2">
      <c r="A7" s="232" t="s">
        <v>44</v>
      </c>
      <c r="B7" s="232"/>
      <c r="C7" s="232"/>
      <c r="D7" s="232"/>
      <c r="E7" s="232"/>
      <c r="F7" s="8" t="s">
        <v>45</v>
      </c>
      <c r="G7" s="9">
        <v>4470</v>
      </c>
      <c r="H7" s="10" t="s">
        <v>3</v>
      </c>
      <c r="I7" s="102" t="str">
        <f>IF(MIN(Worksheet!AM3:AM273)&lt;0,"Outflow exceeds inflow!","")</f>
        <v/>
      </c>
      <c r="J7" s="155"/>
      <c r="K7" s="155"/>
      <c r="L7" s="155"/>
      <c r="M7" s="155"/>
      <c r="N7" s="155"/>
      <c r="O7" s="155"/>
    </row>
    <row r="8" spans="1:15" x14ac:dyDescent="0.2">
      <c r="A8" s="230" t="s">
        <v>48</v>
      </c>
      <c r="B8" s="230"/>
      <c r="C8" s="230"/>
      <c r="D8" s="230"/>
      <c r="E8" s="230"/>
      <c r="F8" s="8" t="s">
        <v>210</v>
      </c>
      <c r="G8" s="9">
        <v>90</v>
      </c>
      <c r="H8" s="13" t="s">
        <v>1</v>
      </c>
      <c r="I8" s="102" t="str">
        <f>IF(Worksheet!AC273=0,"","Inflow duration exceeds span of model!")</f>
        <v/>
      </c>
      <c r="J8" s="156"/>
      <c r="K8" s="156"/>
      <c r="L8" s="156"/>
      <c r="M8" s="156"/>
      <c r="N8" s="156"/>
      <c r="O8" s="156"/>
    </row>
    <row r="9" spans="1:15" x14ac:dyDescent="0.2">
      <c r="A9" s="230" t="s">
        <v>64</v>
      </c>
      <c r="B9" s="230"/>
      <c r="C9" s="230"/>
      <c r="D9" s="230"/>
      <c r="E9" s="230"/>
      <c r="F9" s="8" t="s">
        <v>211</v>
      </c>
      <c r="G9" s="9">
        <v>20000</v>
      </c>
      <c r="H9" s="13" t="s">
        <v>0</v>
      </c>
      <c r="I9" s="102" t="str">
        <f>IF(Worksheet!AK273=0,"","Outflow duration exceeds span of model!")</f>
        <v>Outflow duration exceeds span of model!</v>
      </c>
      <c r="J9" s="156"/>
      <c r="K9" s="156"/>
      <c r="L9" s="156"/>
      <c r="M9" s="156"/>
      <c r="N9" s="156"/>
      <c r="O9" s="156"/>
    </row>
    <row r="10" spans="1:15" ht="15" customHeight="1" x14ac:dyDescent="0.2">
      <c r="A10" s="10" t="s">
        <v>112</v>
      </c>
      <c r="B10" s="10"/>
      <c r="C10" s="10"/>
      <c r="D10" s="10"/>
      <c r="E10" s="10"/>
      <c r="F10" s="8"/>
      <c r="G10" s="37" t="s">
        <v>192</v>
      </c>
      <c r="H10" s="103" t="s">
        <v>176</v>
      </c>
      <c r="I10" s="11"/>
      <c r="J10" s="229" t="s">
        <v>113</v>
      </c>
      <c r="K10" s="229"/>
      <c r="L10" s="229"/>
      <c r="M10" s="229"/>
      <c r="N10" s="229"/>
      <c r="O10" s="229"/>
    </row>
    <row r="11" spans="1:15" x14ac:dyDescent="0.2">
      <c r="A11" s="232" t="s">
        <v>239</v>
      </c>
      <c r="B11" s="232"/>
      <c r="C11" s="232"/>
      <c r="D11" s="232"/>
      <c r="E11" s="232"/>
      <c r="F11" s="8" t="s">
        <v>47</v>
      </c>
      <c r="G11" s="12">
        <v>20</v>
      </c>
      <c r="H11" s="13" t="s">
        <v>31</v>
      </c>
      <c r="I11" s="11"/>
      <c r="J11" s="229"/>
      <c r="K11" s="229"/>
      <c r="L11" s="229"/>
      <c r="M11" s="229"/>
      <c r="N11" s="229"/>
      <c r="O11" s="229"/>
    </row>
    <row r="12" spans="1:15" ht="15" customHeight="1" x14ac:dyDescent="0.2">
      <c r="A12" s="158" t="s">
        <v>345</v>
      </c>
      <c r="B12" s="158"/>
      <c r="C12" s="158"/>
      <c r="D12" s="158"/>
      <c r="E12" s="158"/>
      <c r="F12" s="8"/>
      <c r="G12" s="37" t="s">
        <v>191</v>
      </c>
      <c r="H12" s="103" t="s">
        <v>176</v>
      </c>
      <c r="I12" s="11"/>
      <c r="J12" s="229" t="s">
        <v>354</v>
      </c>
      <c r="K12" s="229"/>
      <c r="L12" s="229"/>
      <c r="M12" s="229"/>
      <c r="N12" s="229"/>
      <c r="O12" s="229"/>
    </row>
    <row r="13" spans="1:15" x14ac:dyDescent="0.2">
      <c r="A13" s="158" t="s">
        <v>355</v>
      </c>
      <c r="B13" s="158"/>
      <c r="C13" s="158"/>
      <c r="D13" s="158"/>
      <c r="E13" s="158"/>
      <c r="F13" s="8" t="s">
        <v>349</v>
      </c>
      <c r="G13" s="12">
        <v>10.5</v>
      </c>
      <c r="H13" s="13" t="s">
        <v>8</v>
      </c>
      <c r="I13" s="11"/>
      <c r="J13" s="229"/>
      <c r="K13" s="229"/>
      <c r="L13" s="229"/>
      <c r="M13" s="229"/>
      <c r="N13" s="229"/>
      <c r="O13" s="229"/>
    </row>
    <row r="14" spans="1:15" x14ac:dyDescent="0.2">
      <c r="A14" s="158" t="s">
        <v>356</v>
      </c>
      <c r="B14" s="158"/>
      <c r="C14" s="158"/>
      <c r="D14" s="158"/>
      <c r="E14" s="158"/>
      <c r="F14" s="8" t="s">
        <v>353</v>
      </c>
      <c r="G14" s="12">
        <v>2</v>
      </c>
      <c r="H14" s="13" t="s">
        <v>8</v>
      </c>
      <c r="I14" s="11"/>
      <c r="J14" s="229" t="s">
        <v>352</v>
      </c>
      <c r="K14" s="229"/>
      <c r="L14" s="229"/>
      <c r="M14" s="229"/>
      <c r="N14" s="229"/>
      <c r="O14" s="229"/>
    </row>
    <row r="15" spans="1:15" ht="11.25" customHeight="1" x14ac:dyDescent="0.2">
      <c r="J15" s="229"/>
      <c r="K15" s="229"/>
      <c r="L15" s="229"/>
      <c r="M15" s="229"/>
      <c r="N15" s="229"/>
      <c r="O15" s="229"/>
    </row>
    <row r="16" spans="1:15" ht="18" x14ac:dyDescent="0.2">
      <c r="A16" s="233" t="s">
        <v>49</v>
      </c>
      <c r="B16" s="233"/>
      <c r="C16" s="233"/>
      <c r="D16" s="233"/>
      <c r="E16" s="233"/>
      <c r="F16" s="233"/>
      <c r="G16" s="233"/>
      <c r="H16" s="233"/>
      <c r="I16" s="6"/>
      <c r="J16" s="224"/>
      <c r="K16" s="224"/>
      <c r="L16" s="224"/>
      <c r="M16" s="224"/>
      <c r="N16" s="224"/>
      <c r="O16" s="224"/>
    </row>
    <row r="17" spans="1:15" ht="18" x14ac:dyDescent="0.2">
      <c r="A17" s="234" t="s">
        <v>46</v>
      </c>
      <c r="B17" s="234"/>
      <c r="C17" s="234"/>
      <c r="D17" s="234"/>
      <c r="E17" s="234"/>
      <c r="F17" s="14" t="s">
        <v>50</v>
      </c>
      <c r="G17" s="9">
        <v>50418</v>
      </c>
      <c r="H17" s="15" t="s">
        <v>4</v>
      </c>
      <c r="I17" s="6"/>
      <c r="J17" s="225"/>
      <c r="K17" s="225"/>
      <c r="L17" s="225"/>
      <c r="M17" s="225"/>
      <c r="N17" s="225"/>
      <c r="O17" s="225"/>
    </row>
    <row r="18" spans="1:15" ht="18" x14ac:dyDescent="0.2">
      <c r="A18" s="234" t="s">
        <v>51</v>
      </c>
      <c r="B18" s="234"/>
      <c r="C18" s="234"/>
      <c r="D18" s="234"/>
      <c r="E18" s="234"/>
      <c r="F18" s="14" t="s">
        <v>52</v>
      </c>
      <c r="G18" s="9">
        <v>7</v>
      </c>
      <c r="H18" s="15" t="s">
        <v>1</v>
      </c>
      <c r="I18" s="6"/>
      <c r="J18" s="226"/>
      <c r="K18" s="226"/>
      <c r="L18" s="226"/>
      <c r="M18" s="226"/>
      <c r="N18" s="226"/>
      <c r="O18" s="226"/>
    </row>
    <row r="19" spans="1:15" ht="18" customHeight="1" x14ac:dyDescent="0.2">
      <c r="A19" s="234" t="s">
        <v>5</v>
      </c>
      <c r="B19" s="234"/>
      <c r="C19" s="234"/>
      <c r="D19" s="234"/>
      <c r="E19" s="234"/>
      <c r="F19" s="14" t="s">
        <v>54</v>
      </c>
      <c r="G19" s="9">
        <v>480</v>
      </c>
      <c r="H19" s="15" t="s">
        <v>53</v>
      </c>
      <c r="I19" s="204" t="str">
        <f>IF(G20="modelled",IF(G19=ROUND('Litter calculation'!G35,0),"","Enter correct modelled amount from litter calculator!"),"")</f>
        <v/>
      </c>
      <c r="J19" s="155"/>
      <c r="K19" s="155"/>
      <c r="L19" s="155"/>
      <c r="M19" s="155"/>
      <c r="N19" s="155"/>
      <c r="O19" s="155"/>
    </row>
    <row r="20" spans="1:15" ht="18" customHeight="1" x14ac:dyDescent="0.2">
      <c r="A20" s="234" t="s">
        <v>55</v>
      </c>
      <c r="B20" s="234"/>
      <c r="C20" s="234"/>
      <c r="D20" s="234"/>
      <c r="E20" s="234"/>
      <c r="F20" s="14"/>
      <c r="G20" s="37" t="s">
        <v>242</v>
      </c>
      <c r="H20" s="104" t="s">
        <v>176</v>
      </c>
      <c r="J20" s="229" t="s">
        <v>324</v>
      </c>
      <c r="K20" s="229"/>
      <c r="L20" s="229"/>
      <c r="M20" s="229"/>
      <c r="N20" s="229"/>
      <c r="O20" s="229"/>
    </row>
    <row r="21" spans="1:15" ht="22.5" customHeight="1" x14ac:dyDescent="0.2">
      <c r="A21" s="81"/>
      <c r="B21" s="81"/>
      <c r="C21" s="81"/>
      <c r="D21" s="81"/>
      <c r="E21" s="81"/>
      <c r="F21" s="82"/>
      <c r="G21" s="83"/>
      <c r="H21" s="84"/>
      <c r="I21" s="6"/>
      <c r="J21" s="229"/>
      <c r="K21" s="229"/>
      <c r="L21" s="229"/>
      <c r="M21" s="229"/>
      <c r="N21" s="229"/>
      <c r="O21" s="229"/>
    </row>
    <row r="22" spans="1:15" ht="18" x14ac:dyDescent="0.2">
      <c r="A22" s="233" t="s">
        <v>177</v>
      </c>
      <c r="B22" s="233"/>
      <c r="C22" s="233"/>
      <c r="D22" s="233"/>
      <c r="E22" s="233"/>
      <c r="F22" s="233"/>
      <c r="G22" s="233"/>
      <c r="H22" s="233"/>
      <c r="I22" s="6"/>
      <c r="J22" s="225"/>
      <c r="K22" s="225"/>
      <c r="L22" s="225"/>
      <c r="M22" s="225"/>
      <c r="N22" s="225"/>
      <c r="O22" s="225"/>
    </row>
    <row r="23" spans="1:15" ht="18" x14ac:dyDescent="0.2">
      <c r="A23" s="237" t="s">
        <v>178</v>
      </c>
      <c r="B23" s="237"/>
      <c r="C23" s="237"/>
      <c r="D23" s="237"/>
      <c r="E23" s="237"/>
      <c r="F23" s="86" t="s">
        <v>179</v>
      </c>
      <c r="G23" s="9">
        <v>7000</v>
      </c>
      <c r="H23" s="87" t="s">
        <v>0</v>
      </c>
      <c r="I23" s="6"/>
      <c r="J23" s="225"/>
      <c r="K23" s="225"/>
      <c r="L23" s="225"/>
      <c r="M23" s="225"/>
      <c r="N23" s="225"/>
      <c r="O23" s="225"/>
    </row>
    <row r="24" spans="1:15" ht="18" customHeight="1" x14ac:dyDescent="0.2">
      <c r="A24" s="237" t="s">
        <v>190</v>
      </c>
      <c r="B24" s="237"/>
      <c r="C24" s="237"/>
      <c r="D24" s="237"/>
      <c r="E24" s="237"/>
      <c r="F24" s="86"/>
      <c r="G24" s="97" t="s">
        <v>191</v>
      </c>
      <c r="H24" s="105" t="s">
        <v>176</v>
      </c>
      <c r="I24" s="6"/>
      <c r="J24" s="231" t="s">
        <v>265</v>
      </c>
      <c r="K24" s="231"/>
      <c r="L24" s="231"/>
      <c r="M24" s="231"/>
      <c r="N24" s="231"/>
      <c r="O24" s="231"/>
    </row>
    <row r="25" spans="1:15" ht="18" x14ac:dyDescent="0.2">
      <c r="A25" s="237" t="s">
        <v>241</v>
      </c>
      <c r="B25" s="237"/>
      <c r="C25" s="237"/>
      <c r="D25" s="237"/>
      <c r="E25" s="237"/>
      <c r="F25" s="88" t="s">
        <v>180</v>
      </c>
      <c r="G25" s="12">
        <v>6</v>
      </c>
      <c r="H25" s="89" t="s">
        <v>8</v>
      </c>
      <c r="I25" s="6"/>
      <c r="J25" s="225"/>
      <c r="K25" s="225"/>
      <c r="L25" s="225"/>
      <c r="M25" s="225"/>
      <c r="N25" s="225"/>
      <c r="O25" s="225"/>
    </row>
    <row r="26" spans="1:15" ht="18" x14ac:dyDescent="0.2">
      <c r="A26" s="238" t="s">
        <v>181</v>
      </c>
      <c r="B26" s="238"/>
      <c r="C26" s="238"/>
      <c r="D26" s="238"/>
      <c r="E26" s="238"/>
      <c r="F26" s="88" t="s">
        <v>182</v>
      </c>
      <c r="G26" s="12">
        <v>4</v>
      </c>
      <c r="H26" s="89" t="s">
        <v>8</v>
      </c>
      <c r="I26" s="6"/>
      <c r="J26" s="229" t="s">
        <v>183</v>
      </c>
      <c r="K26" s="229"/>
      <c r="L26" s="229"/>
      <c r="M26" s="229"/>
      <c r="N26" s="229"/>
      <c r="O26" s="229"/>
    </row>
    <row r="27" spans="1:15" ht="9" customHeight="1" x14ac:dyDescent="0.2">
      <c r="A27" s="90"/>
      <c r="B27" s="90"/>
      <c r="C27" s="90"/>
      <c r="D27" s="90"/>
      <c r="E27" s="90"/>
      <c r="F27" s="91"/>
      <c r="G27" s="92"/>
      <c r="H27" s="84"/>
      <c r="I27" s="6"/>
      <c r="J27" s="229"/>
      <c r="K27" s="229"/>
      <c r="L27" s="229"/>
      <c r="M27" s="229"/>
      <c r="N27" s="229"/>
      <c r="O27" s="229"/>
    </row>
    <row r="28" spans="1:15" ht="18" x14ac:dyDescent="0.2">
      <c r="A28" s="53" t="s">
        <v>214</v>
      </c>
      <c r="B28" s="53"/>
      <c r="C28" s="53"/>
      <c r="D28" s="53"/>
      <c r="E28" s="53"/>
      <c r="F28" s="53"/>
      <c r="G28" s="53"/>
      <c r="H28" s="53"/>
      <c r="I28" s="6"/>
      <c r="J28" s="225"/>
      <c r="K28" s="225"/>
      <c r="L28" s="225"/>
      <c r="M28" s="225"/>
      <c r="N28" s="225"/>
      <c r="O28" s="225"/>
    </row>
    <row r="29" spans="1:15" ht="18" customHeight="1" x14ac:dyDescent="0.2">
      <c r="A29" s="54" t="s">
        <v>127</v>
      </c>
      <c r="B29" s="54"/>
      <c r="C29" s="54"/>
      <c r="D29" s="54"/>
      <c r="E29" s="54"/>
      <c r="F29" s="21" t="s">
        <v>212</v>
      </c>
      <c r="G29" s="55">
        <f>Worksheet!D89</f>
        <v>117727.45439339844</v>
      </c>
      <c r="H29" s="22" t="s">
        <v>0</v>
      </c>
      <c r="I29" s="6"/>
      <c r="J29" s="226"/>
      <c r="K29" s="226"/>
      <c r="L29" s="226"/>
      <c r="M29" s="226"/>
      <c r="N29" s="226"/>
      <c r="O29" s="226"/>
    </row>
    <row r="30" spans="1:15" ht="18" customHeight="1" x14ac:dyDescent="0.2">
      <c r="A30" s="23" t="s">
        <v>61</v>
      </c>
      <c r="B30" s="23"/>
      <c r="C30" s="54"/>
      <c r="D30" s="54"/>
      <c r="E30" s="54"/>
      <c r="F30" s="21"/>
      <c r="G30" s="4">
        <f>Worksheet!D90</f>
        <v>6.8944573573963561</v>
      </c>
      <c r="H30" s="20" t="s">
        <v>2</v>
      </c>
      <c r="I30" s="6"/>
      <c r="J30" s="225"/>
      <c r="K30" s="225"/>
      <c r="L30" s="225"/>
      <c r="M30" s="225"/>
      <c r="N30" s="225"/>
      <c r="O30" s="225"/>
    </row>
    <row r="31" spans="1:15" ht="18" customHeight="1" x14ac:dyDescent="0.2">
      <c r="A31" s="54" t="s">
        <v>62</v>
      </c>
      <c r="B31" s="54"/>
      <c r="C31" s="54"/>
      <c r="D31" s="54"/>
      <c r="E31" s="54"/>
      <c r="F31" s="21" t="s">
        <v>213</v>
      </c>
      <c r="G31" s="55">
        <f>Worksheet!D93</f>
        <v>482</v>
      </c>
      <c r="H31" s="22" t="s">
        <v>1</v>
      </c>
      <c r="I31" s="6"/>
      <c r="J31" s="225"/>
      <c r="K31" s="225"/>
      <c r="L31" s="225"/>
      <c r="M31" s="225"/>
      <c r="N31" s="225"/>
      <c r="O31" s="225"/>
    </row>
    <row r="32" spans="1:15" x14ac:dyDescent="0.2">
      <c r="A32" s="24"/>
      <c r="B32" s="24"/>
      <c r="C32" s="24"/>
      <c r="D32" s="24"/>
      <c r="E32" s="24"/>
      <c r="F32" s="25"/>
      <c r="G32" s="26"/>
      <c r="H32" s="24"/>
    </row>
    <row r="33" spans="1:16" ht="16" x14ac:dyDescent="0.2">
      <c r="A33" s="235" t="s">
        <v>194</v>
      </c>
      <c r="B33" s="235"/>
      <c r="C33" s="235"/>
      <c r="D33" s="235"/>
      <c r="E33" s="235"/>
      <c r="F33" s="235"/>
      <c r="G33" s="235"/>
      <c r="H33" s="235"/>
      <c r="I33" s="7"/>
      <c r="J33" s="222"/>
      <c r="K33" s="222"/>
      <c r="L33" s="222"/>
      <c r="M33" s="222"/>
      <c r="N33" s="222"/>
      <c r="O33" s="222"/>
    </row>
    <row r="34" spans="1:16" x14ac:dyDescent="0.2">
      <c r="A34" s="236" t="s">
        <v>195</v>
      </c>
      <c r="B34" s="236"/>
      <c r="C34" s="236"/>
      <c r="D34" s="236"/>
      <c r="E34" s="236"/>
      <c r="F34" s="60" t="s">
        <v>357</v>
      </c>
      <c r="G34" s="61">
        <f t="array" ref="G34">MIN(IF(ISNUMBER(H44:H314),(H44:H314),""))</f>
        <v>7.0159099899512301</v>
      </c>
      <c r="H34" s="59" t="s">
        <v>8</v>
      </c>
      <c r="I34" s="7"/>
      <c r="J34" s="227"/>
      <c r="K34" s="227"/>
      <c r="L34" s="227"/>
      <c r="M34" s="227"/>
      <c r="N34" s="227"/>
      <c r="O34" s="227"/>
    </row>
    <row r="35" spans="1:16" x14ac:dyDescent="0.2">
      <c r="A35" s="62" t="s">
        <v>60</v>
      </c>
      <c r="B35" s="62"/>
      <c r="C35" s="62"/>
      <c r="D35" s="62"/>
      <c r="E35" s="62"/>
      <c r="F35" s="60"/>
      <c r="G35" s="215">
        <f>COUNTIF(H44:H314,"&lt;2")</f>
        <v>0</v>
      </c>
      <c r="H35" s="59" t="s">
        <v>1</v>
      </c>
      <c r="I35" s="7"/>
      <c r="J35" s="222"/>
      <c r="K35" s="222"/>
      <c r="L35" s="222"/>
      <c r="M35" s="222"/>
      <c r="N35" s="222"/>
      <c r="O35" s="222"/>
    </row>
    <row r="36" spans="1:16" x14ac:dyDescent="0.2">
      <c r="A36" s="62" t="s">
        <v>196</v>
      </c>
      <c r="B36" s="62"/>
      <c r="C36" s="62"/>
      <c r="D36" s="62"/>
      <c r="E36" s="62"/>
      <c r="F36" s="60" t="s">
        <v>358</v>
      </c>
      <c r="G36" s="214">
        <f t="array" ref="G36">MAX(IF(ISNUMBER(G44:G314),G44:G314,""))</f>
        <v>3.3240795338058002</v>
      </c>
      <c r="H36" s="59" t="s">
        <v>8</v>
      </c>
      <c r="I36" s="7"/>
      <c r="J36" s="222"/>
      <c r="K36" s="222"/>
      <c r="L36" s="222"/>
      <c r="M36" s="222"/>
      <c r="N36" s="222"/>
      <c r="O36" s="222"/>
    </row>
    <row r="37" spans="1:16" x14ac:dyDescent="0.2">
      <c r="A37" s="85" t="s">
        <v>197</v>
      </c>
      <c r="B37" s="85"/>
      <c r="C37" s="85"/>
      <c r="D37" s="85"/>
      <c r="E37" s="85"/>
      <c r="F37" s="60" t="s">
        <v>359</v>
      </c>
      <c r="G37" s="61">
        <f t="array" ref="G37">MIN(IF(ISNUMBER(K44:K314),(K44:K314),""))</f>
        <v>7.7084191669875599</v>
      </c>
      <c r="H37" s="59" t="s">
        <v>8</v>
      </c>
      <c r="I37" s="7"/>
      <c r="J37" s="223" t="s">
        <v>199</v>
      </c>
      <c r="K37" s="223"/>
      <c r="L37" s="223"/>
      <c r="M37" s="223"/>
      <c r="N37" s="223"/>
      <c r="O37" s="223"/>
    </row>
    <row r="38" spans="1:16" x14ac:dyDescent="0.2">
      <c r="A38" s="85" t="s">
        <v>200</v>
      </c>
      <c r="B38" s="85"/>
      <c r="C38" s="85"/>
      <c r="D38" s="85"/>
      <c r="E38" s="85"/>
      <c r="F38" s="60"/>
      <c r="G38" s="215">
        <f>COUNTIF(K44:K314,"&lt;2")</f>
        <v>0</v>
      </c>
      <c r="H38" s="59" t="s">
        <v>1</v>
      </c>
      <c r="I38" s="7"/>
      <c r="J38" s="223"/>
      <c r="K38" s="223"/>
      <c r="L38" s="223"/>
      <c r="M38" s="223"/>
      <c r="N38" s="223"/>
      <c r="O38" s="223"/>
    </row>
    <row r="39" spans="1:16" x14ac:dyDescent="0.2">
      <c r="A39" s="85" t="s">
        <v>198</v>
      </c>
      <c r="B39" s="85"/>
      <c r="C39" s="85"/>
      <c r="D39" s="85"/>
      <c r="E39" s="85"/>
      <c r="F39" s="60" t="s">
        <v>360</v>
      </c>
      <c r="G39" s="214">
        <f t="array" ref="G39">MAX(IF(ISNUMBER(J44:J314),J44:J314,""))</f>
        <v>4</v>
      </c>
      <c r="H39" s="59" t="s">
        <v>8</v>
      </c>
      <c r="I39" s="7"/>
      <c r="J39" s="222"/>
      <c r="K39" s="222"/>
      <c r="L39" s="222"/>
      <c r="M39" s="222"/>
      <c r="N39" s="222"/>
      <c r="O39" s="222"/>
    </row>
    <row r="40" spans="1:16" x14ac:dyDescent="0.2">
      <c r="A40" s="220" t="s">
        <v>372</v>
      </c>
      <c r="F40" s="60"/>
      <c r="G40" s="215">
        <f>(G41/0.001)/1000</f>
        <v>2053.4706054682033</v>
      </c>
      <c r="H40" s="59" t="s">
        <v>371</v>
      </c>
      <c r="I40" s="7"/>
    </row>
    <row r="41" spans="1:16" x14ac:dyDescent="0.2">
      <c r="A41" s="85" t="s">
        <v>240</v>
      </c>
      <c r="B41" s="85"/>
      <c r="C41" s="85"/>
      <c r="D41" s="85"/>
      <c r="E41" s="85"/>
      <c r="F41" s="27"/>
      <c r="G41" s="207">
        <f t="array" ref="G41">MAX(IF(ISNUMBER(Worksheet!BR4:BR274),(Worksheet!BR4:BR274),""))</f>
        <v>2053.4706054682033</v>
      </c>
      <c r="H41" s="5" t="s">
        <v>184</v>
      </c>
      <c r="I41" s="7"/>
      <c r="J41" s="228" t="s">
        <v>193</v>
      </c>
      <c r="K41" s="228"/>
      <c r="L41" s="228"/>
      <c r="M41" s="228"/>
      <c r="N41" s="228"/>
      <c r="O41" s="228"/>
    </row>
    <row r="42" spans="1:16" ht="41.25" customHeight="1" x14ac:dyDescent="0.2">
      <c r="A42" s="28" t="s">
        <v>41</v>
      </c>
      <c r="B42" s="28" t="s">
        <v>25</v>
      </c>
      <c r="C42" s="28" t="s">
        <v>102</v>
      </c>
      <c r="D42" s="28" t="s">
        <v>104</v>
      </c>
      <c r="E42" s="28" t="s">
        <v>108</v>
      </c>
      <c r="F42" s="28" t="s">
        <v>110</v>
      </c>
      <c r="G42" s="28" t="s">
        <v>245</v>
      </c>
      <c r="H42" s="28" t="s">
        <v>246</v>
      </c>
      <c r="I42" s="28" t="s">
        <v>246</v>
      </c>
      <c r="J42" s="28" t="s">
        <v>202</v>
      </c>
      <c r="K42" s="28" t="s">
        <v>201</v>
      </c>
      <c r="L42" s="28" t="s">
        <v>201</v>
      </c>
      <c r="M42" s="29"/>
      <c r="N42" s="29"/>
      <c r="O42" s="30"/>
      <c r="P42" s="31"/>
    </row>
    <row r="43" spans="1:16" x14ac:dyDescent="0.2">
      <c r="A43" s="32" t="s">
        <v>42</v>
      </c>
      <c r="B43" s="32"/>
      <c r="C43" s="32" t="s">
        <v>103</v>
      </c>
      <c r="D43" s="32" t="s">
        <v>103</v>
      </c>
      <c r="E43" s="32" t="s">
        <v>109</v>
      </c>
      <c r="F43" s="32" t="s">
        <v>111</v>
      </c>
      <c r="G43" s="32" t="s">
        <v>105</v>
      </c>
      <c r="H43" s="32" t="s">
        <v>105</v>
      </c>
      <c r="I43" s="32" t="s">
        <v>106</v>
      </c>
      <c r="J43" s="32" t="s">
        <v>105</v>
      </c>
      <c r="K43" s="32" t="s">
        <v>105</v>
      </c>
      <c r="L43" s="32" t="s">
        <v>106</v>
      </c>
      <c r="M43" s="33"/>
      <c r="N43" s="33"/>
      <c r="O43" s="1"/>
      <c r="P43" s="34"/>
    </row>
    <row r="44" spans="1:16" x14ac:dyDescent="0.2">
      <c r="A44" s="64">
        <v>0</v>
      </c>
      <c r="B44" s="118">
        <f>G6</f>
        <v>43709</v>
      </c>
      <c r="C44" s="65">
        <f>Worksheet!AD3</f>
        <v>0</v>
      </c>
      <c r="D44" s="65">
        <f>Worksheet!AK3</f>
        <v>0</v>
      </c>
      <c r="E44" s="65">
        <f>Worksheet!AM3</f>
        <v>0</v>
      </c>
      <c r="F44" s="65">
        <f>Worksheet!AO3</f>
        <v>0</v>
      </c>
      <c r="G44" s="66" t="e">
        <f>Worksheet!BP3</f>
        <v>#N/A</v>
      </c>
      <c r="H44" s="66" t="e">
        <f>Worksheet!BZ3</f>
        <v>#N/A</v>
      </c>
      <c r="I44" s="66" t="e">
        <f>Worksheet!CB3</f>
        <v>#N/A</v>
      </c>
      <c r="J44" s="66">
        <f>Worksheet!CC3</f>
        <v>4</v>
      </c>
      <c r="K44" s="66">
        <f>Worksheet!CD3</f>
        <v>10.939084126335413</v>
      </c>
      <c r="L44" s="66">
        <f>Worksheet!CE3</f>
        <v>100</v>
      </c>
      <c r="M44" s="35"/>
      <c r="N44" s="35"/>
      <c r="O44" s="1"/>
      <c r="P44" s="36"/>
    </row>
    <row r="45" spans="1:16" x14ac:dyDescent="0.2">
      <c r="A45" s="67">
        <f>+A44+1</f>
        <v>1</v>
      </c>
      <c r="B45" s="118">
        <f>B44+1</f>
        <v>43710</v>
      </c>
      <c r="C45" s="65">
        <f>Worksheet!AD4</f>
        <v>1737.4914384255653</v>
      </c>
      <c r="D45" s="65">
        <f>Worksheet!AK4</f>
        <v>0</v>
      </c>
      <c r="E45" s="65">
        <f>Worksheet!AM4</f>
        <v>1216.2440068978958</v>
      </c>
      <c r="F45" s="65">
        <f>Worksheet!AO4</f>
        <v>17.640895343171749</v>
      </c>
      <c r="G45" s="66" t="e">
        <f>Worksheet!BP4</f>
        <v>#N/A</v>
      </c>
      <c r="H45" s="66" t="e">
        <f>Worksheet!BZ4</f>
        <v>#N/A</v>
      </c>
      <c r="I45" s="66" t="e">
        <f>Worksheet!CB4</f>
        <v>#N/A</v>
      </c>
      <c r="J45" s="66">
        <f>Worksheet!CC4</f>
        <v>4</v>
      </c>
      <c r="K45" s="66">
        <f>Worksheet!CD4</f>
        <v>10.915953982817239</v>
      </c>
      <c r="L45" s="66">
        <f>Worksheet!CE4</f>
        <v>100</v>
      </c>
      <c r="M45" s="35"/>
      <c r="N45" s="35"/>
      <c r="O45" s="1"/>
      <c r="P45" s="36"/>
    </row>
    <row r="46" spans="1:16" x14ac:dyDescent="0.2">
      <c r="A46" s="67">
        <f t="shared" ref="A46:A109" si="0">+A45+1</f>
        <v>2</v>
      </c>
      <c r="B46" s="118">
        <f t="shared" ref="B46:B109" si="1">B45+1</f>
        <v>43711</v>
      </c>
      <c r="C46" s="65">
        <f>Worksheet!AD5</f>
        <v>2072.3282162545538</v>
      </c>
      <c r="D46" s="65">
        <f>Worksheet!AK5</f>
        <v>0</v>
      </c>
      <c r="E46" s="65">
        <f>Worksheet!AM5</f>
        <v>2666.8737582760832</v>
      </c>
      <c r="F46" s="65">
        <f>Worksheet!AO5</f>
        <v>38.681416390443957</v>
      </c>
      <c r="G46" s="66" t="e">
        <f>Worksheet!BP5</f>
        <v>#N/A</v>
      </c>
      <c r="H46" s="66" t="e">
        <f>Worksheet!BZ5</f>
        <v>#N/A</v>
      </c>
      <c r="I46" s="66" t="e">
        <f>Worksheet!CB5</f>
        <v>#N/A</v>
      </c>
      <c r="J46" s="66">
        <f>Worksheet!CC5</f>
        <v>4</v>
      </c>
      <c r="K46" s="66">
        <f>Worksheet!CD5</f>
        <v>10.892449122340166</v>
      </c>
      <c r="L46" s="66">
        <f>Worksheet!CE5</f>
        <v>100.00000000000001</v>
      </c>
      <c r="M46" s="35"/>
      <c r="N46" s="35"/>
      <c r="O46" s="1"/>
      <c r="P46" s="36"/>
    </row>
    <row r="47" spans="1:16" x14ac:dyDescent="0.2">
      <c r="A47" s="67">
        <f t="shared" si="0"/>
        <v>3</v>
      </c>
      <c r="B47" s="118">
        <f t="shared" si="1"/>
        <v>43712</v>
      </c>
      <c r="C47" s="65">
        <f>Worksheet!AD6</f>
        <v>2467.6471206385472</v>
      </c>
      <c r="D47" s="65">
        <f>Worksheet!AK6</f>
        <v>0</v>
      </c>
      <c r="E47" s="65">
        <f>Worksheet!AM6</f>
        <v>4394.2267427230663</v>
      </c>
      <c r="F47" s="65">
        <f>Worksheet!AO6</f>
        <v>63.735643212136942</v>
      </c>
      <c r="G47" s="66" t="e">
        <f>Worksheet!BP6</f>
        <v>#N/A</v>
      </c>
      <c r="H47" s="66" t="e">
        <f>Worksheet!BZ6</f>
        <v>#N/A</v>
      </c>
      <c r="I47" s="66" t="e">
        <f>Worksheet!CB6</f>
        <v>#N/A</v>
      </c>
      <c r="J47" s="66">
        <f>Worksheet!CC6</f>
        <v>4</v>
      </c>
      <c r="K47" s="66">
        <f>Worksheet!CD6</f>
        <v>10.868581425757821</v>
      </c>
      <c r="L47" s="66">
        <f>Worksheet!CE6</f>
        <v>100</v>
      </c>
      <c r="M47" s="35"/>
      <c r="N47" s="35"/>
      <c r="O47" s="1"/>
      <c r="P47" s="36"/>
    </row>
    <row r="48" spans="1:16" x14ac:dyDescent="0.2">
      <c r="A48" s="67">
        <f t="shared" si="0"/>
        <v>4</v>
      </c>
      <c r="B48" s="118">
        <f t="shared" si="1"/>
        <v>43713</v>
      </c>
      <c r="C48" s="65">
        <f>Worksheet!AD7</f>
        <v>2932.0979489619394</v>
      </c>
      <c r="D48" s="65">
        <f>Worksheet!AK7</f>
        <v>0</v>
      </c>
      <c r="E48" s="65">
        <f>Worksheet!AM7</f>
        <v>6446.6953069964229</v>
      </c>
      <c r="F48" s="65">
        <f>Worksheet!AO7</f>
        <v>93.505477992121087</v>
      </c>
      <c r="G48" s="66" t="e">
        <f>Worksheet!BP7</f>
        <v>#N/A</v>
      </c>
      <c r="H48" s="66" t="e">
        <f>Worksheet!BZ7</f>
        <v>#N/A</v>
      </c>
      <c r="I48" s="66" t="e">
        <f>Worksheet!CB7</f>
        <v>#N/A</v>
      </c>
      <c r="J48" s="66">
        <f>Worksheet!CC7</f>
        <v>4</v>
      </c>
      <c r="K48" s="66">
        <f>Worksheet!CD7</f>
        <v>10.84436285907393</v>
      </c>
      <c r="L48" s="66">
        <f>Worksheet!CE7</f>
        <v>100</v>
      </c>
      <c r="M48" s="35"/>
      <c r="N48" s="35"/>
      <c r="O48" s="1"/>
      <c r="P48" s="36"/>
    </row>
    <row r="49" spans="1:20" x14ac:dyDescent="0.2">
      <c r="A49" s="67">
        <f t="shared" si="0"/>
        <v>5</v>
      </c>
      <c r="B49" s="118">
        <f t="shared" si="1"/>
        <v>43714</v>
      </c>
      <c r="C49" s="65">
        <f>Worksheet!AD8</f>
        <v>3475.0960439418368</v>
      </c>
      <c r="D49" s="65">
        <f>Worksheet!AK8</f>
        <v>0</v>
      </c>
      <c r="E49" s="65">
        <f>Worksheet!AM8</f>
        <v>8879.2625377557088</v>
      </c>
      <c r="F49" s="65">
        <f>Worksheet!AO8</f>
        <v>128.78841767336567</v>
      </c>
      <c r="G49" s="66" t="e">
        <f>Worksheet!BP8</f>
        <v>#N/A</v>
      </c>
      <c r="H49" s="66" t="e">
        <f>Worksheet!BZ8</f>
        <v>#N/A</v>
      </c>
      <c r="I49" s="66" t="e">
        <f>Worksheet!CB8</f>
        <v>#N/A</v>
      </c>
      <c r="J49" s="66">
        <f>Worksheet!CC8</f>
        <v>4</v>
      </c>
      <c r="K49" s="66">
        <f>Worksheet!CD8</f>
        <v>10.819805462680206</v>
      </c>
      <c r="L49" s="66">
        <f>Worksheet!CE8</f>
        <v>100</v>
      </c>
      <c r="M49" s="35"/>
      <c r="N49" s="35"/>
      <c r="O49" s="1"/>
      <c r="P49" s="36"/>
    </row>
    <row r="50" spans="1:20" x14ac:dyDescent="0.2">
      <c r="A50" s="67">
        <f t="shared" si="0"/>
        <v>6</v>
      </c>
      <c r="B50" s="118">
        <f t="shared" si="1"/>
        <v>43715</v>
      </c>
      <c r="C50" s="65">
        <f>Worksheet!AD9</f>
        <v>4106.7963865623824</v>
      </c>
      <c r="D50" s="65">
        <f>Worksheet!AK9</f>
        <v>0</v>
      </c>
      <c r="E50" s="65">
        <f>Worksheet!AM9</f>
        <v>11754.020008349376</v>
      </c>
      <c r="F50" s="65">
        <f>Worksheet!AO9</f>
        <v>170.48506356689106</v>
      </c>
      <c r="G50" s="66" t="e">
        <f>Worksheet!BP9</f>
        <v>#N/A</v>
      </c>
      <c r="H50" s="66" t="e">
        <f>Worksheet!BZ9</f>
        <v>#N/A</v>
      </c>
      <c r="I50" s="66" t="e">
        <f>Worksheet!CB9</f>
        <v>#N/A</v>
      </c>
      <c r="J50" s="66">
        <f>Worksheet!CC9</f>
        <v>4</v>
      </c>
      <c r="K50" s="66">
        <f>Worksheet!CD9</f>
        <v>10.794921340669356</v>
      </c>
      <c r="L50" s="66">
        <f>Worksheet!CE9</f>
        <v>100.00000000000001</v>
      </c>
      <c r="M50" s="35"/>
      <c r="N50" s="35"/>
      <c r="O50" s="1"/>
      <c r="P50" s="36"/>
    </row>
    <row r="51" spans="1:20" x14ac:dyDescent="0.2">
      <c r="A51" s="67">
        <f t="shared" si="0"/>
        <v>7</v>
      </c>
      <c r="B51" s="118">
        <f t="shared" si="1"/>
        <v>43716</v>
      </c>
      <c r="C51" s="65">
        <f>Worksheet!AD10</f>
        <v>4838.0450312008552</v>
      </c>
      <c r="D51" s="65">
        <f>Worksheet!AK10</f>
        <v>0</v>
      </c>
      <c r="E51" s="65">
        <f>Worksheet!AM10</f>
        <v>16108.260536430145</v>
      </c>
      <c r="F51" s="65">
        <f>Worksheet!AO10</f>
        <v>233.64073053768684</v>
      </c>
      <c r="G51" s="66" t="e">
        <f>Worksheet!BP10</f>
        <v>#N/A</v>
      </c>
      <c r="H51" s="66" t="e">
        <f>Worksheet!BZ10</f>
        <v>#N/A</v>
      </c>
      <c r="I51" s="66" t="e">
        <f>Worksheet!CB10</f>
        <v>#N/A</v>
      </c>
      <c r="J51" s="66">
        <f>Worksheet!CC10</f>
        <v>4</v>
      </c>
      <c r="K51" s="66">
        <f>Worksheet!CD10</f>
        <v>10.769722650238473</v>
      </c>
      <c r="L51" s="66">
        <f>Worksheet!CE10</f>
        <v>100</v>
      </c>
      <c r="M51" s="35"/>
      <c r="N51" s="35"/>
      <c r="O51" s="1"/>
      <c r="P51" s="36"/>
    </row>
    <row r="52" spans="1:20" x14ac:dyDescent="0.2">
      <c r="A52" s="67">
        <f t="shared" si="0"/>
        <v>8</v>
      </c>
      <c r="B52" s="118">
        <f t="shared" si="1"/>
        <v>43717</v>
      </c>
      <c r="C52" s="65">
        <f>Worksheet!AD11</f>
        <v>5680.3048525124286</v>
      </c>
      <c r="D52" s="65">
        <f>Worksheet!AK11</f>
        <v>6235.0239912863217</v>
      </c>
      <c r="E52" s="65">
        <f>Worksheet!AM11</f>
        <v>14985.51091240501</v>
      </c>
      <c r="F52" s="65">
        <f>Worksheet!AO11</f>
        <v>217.35591556496601</v>
      </c>
      <c r="G52" s="66">
        <f>Worksheet!BP11</f>
        <v>3.3240795338058002</v>
      </c>
      <c r="H52" s="66">
        <f>Worksheet!BZ11</f>
        <v>10.15445871745778</v>
      </c>
      <c r="I52" s="66">
        <f>Worksheet!CB11</f>
        <v>112.55458681295124</v>
      </c>
      <c r="J52" s="66">
        <f>Worksheet!CC11</f>
        <v>3.6815736544416593</v>
      </c>
      <c r="K52" s="66">
        <f>Worksheet!CD11</f>
        <v>10.466384114714263</v>
      </c>
      <c r="L52" s="66">
        <f>Worksheet!CE11</f>
        <v>97.414075332257838</v>
      </c>
      <c r="M52" s="35"/>
      <c r="N52" s="35"/>
      <c r="O52" s="1"/>
      <c r="P52" s="36"/>
      <c r="T52" s="1"/>
    </row>
    <row r="53" spans="1:20" x14ac:dyDescent="0.2">
      <c r="A53" s="67">
        <f t="shared" si="0"/>
        <v>9</v>
      </c>
      <c r="B53" s="118">
        <f t="shared" si="1"/>
        <v>43718</v>
      </c>
      <c r="C53" s="65">
        <f>Worksheet!AD12</f>
        <v>6645.5528417863643</v>
      </c>
      <c r="D53" s="65">
        <f>Worksheet!AK12</f>
        <v>6243.4765468858723</v>
      </c>
      <c r="E53" s="65">
        <f>Worksheet!AM12</f>
        <v>14723.031923126866</v>
      </c>
      <c r="F53" s="65">
        <f>Worksheet!AO12</f>
        <v>213.54881406775303</v>
      </c>
      <c r="G53" s="66">
        <f>Worksheet!BP12</f>
        <v>2.9591225711193196</v>
      </c>
      <c r="H53" s="66">
        <f>Worksheet!BZ12</f>
        <v>10.235005347571448</v>
      </c>
      <c r="I53" s="66">
        <f>Worksheet!CB12</f>
        <v>113.4473860180958</v>
      </c>
      <c r="J53" s="66">
        <f>Worksheet!CC12</f>
        <v>3.5092909484611483</v>
      </c>
      <c r="K53" s="66">
        <f>Worksheet!CD12</f>
        <v>10.490525514366212</v>
      </c>
      <c r="L53" s="66">
        <f>Worksheet!CE12</f>
        <v>97.873710302510744</v>
      </c>
      <c r="M53" s="35"/>
      <c r="N53" s="35"/>
      <c r="O53" s="1"/>
      <c r="P53" s="36"/>
      <c r="T53" s="1"/>
    </row>
    <row r="54" spans="1:20" x14ac:dyDescent="0.2">
      <c r="A54" s="67">
        <f t="shared" si="0"/>
        <v>10</v>
      </c>
      <c r="B54" s="118">
        <f t="shared" si="1"/>
        <v>43719</v>
      </c>
      <c r="C54" s="65">
        <f>Worksheet!AD13</f>
        <v>7746.1466136570934</v>
      </c>
      <c r="D54" s="65">
        <f>Worksheet!AK13</f>
        <v>6252.2134329294686</v>
      </c>
      <c r="E54" s="65">
        <f>Worksheet!AM13</f>
        <v>15442.350442488783</v>
      </c>
      <c r="F54" s="65">
        <f>Worksheet!AO13</f>
        <v>223.98210101223225</v>
      </c>
      <c r="G54" s="66">
        <f>Worksheet!BP13</f>
        <v>2.70467203970744</v>
      </c>
      <c r="H54" s="66">
        <f>Worksheet!BZ13</f>
        <v>10.304922624806782</v>
      </c>
      <c r="I54" s="66">
        <f>Worksheet!CB13</f>
        <v>114.22236678952579</v>
      </c>
      <c r="J54" s="66">
        <f>Worksheet!CC13</f>
        <v>3.3888819468250881</v>
      </c>
      <c r="K54" s="66">
        <f>Worksheet!CD13</f>
        <v>10.509573030009644</v>
      </c>
      <c r="L54" s="66">
        <f>Worksheet!CE13</f>
        <v>98.290477827422649</v>
      </c>
      <c r="M54" s="35"/>
      <c r="N54" s="35"/>
      <c r="O54" s="1"/>
      <c r="P54" s="36"/>
      <c r="T54" s="1"/>
    </row>
    <row r="55" spans="1:20" x14ac:dyDescent="0.2">
      <c r="A55" s="67">
        <f t="shared" si="0"/>
        <v>11</v>
      </c>
      <c r="B55" s="118">
        <f t="shared" si="1"/>
        <v>43720</v>
      </c>
      <c r="C55" s="65">
        <f>Worksheet!AD14</f>
        <v>8994.6583732541476</v>
      </c>
      <c r="D55" s="65">
        <f>Worksheet!AK14</f>
        <v>6261.2426512227385</v>
      </c>
      <c r="E55" s="65">
        <f>Worksheet!AM14</f>
        <v>17276.300327194778</v>
      </c>
      <c r="F55" s="65">
        <f>Worksheet!AO14</f>
        <v>250.58245241970792</v>
      </c>
      <c r="G55" s="66">
        <f>Worksheet!BP14</f>
        <v>2.5884447109005446</v>
      </c>
      <c r="H55" s="66">
        <f>Worksheet!BZ14</f>
        <v>10.347244103593663</v>
      </c>
      <c r="I55" s="66">
        <f>Worksheet!CB14</f>
        <v>114.6914687565249</v>
      </c>
      <c r="J55" s="66">
        <f>Worksheet!CC14</f>
        <v>3.3335398187700269</v>
      </c>
      <c r="K55" s="66">
        <f>Worksheet!CD14</f>
        <v>10.515514732051143</v>
      </c>
      <c r="L55" s="66">
        <f>Worksheet!CE14</f>
        <v>98.588866349609589</v>
      </c>
      <c r="M55" s="35"/>
      <c r="N55" s="35"/>
      <c r="O55" s="1"/>
      <c r="P55" s="36"/>
      <c r="T55" s="1"/>
    </row>
    <row r="56" spans="1:20" x14ac:dyDescent="0.2">
      <c r="A56" s="67">
        <f t="shared" si="0"/>
        <v>12</v>
      </c>
      <c r="B56" s="118">
        <f t="shared" si="1"/>
        <v>43721</v>
      </c>
      <c r="C56" s="65">
        <f>Worksheet!AD15</f>
        <v>10403.675354332185</v>
      </c>
      <c r="D56" s="65">
        <f>Worksheet!AK15</f>
        <v>6270.5723670751149</v>
      </c>
      <c r="E56" s="65">
        <f>Worksheet!AM15</f>
        <v>20369.035779018632</v>
      </c>
      <c r="F56" s="65">
        <f>Worksheet!AO15</f>
        <v>295.44073917821515</v>
      </c>
      <c r="G56" s="66">
        <f>Worksheet!BP15</f>
        <v>2.570147727935324</v>
      </c>
      <c r="H56" s="66">
        <f>Worksheet!BZ15</f>
        <v>10.362184577320662</v>
      </c>
      <c r="I56" s="66">
        <f>Worksheet!CB15</f>
        <v>114.85707274329781</v>
      </c>
      <c r="J56" s="66">
        <f>Worksheet!CC15</f>
        <v>3.3243703513155656</v>
      </c>
      <c r="K56" s="66">
        <f>Worksheet!CD15</f>
        <v>10.508431322605347</v>
      </c>
      <c r="L56" s="66">
        <f>Worksheet!CE15</f>
        <v>98.768663815044604</v>
      </c>
      <c r="M56" s="35"/>
      <c r="N56" s="35"/>
      <c r="O56" s="1"/>
      <c r="P56" s="36"/>
    </row>
    <row r="57" spans="1:20" x14ac:dyDescent="0.2">
      <c r="A57" s="67">
        <f t="shared" si="0"/>
        <v>13</v>
      </c>
      <c r="B57" s="118">
        <f t="shared" si="1"/>
        <v>43722</v>
      </c>
      <c r="C57" s="65">
        <f>Worksheet!AD16</f>
        <v>11985.566668767624</v>
      </c>
      <c r="D57" s="65">
        <f>Worksheet!AK16</f>
        <v>6280.2109102919994</v>
      </c>
      <c r="E57" s="65">
        <f>Worksheet!AM16</f>
        <v>24875.834870617487</v>
      </c>
      <c r="F57" s="65">
        <f>Worksheet!AO16</f>
        <v>360.80917730139782</v>
      </c>
      <c r="G57" s="66">
        <f>Worksheet!BP16</f>
        <v>2.6030123535526055</v>
      </c>
      <c r="H57" s="66">
        <f>Worksheet!BZ16</f>
        <v>10.356800989766493</v>
      </c>
      <c r="I57" s="66">
        <f>Worksheet!CB16</f>
        <v>114.7973996982256</v>
      </c>
      <c r="J57" s="66">
        <f>Worksheet!CC16</f>
        <v>3.3393646292196446</v>
      </c>
      <c r="K57" s="66">
        <f>Worksheet!CD16</f>
        <v>10.491637644175359</v>
      </c>
      <c r="L57" s="66">
        <f>Worksheet!CE16</f>
        <v>98.860112542457017</v>
      </c>
      <c r="M57" s="35"/>
      <c r="N57" s="35"/>
      <c r="O57" s="1"/>
      <c r="P57" s="36"/>
    </row>
    <row r="58" spans="1:20" x14ac:dyDescent="0.2">
      <c r="A58" s="67">
        <f t="shared" si="0"/>
        <v>14</v>
      </c>
      <c r="B58" s="118">
        <f t="shared" si="1"/>
        <v>43723</v>
      </c>
      <c r="C58" s="65">
        <f>Worksheet!AD17</f>
        <v>13752.217596919174</v>
      </c>
      <c r="D58" s="65">
        <f>Worksheet!AK17</f>
        <v>6290.1667760739556</v>
      </c>
      <c r="E58" s="65">
        <f>Worksheet!AM17</f>
        <v>30962.663931770781</v>
      </c>
      <c r="F58" s="65">
        <f>Worksheet!AO17</f>
        <v>449.09500961020689</v>
      </c>
      <c r="G58" s="66">
        <f>Worksheet!BP17</f>
        <v>2.6569587597342972</v>
      </c>
      <c r="H58" s="66">
        <f>Worksheet!BZ17</f>
        <v>10.337655824153693</v>
      </c>
      <c r="I58" s="66">
        <f>Worksheet!CB17</f>
        <v>114.58518984391701</v>
      </c>
      <c r="J58" s="66">
        <f>Worksheet!CC17</f>
        <v>3.3643455698671008</v>
      </c>
      <c r="K58" s="66">
        <f>Worksheet!CD17</f>
        <v>10.468223751450882</v>
      </c>
      <c r="L58" s="66">
        <f>Worksheet!CE17</f>
        <v>98.891623926471311</v>
      </c>
      <c r="M58" s="35"/>
      <c r="N58" s="35"/>
      <c r="O58" s="1"/>
      <c r="P58" s="36"/>
    </row>
    <row r="59" spans="1:20" x14ac:dyDescent="0.2">
      <c r="A59" s="67">
        <f t="shared" si="0"/>
        <v>15</v>
      </c>
      <c r="B59" s="118">
        <f t="shared" si="1"/>
        <v>43724</v>
      </c>
      <c r="C59" s="65">
        <f>Worksheet!AD18</f>
        <v>15714.733577463743</v>
      </c>
      <c r="D59" s="65">
        <f>Worksheet!AK18</f>
        <v>6300.4486258185907</v>
      </c>
      <c r="E59" s="65">
        <f>Worksheet!AM18</f>
        <v>38805.475525669572</v>
      </c>
      <c r="F59" s="65">
        <f>Worksheet!AO18</f>
        <v>562.85032329686055</v>
      </c>
      <c r="G59" s="66">
        <f>Worksheet!BP18</f>
        <v>2.7166812329813839</v>
      </c>
      <c r="H59" s="66">
        <f>Worksheet!BZ18</f>
        <v>10.309175929392374</v>
      </c>
      <c r="I59" s="66">
        <f>Worksheet!CB18</f>
        <v>114.26951149251208</v>
      </c>
      <c r="J59" s="66">
        <f>Worksheet!CC18</f>
        <v>3.3920893806202712</v>
      </c>
      <c r="K59" s="66">
        <f>Worksheet!CD18</f>
        <v>10.440277262737036</v>
      </c>
      <c r="L59" s="66">
        <f>Worksheet!CE18</f>
        <v>98.882397158877154</v>
      </c>
      <c r="M59" s="35"/>
      <c r="N59" s="35"/>
      <c r="O59" s="1"/>
      <c r="P59" s="36"/>
    </row>
    <row r="60" spans="1:20" x14ac:dyDescent="0.2">
      <c r="A60" s="67">
        <f t="shared" si="0"/>
        <v>16</v>
      </c>
      <c r="B60" s="118">
        <f t="shared" si="1"/>
        <v>43725</v>
      </c>
      <c r="C60" s="65">
        <f>Worksheet!AD19</f>
        <v>17883.117495492457</v>
      </c>
      <c r="D60" s="65">
        <f>Worksheet!AK19</f>
        <v>6311.0652878207184</v>
      </c>
      <c r="E60" s="65">
        <f>Worksheet!AM19</f>
        <v>48589.215983792055</v>
      </c>
      <c r="F60" s="65">
        <f>Worksheet!AO19</f>
        <v>704.75765480898463</v>
      </c>
      <c r="G60" s="66">
        <f>Worksheet!BP19</f>
        <v>2.7752623179189611</v>
      </c>
      <c r="H60" s="66">
        <f>Worksheet!BZ19</f>
        <v>10.274132936033322</v>
      </c>
      <c r="I60" s="66">
        <f>Worksheet!CB19</f>
        <v>113.88108609752416</v>
      </c>
      <c r="J60" s="66">
        <f>Worksheet!CC19</f>
        <v>3.4193252527173872</v>
      </c>
      <c r="K60" s="66">
        <f>Worksheet!CD19</f>
        <v>10.409107416088505</v>
      </c>
      <c r="L60" s="66">
        <f>Worksheet!CE19</f>
        <v>98.844433290939307</v>
      </c>
      <c r="M60" s="35"/>
      <c r="N60" s="35"/>
      <c r="O60" s="1"/>
      <c r="P60" s="36"/>
    </row>
    <row r="61" spans="1:20" x14ac:dyDescent="0.2">
      <c r="A61" s="67">
        <f t="shared" si="0"/>
        <v>17</v>
      </c>
      <c r="B61" s="118">
        <f t="shared" si="1"/>
        <v>43726</v>
      </c>
      <c r="C61" s="65">
        <f>Worksheet!AD20</f>
        <v>20265.925280192507</v>
      </c>
      <c r="D61" s="65">
        <f>Worksheet!AK20</f>
        <v>6322.025757866365</v>
      </c>
      <c r="E61" s="65">
        <f>Worksheet!AM20</f>
        <v>60506.522978098947</v>
      </c>
      <c r="F61" s="65">
        <f>Worksheet!AO20</f>
        <v>877.61109890958573</v>
      </c>
      <c r="G61" s="66">
        <f>Worksheet!BP20</f>
        <v>2.8298658496013807</v>
      </c>
      <c r="H61" s="66">
        <f>Worksheet!BZ20</f>
        <v>10.234288499750011</v>
      </c>
      <c r="I61" s="66">
        <f>Worksheet!CB20</f>
        <v>113.43944029567035</v>
      </c>
      <c r="J61" s="66">
        <f>Worksheet!CC20</f>
        <v>3.444707706362824</v>
      </c>
      <c r="K61" s="66">
        <f>Worksheet!CD20</f>
        <v>10.375548216907314</v>
      </c>
      <c r="L61" s="66">
        <f>Worksheet!CE20</f>
        <v>98.78533096731789</v>
      </c>
      <c r="M61" s="35"/>
      <c r="N61" s="35"/>
      <c r="O61" s="1"/>
      <c r="P61" s="36"/>
    </row>
    <row r="62" spans="1:20" x14ac:dyDescent="0.2">
      <c r="A62" s="67">
        <f t="shared" si="0"/>
        <v>18</v>
      </c>
      <c r="B62" s="118">
        <f t="shared" si="1"/>
        <v>43727</v>
      </c>
      <c r="C62" s="65">
        <f>Worksheet!AD21</f>
        <v>22869.906260347951</v>
      </c>
      <c r="D62" s="65">
        <f>Worksheet!AK21</f>
        <v>6333.3391997160952</v>
      </c>
      <c r="E62" s="65">
        <f>Worksheet!AM21</f>
        <v>74756.099412696014</v>
      </c>
      <c r="F62" s="65">
        <f>Worksheet!AO21</f>
        <v>1084.2927229435668</v>
      </c>
      <c r="G62" s="66">
        <f>Worksheet!BP21</f>
        <v>2.8795263003978064</v>
      </c>
      <c r="H62" s="66">
        <f>Worksheet!BZ21</f>
        <v>10.190813232618511</v>
      </c>
      <c r="I62" s="66">
        <f>Worksheet!CB21</f>
        <v>112.95754944705664</v>
      </c>
      <c r="J62" s="66">
        <f>Worksheet!CC21</f>
        <v>3.4677747338721732</v>
      </c>
      <c r="K62" s="66">
        <f>Worksheet!CD21</f>
        <v>10.340155511562292</v>
      </c>
      <c r="L62" s="66">
        <f>Worksheet!CE21</f>
        <v>98.71011183992394</v>
      </c>
      <c r="M62" s="35"/>
      <c r="N62" s="35"/>
      <c r="O62" s="1"/>
      <c r="P62" s="36"/>
    </row>
    <row r="63" spans="1:20" x14ac:dyDescent="0.2">
      <c r="A63" s="67">
        <f t="shared" si="0"/>
        <v>19</v>
      </c>
      <c r="B63" s="118">
        <f t="shared" si="1"/>
        <v>43728</v>
      </c>
      <c r="C63" s="65">
        <f>Worksheet!AD22</f>
        <v>25699.63613090758</v>
      </c>
      <c r="D63" s="65">
        <f>Worksheet!AK22</f>
        <v>6345.0149454731381</v>
      </c>
      <c r="E63" s="65">
        <f>Worksheet!AM22</f>
        <v>91540.756985039669</v>
      </c>
      <c r="F63" s="65">
        <f>Worksheet!AO22</f>
        <v>1327.744189857596</v>
      </c>
      <c r="G63" s="66">
        <f>Worksheet!BP22</f>
        <v>2.9241090156241238</v>
      </c>
      <c r="H63" s="66">
        <f>Worksheet!BZ22</f>
        <v>10.144522233629491</v>
      </c>
      <c r="I63" s="66">
        <f>Worksheet!CB22</f>
        <v>112.44444831489974</v>
      </c>
      <c r="J63" s="66">
        <f>Worksheet!CC22</f>
        <v>3.4884573450492522</v>
      </c>
      <c r="K63" s="66">
        <f>Worksheet!CD22</f>
        <v>10.303317827905865</v>
      </c>
      <c r="L63" s="66">
        <f>Worksheet!CE22</f>
        <v>98.622248597486873</v>
      </c>
      <c r="M63" s="35"/>
      <c r="N63" s="35"/>
      <c r="O63" s="1"/>
      <c r="P63" s="36"/>
    </row>
    <row r="64" spans="1:20" x14ac:dyDescent="0.2">
      <c r="A64" s="67">
        <f t="shared" si="0"/>
        <v>20</v>
      </c>
      <c r="B64" s="118">
        <f t="shared" si="1"/>
        <v>43729</v>
      </c>
      <c r="C64" s="65">
        <f>Worksheet!AD23</f>
        <v>28757.151694114847</v>
      </c>
      <c r="D64" s="65">
        <f>Worksheet!AK23</f>
        <v>6357.0624958317103</v>
      </c>
      <c r="E64" s="65">
        <f>Worksheet!AM23</f>
        <v>111065.13101391133</v>
      </c>
      <c r="F64" s="65">
        <f>Worksheet!AO23</f>
        <v>1610.9336131401401</v>
      </c>
      <c r="G64" s="66">
        <f>Worksheet!BP23</f>
        <v>2.9638325882158925</v>
      </c>
      <c r="H64" s="66">
        <f>Worksheet!BZ23</f>
        <v>10.096005540706129</v>
      </c>
      <c r="I64" s="66">
        <f>Worksheet!CB23</f>
        <v>111.90667702866352</v>
      </c>
      <c r="J64" s="66">
        <f>Worksheet!CC23</f>
        <v>3.506854071027119</v>
      </c>
      <c r="K64" s="66">
        <f>Worksheet!CD23</f>
        <v>10.265317762351067</v>
      </c>
      <c r="L64" s="66">
        <f>Worksheet!CE23</f>
        <v>98.52423427311507</v>
      </c>
      <c r="M64" s="35"/>
      <c r="N64" s="35"/>
      <c r="O64" s="1"/>
      <c r="P64" s="36"/>
    </row>
    <row r="65" spans="1:20" x14ac:dyDescent="0.2">
      <c r="A65" s="67">
        <f t="shared" si="0"/>
        <v>21</v>
      </c>
      <c r="B65" s="118">
        <f t="shared" si="1"/>
        <v>43730</v>
      </c>
      <c r="C65" s="65">
        <f>Worksheet!AD24</f>
        <v>32041.597686941001</v>
      </c>
      <c r="D65" s="65">
        <f>Worksheet!AK24</f>
        <v>6369.491520200927</v>
      </c>
      <c r="E65" s="65">
        <f>Worksheet!AM24</f>
        <v>133533.07741195732</v>
      </c>
      <c r="F65" s="65">
        <f>Worksheet!AO24</f>
        <v>1936.817801457621</v>
      </c>
      <c r="G65" s="66">
        <f>Worksheet!BP24</f>
        <v>2.9990500363442734</v>
      </c>
      <c r="H65" s="66">
        <f>Worksheet!BZ24</f>
        <v>10.045702795992231</v>
      </c>
      <c r="I65" s="66">
        <f>Worksheet!CB24</f>
        <v>111.34910869298295</v>
      </c>
      <c r="J65" s="66">
        <f>Worksheet!CC24</f>
        <v>3.5231275403393383</v>
      </c>
      <c r="K65" s="66">
        <f>Worksheet!CD24</f>
        <v>10.22636710230727</v>
      </c>
      <c r="L65" s="66">
        <f>Worksheet!CE24</f>
        <v>98.417907650008729</v>
      </c>
      <c r="M65" s="35"/>
      <c r="N65" s="35"/>
      <c r="O65" s="1"/>
      <c r="P65" s="36"/>
      <c r="T65" s="2"/>
    </row>
    <row r="66" spans="1:20" x14ac:dyDescent="0.2">
      <c r="A66" s="67">
        <f t="shared" si="0"/>
        <v>22</v>
      </c>
      <c r="B66" s="118">
        <f t="shared" si="1"/>
        <v>43731</v>
      </c>
      <c r="C66" s="65">
        <f>Worksheet!AD25</f>
        <v>35548.896924023444</v>
      </c>
      <c r="D66" s="65">
        <f>Worksheet!AK25</f>
        <v>6382.3118566996509</v>
      </c>
      <c r="E66" s="65">
        <f>Worksheet!AM25</f>
        <v>159144.77278687878</v>
      </c>
      <c r="F66" s="65">
        <f>Worksheet!AO25</f>
        <v>2308.3001973483624</v>
      </c>
      <c r="G66" s="66">
        <f>Worksheet!BP25</f>
        <v>3.0301488528677236</v>
      </c>
      <c r="H66" s="66">
        <f>Worksheet!BZ25</f>
        <v>9.9939482185662758</v>
      </c>
      <c r="I66" s="66">
        <f>Worksheet!CB25</f>
        <v>110.77544787659276</v>
      </c>
      <c r="J66" s="66">
        <f>Worksheet!CC25</f>
        <v>3.5374571642135799</v>
      </c>
      <c r="K66" s="66">
        <f>Worksheet!CD25</f>
        <v>10.186627968704906</v>
      </c>
      <c r="L66" s="66">
        <f>Worksheet!CE25</f>
        <v>98.304648845150965</v>
      </c>
      <c r="M66" s="35"/>
      <c r="N66" s="35"/>
      <c r="O66" s="1"/>
      <c r="P66" s="36"/>
    </row>
    <row r="67" spans="1:20" x14ac:dyDescent="0.2">
      <c r="A67" s="67">
        <f t="shared" si="0"/>
        <v>23</v>
      </c>
      <c r="B67" s="118">
        <f t="shared" si="1"/>
        <v>43732</v>
      </c>
      <c r="C67" s="65">
        <f>Worksheet!AD26</f>
        <v>39271.455604919043</v>
      </c>
      <c r="D67" s="65">
        <f>Worksheet!AK26</f>
        <v>6395.5335120175969</v>
      </c>
      <c r="E67" s="65">
        <f>Worksheet!AM26</f>
        <v>188093.54931928832</v>
      </c>
      <c r="F67" s="65">
        <f>Worksheet!AO26</f>
        <v>2728.1849690099543</v>
      </c>
      <c r="G67" s="66">
        <f>Worksheet!BP26</f>
        <v>3.0575062622925868</v>
      </c>
      <c r="H67" s="66">
        <f>Worksheet!BZ26</f>
        <v>9.9409992335008006</v>
      </c>
      <c r="I67" s="66">
        <f>Worksheet!CB26</f>
        <v>110.18854794405735</v>
      </c>
      <c r="J67" s="66">
        <f>Worksheet!CC26</f>
        <v>3.5500179011932018</v>
      </c>
      <c r="K67" s="66">
        <f>Worksheet!CD26</f>
        <v>10.146226265282346</v>
      </c>
      <c r="L67" s="66">
        <f>Worksheet!CE26</f>
        <v>98.185503514142212</v>
      </c>
      <c r="M67" s="35"/>
      <c r="N67" s="35"/>
      <c r="O67" s="1"/>
      <c r="P67" s="36"/>
    </row>
    <row r="68" spans="1:20" x14ac:dyDescent="0.2">
      <c r="A68" s="67">
        <f t="shared" si="0"/>
        <v>24</v>
      </c>
      <c r="B68" s="118">
        <f t="shared" si="1"/>
        <v>43733</v>
      </c>
      <c r="C68" s="65">
        <f>Worksheet!AD27</f>
        <v>43197.915894479665</v>
      </c>
      <c r="D68" s="65">
        <f>Worksheet!AK27</f>
        <v>6409.166661138006</v>
      </c>
      <c r="E68" s="65">
        <f>Worksheet!AM27</f>
        <v>220562.50696318204</v>
      </c>
      <c r="F68" s="65">
        <f>Worksheet!AO27</f>
        <v>3199.1278722837142</v>
      </c>
      <c r="G68" s="66">
        <f>Worksheet!BP27</f>
        <v>3.0814704282363277</v>
      </c>
      <c r="H68" s="66">
        <f>Worksheet!BZ27</f>
        <v>9.8870556786107784</v>
      </c>
      <c r="I68" s="66">
        <f>Worksheet!CB27</f>
        <v>109.59062394822388</v>
      </c>
      <c r="J68" s="66">
        <f>Worksheet!CC27</f>
        <v>3.5609712924458883</v>
      </c>
      <c r="K68" s="66">
        <f>Worksheet!CD27</f>
        <v>10.105260694641755</v>
      </c>
      <c r="L68" s="66">
        <f>Worksheet!CE27</f>
        <v>98.061265991428925</v>
      </c>
      <c r="M68" s="35"/>
      <c r="N68" s="35"/>
      <c r="O68" s="1"/>
      <c r="P68" s="36"/>
    </row>
    <row r="69" spans="1:20" x14ac:dyDescent="0.2">
      <c r="A69" s="67">
        <f t="shared" si="0"/>
        <v>25</v>
      </c>
      <c r="B69" s="118">
        <f t="shared" si="1"/>
        <v>43734</v>
      </c>
      <c r="C69" s="65">
        <f>Worksheet!AD28</f>
        <v>47312.967732849262</v>
      </c>
      <c r="D69" s="65">
        <f>Worksheet!AK28</f>
        <v>6423.2216469171617</v>
      </c>
      <c r="E69" s="65">
        <f>Worksheet!AM28</f>
        <v>256720.95627582914</v>
      </c>
      <c r="F69" s="65">
        <f>Worksheet!AO28</f>
        <v>3723.5846560196587</v>
      </c>
      <c r="G69" s="66">
        <f>Worksheet!BP28</f>
        <v>3.102353921394339</v>
      </c>
      <c r="H69" s="66">
        <f>Worksheet!BZ28</f>
        <v>9.8322732987190644</v>
      </c>
      <c r="I69" s="66">
        <f>Worksheet!CB28</f>
        <v>108.98340220407113</v>
      </c>
      <c r="J69" s="66">
        <f>Worksheet!CC28</f>
        <v>3.5704623021929778</v>
      </c>
      <c r="K69" s="66">
        <f>Worksheet!CD28</f>
        <v>10.063809088336045</v>
      </c>
      <c r="L69" s="66">
        <f>Worksheet!CE28</f>
        <v>97.932537606997471</v>
      </c>
      <c r="M69" s="35"/>
      <c r="N69" s="35"/>
      <c r="O69" s="1"/>
      <c r="P69" s="36"/>
    </row>
    <row r="70" spans="1:20" x14ac:dyDescent="0.2">
      <c r="A70" s="67">
        <f t="shared" si="0"/>
        <v>26</v>
      </c>
      <c r="B70" s="118">
        <f t="shared" si="1"/>
        <v>43735</v>
      </c>
      <c r="C70" s="65">
        <f>Worksheet!AD29</f>
        <v>51597.231227032789</v>
      </c>
      <c r="D70" s="65">
        <f>Worksheet!AK29</f>
        <v>6437.7089795160455</v>
      </c>
      <c r="E70" s="65">
        <f>Worksheet!AM29</f>
        <v>296720.75540064264</v>
      </c>
      <c r="F70" s="65">
        <f>Worksheet!AO29</f>
        <v>4303.75793219348</v>
      </c>
      <c r="G70" s="66">
        <f>Worksheet!BP29</f>
        <v>3.1204329222488818</v>
      </c>
      <c r="H70" s="66">
        <f>Worksheet!BZ29</f>
        <v>9.7767736004076653</v>
      </c>
      <c r="I70" s="66">
        <f>Worksheet!CB29</f>
        <v>108.36822952126298</v>
      </c>
      <c r="J70" s="66">
        <f>Worksheet!CC29</f>
        <v>3.5786188789207585</v>
      </c>
      <c r="K70" s="66">
        <f>Worksheet!CD29</f>
        <v>10.021933027113921</v>
      </c>
      <c r="L70" s="66">
        <f>Worksheet!CE29</f>
        <v>97.799769243747974</v>
      </c>
      <c r="M70" s="35"/>
      <c r="N70" s="35"/>
      <c r="O70" s="1"/>
      <c r="P70" s="36"/>
    </row>
    <row r="71" spans="1:20" x14ac:dyDescent="0.2">
      <c r="A71" s="67">
        <f t="shared" si="0"/>
        <v>27</v>
      </c>
      <c r="B71" s="118">
        <f t="shared" si="1"/>
        <v>43736</v>
      </c>
      <c r="C71" s="65">
        <f>Worksheet!AD30</f>
        <v>56027.219895448725</v>
      </c>
      <c r="D71" s="65">
        <f>Worksheet!AK30</f>
        <v>6452.6393356793787</v>
      </c>
      <c r="E71" s="65">
        <f>Worksheet!AM30</f>
        <v>340692.61397086707</v>
      </c>
      <c r="F71" s="65">
        <f>Worksheet!AO30</f>
        <v>4941.5435662296595</v>
      </c>
      <c r="G71" s="66">
        <f>Worksheet!BP30</f>
        <v>3.1359490019417708</v>
      </c>
      <c r="H71" s="66">
        <f>Worksheet!BZ30</f>
        <v>9.7206512785710792</v>
      </c>
      <c r="I71" s="66">
        <f>Worksheet!CB30</f>
        <v>107.74615552194281</v>
      </c>
      <c r="J71" s="66">
        <f>Worksheet!CC30</f>
        <v>3.5855527440391319</v>
      </c>
      <c r="K71" s="66">
        <f>Worksheet!CD30</f>
        <v>9.979681321518461</v>
      </c>
      <c r="L71" s="66">
        <f>Worksheet!CE30</f>
        <v>97.663293422160379</v>
      </c>
      <c r="M71" s="35"/>
      <c r="N71" s="35"/>
      <c r="O71" s="1"/>
      <c r="P71" s="36"/>
    </row>
    <row r="72" spans="1:20" x14ac:dyDescent="0.2">
      <c r="A72" s="67">
        <f t="shared" si="0"/>
        <v>28</v>
      </c>
      <c r="B72" s="118">
        <f t="shared" si="1"/>
        <v>43737</v>
      </c>
      <c r="C72" s="65">
        <f>Worksheet!AD31</f>
        <v>60575.393475706616</v>
      </c>
      <c r="D72" s="65">
        <f>Worksheet!AK31</f>
        <v>6468.0235578573529</v>
      </c>
      <c r="E72" s="65">
        <f>Worksheet!AM31</f>
        <v>388742.44454114558</v>
      </c>
      <c r="F72" s="65">
        <f>Worksheet!AO31</f>
        <v>5638.4777566881849</v>
      </c>
      <c r="G72" s="66">
        <f>Worksheet!BP31</f>
        <v>3.1491119436324779</v>
      </c>
      <c r="H72" s="66">
        <f>Worksheet!BZ31</f>
        <v>9.6639799552000891</v>
      </c>
      <c r="I72" s="66">
        <f>Worksheet!CB31</f>
        <v>107.11799625086334</v>
      </c>
      <c r="J72" s="66">
        <f>Worksheet!CC31</f>
        <v>3.5913606796096107</v>
      </c>
      <c r="K72" s="66">
        <f>Worksheet!CD31</f>
        <v>9.9370927012245165</v>
      </c>
      <c r="L72" s="66">
        <f>Worksheet!CE31</f>
        <v>97.523349135890285</v>
      </c>
      <c r="M72" s="35"/>
      <c r="N72" s="35"/>
      <c r="O72" s="1"/>
      <c r="P72" s="36"/>
    </row>
    <row r="73" spans="1:20" x14ac:dyDescent="0.2">
      <c r="A73" s="67">
        <f t="shared" si="0"/>
        <v>29</v>
      </c>
      <c r="B73" s="118">
        <f t="shared" si="1"/>
        <v>43738</v>
      </c>
      <c r="C73" s="65">
        <f>Worksheet!AD32</f>
        <v>65210.306980700036</v>
      </c>
      <c r="D73" s="65">
        <f>Worksheet!AK32</f>
        <v>6483.8726531652992</v>
      </c>
      <c r="E73" s="65">
        <f>Worksheet!AM32</f>
        <v>440947.84817061026</v>
      </c>
      <c r="F73" s="65">
        <f>Worksheet!AO32</f>
        <v>6395.6860607392473</v>
      </c>
      <c r="G73" s="66">
        <f>Worksheet!BP32</f>
        <v>3.160102859299597</v>
      </c>
      <c r="H73" s="66">
        <f>Worksheet!BZ32</f>
        <v>9.6068167031936369</v>
      </c>
      <c r="I73" s="66">
        <f>Worksheet!CB32</f>
        <v>106.48438431846074</v>
      </c>
      <c r="J73" s="66">
        <f>Worksheet!CC32</f>
        <v>3.5961259615737555</v>
      </c>
      <c r="K73" s="66">
        <f>Worksheet!CD32</f>
        <v>9.8941979354685952</v>
      </c>
      <c r="L73" s="66">
        <f>Worksheet!CE32</f>
        <v>97.380101491022131</v>
      </c>
      <c r="M73" s="35"/>
      <c r="N73" s="35"/>
      <c r="O73" s="1"/>
      <c r="P73" s="36"/>
    </row>
    <row r="74" spans="1:20" x14ac:dyDescent="0.2">
      <c r="A74" s="67">
        <f t="shared" si="0"/>
        <v>30</v>
      </c>
      <c r="B74" s="118">
        <f t="shared" si="1"/>
        <v>43739</v>
      </c>
      <c r="C74" s="65">
        <f>Worksheet!AD33</f>
        <v>69896.860238164823</v>
      </c>
      <c r="D74" s="65">
        <f>Worksheet!AK33</f>
        <v>6500.1977921766138</v>
      </c>
      <c r="E74" s="65">
        <f>Worksheet!AM33</f>
        <v>497354.82459278195</v>
      </c>
      <c r="F74" s="65">
        <f>Worksheet!AO33</f>
        <v>7213.8356771359386</v>
      </c>
      <c r="G74" s="66">
        <f>Worksheet!BP33</f>
        <v>3.169077250569194</v>
      </c>
      <c r="H74" s="66">
        <f>Worksheet!BZ33</f>
        <v>9.5492056697824648</v>
      </c>
      <c r="I74" s="66">
        <f>Worksheet!CB33</f>
        <v>105.84580906379813</v>
      </c>
      <c r="J74" s="66">
        <f>Worksheet!CC33</f>
        <v>3.5999197712162836</v>
      </c>
      <c r="K74" s="66">
        <f>Worksheet!CD33</f>
        <v>9.8510215324511989</v>
      </c>
      <c r="L74" s="66">
        <f>Worksheet!CE33</f>
        <v>97.233657510906113</v>
      </c>
      <c r="M74" s="35"/>
      <c r="N74" s="35"/>
      <c r="O74" s="1"/>
      <c r="P74" s="36"/>
    </row>
    <row r="75" spans="1:20" x14ac:dyDescent="0.2">
      <c r="A75" s="67">
        <f t="shared" si="0"/>
        <v>31</v>
      </c>
      <c r="B75" s="118">
        <f t="shared" si="1"/>
        <v>43740</v>
      </c>
      <c r="C75" s="65">
        <f>Worksheet!AD34</f>
        <v>74596.649336008195</v>
      </c>
      <c r="D75" s="65">
        <f>Worksheet!AK34</f>
        <v>6517.0103075442466</v>
      </c>
      <c r="E75" s="65">
        <f>Worksheet!AM34</f>
        <v>557974.79868764512</v>
      </c>
      <c r="F75" s="65">
        <f>Worksheet!AO34</f>
        <v>8093.0923169616981</v>
      </c>
      <c r="G75" s="66">
        <f>Worksheet!BP34</f>
        <v>3.1761678591149756</v>
      </c>
      <c r="H75" s="66">
        <f>Worksheet!BZ34</f>
        <v>9.4911810169322202</v>
      </c>
      <c r="I75" s="66">
        <f>Worksheet!CB34</f>
        <v>105.20264914673666</v>
      </c>
      <c r="J75" s="66">
        <f>Worksheet!CC34</f>
        <v>3.6028025109341382</v>
      </c>
      <c r="K75" s="66">
        <f>Worksheet!CD34</f>
        <v>9.8075831198578793</v>
      </c>
      <c r="L75" s="66">
        <f>Worksheet!CE34</f>
        <v>97.084079045192937</v>
      </c>
      <c r="M75" s="35"/>
      <c r="N75" s="35"/>
      <c r="O75" s="1"/>
      <c r="P75" s="36"/>
      <c r="T75" s="2"/>
    </row>
    <row r="76" spans="1:20" x14ac:dyDescent="0.2">
      <c r="A76" s="67">
        <f t="shared" si="0"/>
        <v>32</v>
      </c>
      <c r="B76" s="118">
        <f t="shared" si="1"/>
        <v>43741</v>
      </c>
      <c r="C76" s="65">
        <f>Worksheet!AD35</f>
        <v>79268.418303476923</v>
      </c>
      <c r="D76" s="65">
        <f>Worksheet!AK35</f>
        <v>6534.3216924460803</v>
      </c>
      <c r="E76" s="65">
        <f>Worksheet!AM35</f>
        <v>622782.05346832832</v>
      </c>
      <c r="F76" s="65">
        <f>Worksheet!AO35</f>
        <v>9033.0829706301593</v>
      </c>
      <c r="G76" s="66">
        <f>Worksheet!BP35</f>
        <v>3.1814872505364007</v>
      </c>
      <c r="H76" s="66">
        <f>Worksheet!BZ35</f>
        <v>9.4327693340733951</v>
      </c>
      <c r="I76" s="66">
        <f>Worksheet!CB35</f>
        <v>104.55519929124401</v>
      </c>
      <c r="J76" s="66">
        <f>Worksheet!CC35</f>
        <v>3.6048249970777038</v>
      </c>
      <c r="K76" s="66">
        <f>Worksheet!CD35</f>
        <v>9.7638985794910287</v>
      </c>
      <c r="L76" s="66">
        <f>Worksheet!CE35</f>
        <v>96.931393452530273</v>
      </c>
      <c r="M76" s="35"/>
      <c r="N76" s="35"/>
      <c r="O76" s="1"/>
      <c r="P76" s="36"/>
      <c r="T76" s="2"/>
    </row>
    <row r="77" spans="1:20" x14ac:dyDescent="0.2">
      <c r="A77" s="67">
        <f t="shared" si="0"/>
        <v>33</v>
      </c>
      <c r="B77" s="118">
        <f t="shared" si="1"/>
        <v>43742</v>
      </c>
      <c r="C77" s="65">
        <f>Worksheet!AD36</f>
        <v>83868.606089423847</v>
      </c>
      <c r="D77" s="65">
        <f>Worksheet!AK36</f>
        <v>6552.1435988495896</v>
      </c>
      <c r="E77" s="65">
        <f>Worksheet!AM36</f>
        <v>691711.65534996009</v>
      </c>
      <c r="F77" s="65">
        <f>Worksheet!AO36</f>
        <v>10032.86581514488</v>
      </c>
      <c r="G77" s="66">
        <f>Worksheet!BP36</f>
        <v>3.1851301239173408</v>
      </c>
      <c r="H77" s="66">
        <f>Worksheet!BZ36</f>
        <v>9.3739916374823018</v>
      </c>
      <c r="I77" s="66">
        <f>Worksheet!CB36</f>
        <v>103.90369244703835</v>
      </c>
      <c r="J77" s="66">
        <f>Worksheet!CC36</f>
        <v>3.6060295256225308</v>
      </c>
      <c r="K77" s="66">
        <f>Worksheet!CD36</f>
        <v>9.7199809897381755</v>
      </c>
      <c r="L77" s="66">
        <f>Worksheet!CE36</f>
        <v>96.775602549048884</v>
      </c>
      <c r="M77" s="35"/>
      <c r="N77" s="35"/>
      <c r="O77" s="1"/>
      <c r="P77" s="36"/>
      <c r="T77" s="2"/>
    </row>
    <row r="78" spans="1:20" x14ac:dyDescent="0.2">
      <c r="A78" s="67">
        <f t="shared" si="0"/>
        <v>34</v>
      </c>
      <c r="B78" s="118">
        <f t="shared" si="1"/>
        <v>43743</v>
      </c>
      <c r="C78" s="65">
        <f>Worksheet!AD37</f>
        <v>88351.98057213366</v>
      </c>
      <c r="D78" s="65">
        <f>Worksheet!AK37</f>
        <v>6570.4878355911869</v>
      </c>
      <c r="E78" s="65">
        <f>Worksheet!AM37</f>
        <v>764657.95002928923</v>
      </c>
      <c r="F78" s="65">
        <f>Worksheet!AO37</f>
        <v>11090.908397728592</v>
      </c>
      <c r="G78" s="66">
        <f>Worksheet!BP37</f>
        <v>3.1871753619668608</v>
      </c>
      <c r="H78" s="66">
        <f>Worksheet!BZ37</f>
        <v>9.3148650425482025</v>
      </c>
      <c r="I78" s="66">
        <f>Worksheet!CB37</f>
        <v>103.24831832541994</v>
      </c>
      <c r="J78" s="66">
        <f>Worksheet!CC37</f>
        <v>3.6064508172905425</v>
      </c>
      <c r="K78" s="66">
        <f>Worksheet!CD37</f>
        <v>9.6758414164243547</v>
      </c>
      <c r="L78" s="66">
        <f>Worksheet!CE37</f>
        <v>96.616690193851284</v>
      </c>
      <c r="M78" s="35"/>
      <c r="N78" s="35"/>
      <c r="O78" s="1"/>
      <c r="P78" s="36"/>
      <c r="T78" s="2"/>
    </row>
    <row r="79" spans="1:20" x14ac:dyDescent="0.2">
      <c r="A79" s="67">
        <f t="shared" si="0"/>
        <v>35</v>
      </c>
      <c r="B79" s="118">
        <f t="shared" si="1"/>
        <v>43744</v>
      </c>
      <c r="C79" s="65">
        <f>Worksheet!AD38</f>
        <v>92672.348080066047</v>
      </c>
      <c r="D79" s="65">
        <f>Worksheet!AK38</f>
        <v>6589.3663662657118</v>
      </c>
      <c r="E79" s="65">
        <f>Worksheet!AM38</f>
        <v>841473.69693508302</v>
      </c>
      <c r="F79" s="65">
        <f>Worksheet!AO38</f>
        <v>12205.075081541438</v>
      </c>
      <c r="G79" s="66">
        <f>Worksheet!BP38</f>
        <v>3.1876878462654576</v>
      </c>
      <c r="H79" s="66">
        <f>Worksheet!BZ38</f>
        <v>9.2554041752878646</v>
      </c>
      <c r="I79" s="66">
        <f>Worksheet!CB38</f>
        <v>102.58923904485515</v>
      </c>
      <c r="J79" s="66">
        <f>Worksheet!CC38</f>
        <v>3.6061168533939427</v>
      </c>
      <c r="K79" s="66">
        <f>Worksheet!CD38</f>
        <v>9.6314895832822511</v>
      </c>
      <c r="L79" s="66">
        <f>Worksheet!CE38</f>
        <v>96.454628797516605</v>
      </c>
      <c r="M79" s="35"/>
      <c r="N79" s="35"/>
      <c r="O79" s="1"/>
      <c r="P79" s="36"/>
    </row>
    <row r="80" spans="1:20" x14ac:dyDescent="0.2">
      <c r="A80" s="67">
        <f t="shared" si="0"/>
        <v>36</v>
      </c>
      <c r="B80" s="118">
        <f t="shared" si="1"/>
        <v>43745</v>
      </c>
      <c r="C80" s="65">
        <f>Worksheet!AD39</f>
        <v>96783.323854659597</v>
      </c>
      <c r="D80" s="65">
        <f>Worksheet!AK39</f>
        <v>6608.7913069215801</v>
      </c>
      <c r="E80" s="65">
        <f>Worksheet!AM39</f>
        <v>921969.89709735522</v>
      </c>
      <c r="F80" s="65">
        <f>Worksheet!AO39</f>
        <v>13372.624549026594</v>
      </c>
      <c r="G80" s="66">
        <f>Worksheet!BP39</f>
        <v>3.186720065162564</v>
      </c>
      <c r="H80" s="66">
        <f>Worksheet!BZ39</f>
        <v>9.1956223749665043</v>
      </c>
      <c r="I80" s="66">
        <f>Worksheet!CB39</f>
        <v>101.9266024611309</v>
      </c>
      <c r="J80" s="66">
        <f>Worksheet!CC39</f>
        <v>3.6050496151914895</v>
      </c>
      <c r="K80" s="66">
        <f>Worksheet!CD39</f>
        <v>9.5869344464843493</v>
      </c>
      <c r="L80" s="66">
        <f>Worksheet!CE39</f>
        <v>96.289384977683824</v>
      </c>
      <c r="M80" s="35"/>
      <c r="N80" s="35"/>
      <c r="O80" s="1"/>
      <c r="P80" s="36"/>
    </row>
    <row r="81" spans="1:20" x14ac:dyDescent="0.2">
      <c r="A81" s="67">
        <f t="shared" si="0"/>
        <v>37</v>
      </c>
      <c r="B81" s="118">
        <f t="shared" si="1"/>
        <v>43746</v>
      </c>
      <c r="C81" s="65">
        <f>Worksheet!AD40</f>
        <v>100639.14617945738</v>
      </c>
      <c r="D81" s="65">
        <f>Worksheet!AK40</f>
        <v>6628.7749235571782</v>
      </c>
      <c r="E81" s="65">
        <f>Worksheet!AM40</f>
        <v>1005916.3537353098</v>
      </c>
      <c r="F81" s="65">
        <f>Worksheet!AO40</f>
        <v>14590.217932904687</v>
      </c>
      <c r="G81" s="66">
        <f>Worksheet!BP40</f>
        <v>3.184313541665222</v>
      </c>
      <c r="H81" s="66">
        <f>Worksheet!BZ40</f>
        <v>9.1355327287916346</v>
      </c>
      <c r="I81" s="66">
        <f>Worksheet!CB40</f>
        <v>101.2605536361629</v>
      </c>
      <c r="J81" s="66">
        <f>Worksheet!CC40</f>
        <v>3.6032657395237475</v>
      </c>
      <c r="K81" s="66">
        <f>Worksheet!CD40</f>
        <v>9.5421846925857867</v>
      </c>
      <c r="L81" s="66">
        <f>Worksheet!CE40</f>
        <v>96.120924539354988</v>
      </c>
      <c r="M81" s="35"/>
      <c r="N81" s="35"/>
      <c r="O81" s="1"/>
      <c r="P81" s="36"/>
      <c r="T81" s="2"/>
    </row>
    <row r="82" spans="1:20" x14ac:dyDescent="0.2">
      <c r="A82" s="67">
        <f t="shared" si="0"/>
        <v>38</v>
      </c>
      <c r="B82" s="118">
        <f t="shared" si="1"/>
        <v>43747</v>
      </c>
      <c r="C82" s="65">
        <f>Worksheet!AD41</f>
        <v>104195.51466134674</v>
      </c>
      <c r="D82" s="65">
        <f>Worksheet!AK41</f>
        <v>6649.3296294141337</v>
      </c>
      <c r="E82" s="65">
        <f>Worksheet!AM41</f>
        <v>1093042.9873011075</v>
      </c>
      <c r="F82" s="65">
        <f>Worksheet!AO41</f>
        <v>15853.93789010086</v>
      </c>
      <c r="G82" s="66">
        <f>Worksheet!BP41</f>
        <v>3.1805001069754373</v>
      </c>
      <c r="H82" s="66">
        <f>Worksheet!BZ41</f>
        <v>9.0751489712417381</v>
      </c>
      <c r="I82" s="66">
        <f>Worksheet!CB41</f>
        <v>100.59124480638179</v>
      </c>
      <c r="J82" s="66">
        <f>Worksheet!CC41</f>
        <v>3.6007771027635571</v>
      </c>
      <c r="K82" s="66">
        <f>Worksheet!CD41</f>
        <v>9.4972491752964832</v>
      </c>
      <c r="L82" s="66">
        <f>Worksheet!CE41</f>
        <v>95.94921692175302</v>
      </c>
      <c r="M82" s="35"/>
      <c r="N82" s="35"/>
      <c r="O82" s="1"/>
      <c r="P82" s="36"/>
      <c r="T82" s="2"/>
    </row>
    <row r="83" spans="1:20" x14ac:dyDescent="0.2">
      <c r="A83" s="67">
        <f t="shared" si="0"/>
        <v>39</v>
      </c>
      <c r="B83" s="118">
        <f t="shared" si="1"/>
        <v>43748</v>
      </c>
      <c r="C83" s="65">
        <f>Worksheet!AD42</f>
        <v>107410.43149277037</v>
      </c>
      <c r="D83" s="65">
        <f>Worksheet!AK42</f>
        <v>6670.4679820632073</v>
      </c>
      <c r="E83" s="65">
        <f>Worksheet!AM42</f>
        <v>1183041.9076625379</v>
      </c>
      <c r="F83" s="65">
        <f>Worksheet!AO42</f>
        <v>17159.318657520937</v>
      </c>
      <c r="G83" s="66">
        <f>Worksheet!BP42</f>
        <v>3.1753030430745857</v>
      </c>
      <c r="H83" s="66">
        <f>Worksheet!BZ42</f>
        <v>9.0144862739418858</v>
      </c>
      <c r="I83" s="66">
        <f>Worksheet!CB42</f>
        <v>99.918844137914334</v>
      </c>
      <c r="J83" s="66">
        <f>Worksheet!CC42</f>
        <v>3.597591344108054</v>
      </c>
      <c r="K83" s="66">
        <f>Worksheet!CD42</f>
        <v>9.4521373033903302</v>
      </c>
      <c r="L83" s="66">
        <f>Worksheet!CE42</f>
        <v>95.774239225171797</v>
      </c>
      <c r="M83" s="35"/>
      <c r="N83" s="35"/>
      <c r="O83" s="1"/>
      <c r="P83" s="36"/>
      <c r="T83" s="3"/>
    </row>
    <row r="84" spans="1:20" x14ac:dyDescent="0.2">
      <c r="A84" s="67">
        <f t="shared" si="0"/>
        <v>40</v>
      </c>
      <c r="B84" s="118">
        <f t="shared" si="1"/>
        <v>43749</v>
      </c>
      <c r="C84" s="65">
        <f>Worksheet!AD43</f>
        <v>110245.02354130551</v>
      </c>
      <c r="D84" s="65">
        <f>Worksheet!AK43</f>
        <v>6692.2026802785949</v>
      </c>
      <c r="E84" s="65">
        <f>Worksheet!AM43</f>
        <v>1275570.2261694339</v>
      </c>
      <c r="F84" s="65">
        <f>Worksheet!AO43</f>
        <v>18501.38683940086</v>
      </c>
      <c r="G84" s="66">
        <f>Worksheet!BP43</f>
        <v>3.1687381153660268</v>
      </c>
      <c r="H84" s="66">
        <f>Worksheet!BZ43</f>
        <v>8.9535619466115488</v>
      </c>
      <c r="I84" s="66">
        <f>Worksheet!CB43</f>
        <v>99.243543496065854</v>
      </c>
      <c r="J84" s="66">
        <f>Worksheet!CC43</f>
        <v>3.5937123381635683</v>
      </c>
      <c r="K84" s="66">
        <f>Worksheet!CD43</f>
        <v>9.4068593895359829</v>
      </c>
      <c r="L84" s="66">
        <f>Worksheet!CE43</f>
        <v>95.595979908107864</v>
      </c>
      <c r="M84" s="35"/>
      <c r="N84" s="35"/>
      <c r="O84" s="1"/>
      <c r="P84" s="36"/>
    </row>
    <row r="85" spans="1:20" x14ac:dyDescent="0.2">
      <c r="A85" s="67">
        <f t="shared" si="0"/>
        <v>41</v>
      </c>
      <c r="B85" s="118">
        <f t="shared" si="1"/>
        <v>43750</v>
      </c>
      <c r="C85" s="65">
        <f>Worksheet!AD44</f>
        <v>112664.32287233917</v>
      </c>
      <c r="D85" s="65">
        <f>Worksheet!AK44</f>
        <v>6714.5465606965672</v>
      </c>
      <c r="E85" s="65">
        <f>Worksheet!AM44</f>
        <v>1370253.5701938425</v>
      </c>
      <c r="F85" s="65">
        <f>Worksheet!AO44</f>
        <v>19874.712383619837</v>
      </c>
      <c r="G85" s="66">
        <f>Worksheet!BP44</f>
        <v>3.1608145140810797</v>
      </c>
      <c r="H85" s="66">
        <f>Worksheet!BZ44</f>
        <v>8.8923960651486471</v>
      </c>
      <c r="I85" s="66">
        <f>Worksheet!CB44</f>
        <v>98.565565407162808</v>
      </c>
      <c r="J85" s="66">
        <f>Worksheet!CC44</f>
        <v>3.5891406257344634</v>
      </c>
      <c r="K85" s="66">
        <f>Worksheet!CD44</f>
        <v>9.3614269677381152</v>
      </c>
      <c r="L85" s="66">
        <f>Worksheet!CE44</f>
        <v>95.41444222558836</v>
      </c>
      <c r="M85" s="1"/>
      <c r="N85" s="1"/>
      <c r="O85" s="1"/>
      <c r="P85" s="1"/>
    </row>
    <row r="86" spans="1:20" x14ac:dyDescent="0.2">
      <c r="A86" s="67">
        <f t="shared" si="0"/>
        <v>42</v>
      </c>
      <c r="B86" s="118">
        <f t="shared" si="1"/>
        <v>43751</v>
      </c>
      <c r="C86" s="65">
        <f>Worksheet!AD45</f>
        <v>114637.98384904752</v>
      </c>
      <c r="D86" s="65">
        <f>Worksheet!AK45</f>
        <v>6737.5125942544328</v>
      </c>
      <c r="E86" s="65">
        <f>Worksheet!AM45</f>
        <v>1466690.2430637309</v>
      </c>
      <c r="F86" s="65">
        <f>Worksheet!AO45</f>
        <v>21273.468919062489</v>
      </c>
      <c r="G86" s="66">
        <f>Worksheet!BP45</f>
        <v>3.151535721012273</v>
      </c>
      <c r="H86" s="66">
        <f>Worksheet!BZ45</f>
        <v>8.8310120391415996</v>
      </c>
      <c r="I86" s="66">
        <f>Worksheet!CB45</f>
        <v>97.885169348999668</v>
      </c>
      <c r="J86" s="66">
        <f>Worksheet!CC45</f>
        <v>3.5838738107620953</v>
      </c>
      <c r="K86" s="66">
        <f>Worksheet!CD45</f>
        <v>9.3158530852981496</v>
      </c>
      <c r="L86" s="66">
        <f>Worksheet!CE45</f>
        <v>95.229647462963513</v>
      </c>
      <c r="M86" s="1"/>
      <c r="N86" s="1"/>
      <c r="O86" s="1"/>
      <c r="P86" s="1"/>
    </row>
    <row r="87" spans="1:20" x14ac:dyDescent="0.2">
      <c r="A87" s="67">
        <f t="shared" si="0"/>
        <v>43</v>
      </c>
      <c r="B87" s="118">
        <f t="shared" si="1"/>
        <v>43752</v>
      </c>
      <c r="C87" s="65">
        <f>Worksheet!AD46</f>
        <v>116140.91627598669</v>
      </c>
      <c r="D87" s="65">
        <f>Worksheet!AK46</f>
        <v>6761.1138824059608</v>
      </c>
      <c r="E87" s="65">
        <f>Worksheet!AM46</f>
        <v>1564455.9538297127</v>
      </c>
      <c r="F87" s="65">
        <f>Worksheet!AO46</f>
        <v>22691.502358069825</v>
      </c>
      <c r="G87" s="66">
        <f>Worksheet!BP46</f>
        <v>3.1409003161793434</v>
      </c>
      <c r="H87" s="66">
        <f>Worksheet!BZ46</f>
        <v>8.7694371278489331</v>
      </c>
      <c r="I87" s="66">
        <f>Worksheet!CB46</f>
        <v>97.202657470087303</v>
      </c>
      <c r="J87" s="66">
        <f>Worksheet!CC46</f>
        <v>3.5779069304791724</v>
      </c>
      <c r="K87" s="66">
        <f>Worksheet!CD46</f>
        <v>9.2701525736586277</v>
      </c>
      <c r="L87" s="66">
        <f>Worksheet!CE46</f>
        <v>95.041638004766213</v>
      </c>
      <c r="M87" s="1"/>
      <c r="N87" s="1"/>
      <c r="O87" s="1"/>
      <c r="P87" s="1"/>
    </row>
    <row r="88" spans="1:20" x14ac:dyDescent="0.2">
      <c r="A88" s="67">
        <f t="shared" si="0"/>
        <v>44</v>
      </c>
      <c r="B88" s="118">
        <f t="shared" si="1"/>
        <v>43753</v>
      </c>
      <c r="C88" s="65">
        <f>Worksheet!AD47</f>
        <v>117153.81612859873</v>
      </c>
      <c r="D88" s="65">
        <f>Worksheet!AK47</f>
        <v>6785.363653109488</v>
      </c>
      <c r="E88" s="65">
        <f>Worksheet!AM47</f>
        <v>1663109.0246923422</v>
      </c>
      <c r="F88" s="65">
        <f>Worksheet!AO47</f>
        <v>24122.406427072365</v>
      </c>
      <c r="G88" s="66">
        <f>Worksheet!BP47</f>
        <v>3.1289027372433917</v>
      </c>
      <c r="H88" s="66">
        <f>Worksheet!BZ47</f>
        <v>8.7077029108329924</v>
      </c>
      <c r="I88" s="66">
        <f>Worksheet!CB47</f>
        <v>96.518379806276002</v>
      </c>
      <c r="J88" s="66">
        <f>Worksheet!CC47</f>
        <v>3.5712328050411193</v>
      </c>
      <c r="K88" s="66">
        <f>Worksheet!CD47</f>
        <v>9.2243423011278196</v>
      </c>
      <c r="L88" s="66">
        <f>Worksheet!CE47</f>
        <v>94.850480265020309</v>
      </c>
      <c r="M88" s="1"/>
      <c r="N88" s="1"/>
      <c r="O88" s="1"/>
      <c r="P88" s="1"/>
    </row>
    <row r="89" spans="1:20" x14ac:dyDescent="0.2">
      <c r="A89" s="67">
        <f t="shared" si="0"/>
        <v>45</v>
      </c>
      <c r="B89" s="118">
        <f t="shared" si="1"/>
        <v>43754</v>
      </c>
      <c r="C89" s="65">
        <f>Worksheet!AD48</f>
        <v>117663.57817737911</v>
      </c>
      <c r="D89" s="65">
        <f>Worksheet!AK48</f>
        <v>6810.2752565850833</v>
      </c>
      <c r="E89" s="65">
        <f>Worksheet!AM48</f>
        <v>1762195.9697953979</v>
      </c>
      <c r="F89" s="65">
        <f>Worksheet!AO48</f>
        <v>25559.603583665925</v>
      </c>
      <c r="G89" s="66">
        <f>Worksheet!BP48</f>
        <v>3.1155340028332614</v>
      </c>
      <c r="H89" s="66">
        <f>Worksheet!BZ48</f>
        <v>8.6458457168933425</v>
      </c>
      <c r="I89" s="66">
        <f>Worksheet!CB48</f>
        <v>95.832739035161708</v>
      </c>
      <c r="J89" s="66">
        <f>Worksheet!CC48</f>
        <v>3.5638423721552286</v>
      </c>
      <c r="K89" s="66">
        <f>Worksheet!CD48</f>
        <v>9.1784414092491158</v>
      </c>
      <c r="L89" s="66">
        <f>Worksheet!CE48</f>
        <v>94.656267493210024</v>
      </c>
    </row>
    <row r="90" spans="1:20" x14ac:dyDescent="0.2">
      <c r="A90" s="67">
        <f t="shared" si="0"/>
        <v>46</v>
      </c>
      <c r="B90" s="118">
        <f t="shared" si="1"/>
        <v>43755</v>
      </c>
      <c r="C90" s="65">
        <f>Worksheet!AD49</f>
        <v>117663.57817737911</v>
      </c>
      <c r="D90" s="65">
        <f>Worksheet!AK49</f>
        <v>6835.8621608372669</v>
      </c>
      <c r="E90" s="65">
        <f>Worksheet!AM49</f>
        <v>1861257.327994202</v>
      </c>
      <c r="F90" s="65">
        <f>Worksheet!AO49</f>
        <v>26996.429617444079</v>
      </c>
      <c r="G90" s="66">
        <f>Worksheet!BP49</f>
        <v>3.1007824094002001</v>
      </c>
      <c r="H90" s="66">
        <f>Worksheet!BZ49</f>
        <v>8.5839070126564163</v>
      </c>
      <c r="I90" s="66">
        <f>Worksheet!CB49</f>
        <v>95.146194783311898</v>
      </c>
      <c r="J90" s="66">
        <f>Worksheet!CC49</f>
        <v>3.5557250115327506</v>
      </c>
      <c r="K90" s="66">
        <f>Worksheet!CD49</f>
        <v>9.1324715334533444</v>
      </c>
      <c r="L90" s="66">
        <f>Worksheet!CE49</f>
        <v>94.459122458736374</v>
      </c>
    </row>
    <row r="91" spans="1:20" x14ac:dyDescent="0.2">
      <c r="A91" s="67">
        <f t="shared" si="0"/>
        <v>47</v>
      </c>
      <c r="B91" s="118">
        <f t="shared" si="1"/>
        <v>43756</v>
      </c>
      <c r="C91" s="65">
        <f>Worksheet!AD50</f>
        <v>117153.81612859873</v>
      </c>
      <c r="D91" s="65">
        <f>Worksheet!AK50</f>
        <v>6862.1379469399362</v>
      </c>
      <c r="E91" s="65">
        <f>Worksheet!AM50</f>
        <v>1959833.6245630004</v>
      </c>
      <c r="F91" s="65">
        <f>Worksheet!AO50</f>
        <v>28426.220121014976</v>
      </c>
      <c r="G91" s="66">
        <f>Worksheet!BP50</f>
        <v>3.0846342097364827</v>
      </c>
      <c r="H91" s="66">
        <f>Worksheet!BZ50</f>
        <v>8.52193375010126</v>
      </c>
      <c r="I91" s="66">
        <f>Worksheet!CB50</f>
        <v>94.459267478328741</v>
      </c>
      <c r="J91" s="66">
        <f>Worksheet!CC50</f>
        <v>3.5468688633210039</v>
      </c>
      <c r="K91" s="66">
        <f>Worksheet!CD50</f>
        <v>9.0864570075927844</v>
      </c>
      <c r="L91" s="66">
        <f>Worksheet!CE50</f>
        <v>94.259200005909037</v>
      </c>
    </row>
    <row r="92" spans="1:20" x14ac:dyDescent="0.2">
      <c r="A92" s="67">
        <f t="shared" si="0"/>
        <v>48</v>
      </c>
      <c r="B92" s="118">
        <f t="shared" si="1"/>
        <v>43757</v>
      </c>
      <c r="C92" s="65">
        <f>Worksheet!AD51</f>
        <v>116140.91627598669</v>
      </c>
      <c r="D92" s="65">
        <f>Worksheet!AK51</f>
        <v>6889.1163040802976</v>
      </c>
      <c r="E92" s="65">
        <f>Worksheet!AM51</f>
        <v>2057471.3329073079</v>
      </c>
      <c r="F92" s="65">
        <f>Worksheet!AO51</f>
        <v>29842.396961090173</v>
      </c>
      <c r="G92" s="66">
        <f>Worksheet!BP51</f>
        <v>3.0670742798471267</v>
      </c>
      <c r="H92" s="66">
        <f>Worksheet!BZ51</f>
        <v>8.4599786704154116</v>
      </c>
      <c r="I92" s="66">
        <f>Worksheet!CB51</f>
        <v>93.772541716864424</v>
      </c>
      <c r="J92" s="66">
        <f>Worksheet!CC51</f>
        <v>3.5372611440144035</v>
      </c>
      <c r="K92" s="66">
        <f>Worksheet!CD51</f>
        <v>9.0404250509916917</v>
      </c>
      <c r="L92" s="66">
        <f>Worksheet!CE51</f>
        <v>94.056689461260902</v>
      </c>
    </row>
    <row r="93" spans="1:20" x14ac:dyDescent="0.2">
      <c r="A93" s="67">
        <f t="shared" si="0"/>
        <v>49</v>
      </c>
      <c r="B93" s="118">
        <f t="shared" si="1"/>
        <v>43758</v>
      </c>
      <c r="C93" s="65">
        <f>Worksheet!AD52</f>
        <v>114637.98384904752</v>
      </c>
      <c r="D93" s="65">
        <f>Worksheet!AK52</f>
        <v>6916.8110243587744</v>
      </c>
      <c r="E93" s="65">
        <f>Worksheet!AM52</f>
        <v>2153728.7073470922</v>
      </c>
      <c r="F93" s="65">
        <f>Worksheet!AO52</f>
        <v>31238.552879532683</v>
      </c>
      <c r="G93" s="66">
        <f>Worksheet!BP52</f>
        <v>3.04808677942184</v>
      </c>
      <c r="H93" s="66">
        <f>Worksheet!BZ52</f>
        <v>8.3981005598740204</v>
      </c>
      <c r="I93" s="66">
        <f>Worksheet!CB52</f>
        <v>93.086669100850074</v>
      </c>
      <c r="J93" s="66">
        <f>Worksheet!CC52</f>
        <v>3.5268884626798864</v>
      </c>
      <c r="K93" s="66">
        <f>Worksheet!CD52</f>
        <v>8.9944059357573884</v>
      </c>
      <c r="L93" s="66">
        <f>Worksheet!CE52</f>
        <v>93.851816865221494</v>
      </c>
    </row>
    <row r="94" spans="1:20" x14ac:dyDescent="0.2">
      <c r="A94" s="67">
        <f t="shared" si="0"/>
        <v>50</v>
      </c>
      <c r="B94" s="118">
        <f t="shared" si="1"/>
        <v>43759</v>
      </c>
      <c r="C94" s="65">
        <f>Worksheet!AD53</f>
        <v>112664.32287233917</v>
      </c>
      <c r="D94" s="65">
        <f>Worksheet!AK53</f>
        <v>6945.2359973420262</v>
      </c>
      <c r="E94" s="65">
        <f>Worksheet!AM53</f>
        <v>2248181.3619348551</v>
      </c>
      <c r="F94" s="65">
        <f>Worksheet!AO53</f>
        <v>32608.532410792446</v>
      </c>
      <c r="G94" s="66">
        <f>Worksheet!BP53</f>
        <v>3.0276558096927308</v>
      </c>
      <c r="H94" s="66">
        <f>Worksheet!BZ53</f>
        <v>8.3363644519271975</v>
      </c>
      <c r="I94" s="66">
        <f>Worksheet!CB53</f>
        <v>92.402370477482975</v>
      </c>
      <c r="J94" s="66">
        <f>Worksheet!CC53</f>
        <v>3.5157371396500143</v>
      </c>
      <c r="K94" s="66">
        <f>Worksheet!CD53</f>
        <v>8.9484331312816554</v>
      </c>
      <c r="L94" s="66">
        <f>Worksheet!CE53</f>
        <v>93.644846991002936</v>
      </c>
    </row>
    <row r="95" spans="1:20" x14ac:dyDescent="0.2">
      <c r="A95" s="67">
        <f t="shared" si="0"/>
        <v>51</v>
      </c>
      <c r="B95" s="118">
        <f t="shared" si="1"/>
        <v>43760</v>
      </c>
      <c r="C95" s="65">
        <f>Worksheet!AD54</f>
        <v>110245.02354130551</v>
      </c>
      <c r="D95" s="65">
        <f>Worksheet!AK54</f>
        <v>6974.4052043664042</v>
      </c>
      <c r="E95" s="65">
        <f>Worksheet!AM54</f>
        <v>2340427.4779176638</v>
      </c>
      <c r="F95" s="65">
        <f>Worksheet!AO54</f>
        <v>33946.507413043306</v>
      </c>
      <c r="G95" s="66">
        <f>Worksheet!BP54</f>
        <v>3.0057660709645972</v>
      </c>
      <c r="H95" s="66">
        <f>Worksheet!BZ54</f>
        <v>8.2748417683862012</v>
      </c>
      <c r="I95" s="66">
        <f>Worksheet!CB54</f>
        <v>91.720437504169908</v>
      </c>
      <c r="J95" s="66">
        <f>Worksheet!CC54</f>
        <v>3.5037935291259812</v>
      </c>
      <c r="K95" s="66">
        <f>Worksheet!CD54</f>
        <v>8.9025434221355741</v>
      </c>
      <c r="L95" s="66">
        <f>Worksheet!CE54</f>
        <v>93.436085105078362</v>
      </c>
    </row>
    <row r="96" spans="1:20" x14ac:dyDescent="0.2">
      <c r="A96" s="67">
        <f t="shared" si="0"/>
        <v>52</v>
      </c>
      <c r="B96" s="118">
        <f t="shared" si="1"/>
        <v>43761</v>
      </c>
      <c r="C96" s="65">
        <f>Worksheet!AD55</f>
        <v>107410.43149277037</v>
      </c>
      <c r="D96" s="65">
        <f>Worksheet!AK55</f>
        <v>7004.3327125893566</v>
      </c>
      <c r="E96" s="65">
        <f>Worksheet!AM55</f>
        <v>2430092.5335485684</v>
      </c>
      <c r="F96" s="65">
        <f>Worksheet!AO55</f>
        <v>35247.045671282183</v>
      </c>
      <c r="G96" s="66">
        <f>Worksheet!BP55</f>
        <v>2.9824035205591151</v>
      </c>
      <c r="H96" s="66">
        <f>Worksheet!BZ55</f>
        <v>8.2136103915507874</v>
      </c>
      <c r="I96" s="66">
        <f>Worksheet!CB55</f>
        <v>91.041733448004962</v>
      </c>
      <c r="J96" s="66">
        <f>Worksheet!CC55</f>
        <v>3.4910443463860208</v>
      </c>
      <c r="K96" s="66">
        <f>Worksheet!CD55</f>
        <v>8.8567769949385351</v>
      </c>
      <c r="L96" s="66">
        <f>Worksheet!CE55</f>
        <v>93.225878416073371</v>
      </c>
    </row>
    <row r="97" spans="1:12" x14ac:dyDescent="0.2">
      <c r="A97" s="67">
        <f t="shared" si="0"/>
        <v>53</v>
      </c>
      <c r="B97" s="118">
        <f t="shared" si="1"/>
        <v>43762</v>
      </c>
      <c r="C97" s="65">
        <f>Worksheet!AD56</f>
        <v>104195.51466134674</v>
      </c>
      <c r="D97" s="65">
        <f>Worksheet!AK56</f>
        <v>7035.0326687864799</v>
      </c>
      <c r="E97" s="65">
        <f>Worksheet!AM56</f>
        <v>2516833.4640749935</v>
      </c>
      <c r="F97" s="65">
        <f>Worksheet!AO56</f>
        <v>36505.171235484413</v>
      </c>
      <c r="G97" s="66">
        <f>Worksheet!BP56</f>
        <v>2.9575560303207933</v>
      </c>
      <c r="H97" s="66">
        <f>Worksheet!BZ56</f>
        <v>8.1527546583590222</v>
      </c>
      <c r="I97" s="66">
        <f>Worksheet!CB56</f>
        <v>90.367193120924568</v>
      </c>
      <c r="J97" s="66">
        <f>Worksheet!CC56</f>
        <v>3.4774769995097725</v>
      </c>
      <c r="K97" s="66">
        <f>Worksheet!CD56</f>
        <v>8.8111774892860559</v>
      </c>
      <c r="L97" s="66">
        <f>Worksheet!CE56</f>
        <v>93.014617152511605</v>
      </c>
    </row>
    <row r="98" spans="1:12" x14ac:dyDescent="0.2">
      <c r="A98" s="67">
        <f t="shared" si="0"/>
        <v>54</v>
      </c>
      <c r="B98" s="118">
        <f t="shared" si="1"/>
        <v>43763</v>
      </c>
      <c r="C98" s="65">
        <f>Worksheet!AD57</f>
        <v>100639.14617945738</v>
      </c>
      <c r="D98" s="65">
        <f>Worksheet!AK57</f>
        <v>7066.5192928921733</v>
      </c>
      <c r="E98" s="65">
        <f>Worksheet!AM57</f>
        <v>2600342.1763436128</v>
      </c>
      <c r="F98" s="65">
        <f>Worksheet!AO57</f>
        <v>37716.41539785538</v>
      </c>
      <c r="G98" s="66">
        <f>Worksheet!BP57</f>
        <v>2.9312140412003598</v>
      </c>
      <c r="H98" s="66">
        <f>Worksheet!BZ57</f>
        <v>8.0923652672171222</v>
      </c>
      <c r="I98" s="66">
        <f>Worksheet!CB57</f>
        <v>89.697821846985917</v>
      </c>
      <c r="J98" s="66">
        <f>Worksheet!CC57</f>
        <v>3.4630799247084352</v>
      </c>
      <c r="K98" s="66">
        <f>Worksheet!CD57</f>
        <v>8.7657920074786304</v>
      </c>
      <c r="L98" s="66">
        <f>Worksheet!CE57</f>
        <v>92.802735204991222</v>
      </c>
    </row>
    <row r="99" spans="1:12" x14ac:dyDescent="0.2">
      <c r="A99" s="67">
        <f t="shared" si="0"/>
        <v>55</v>
      </c>
      <c r="B99" s="118">
        <f t="shared" si="1"/>
        <v>43764</v>
      </c>
      <c r="C99" s="65">
        <f>Worksheet!AD58</f>
        <v>96783.323854659597</v>
      </c>
      <c r="D99" s="65">
        <f>Worksheet!AK58</f>
        <v>7098.8068712819913</v>
      </c>
      <c r="E99" s="65">
        <f>Worksheet!AM58</f>
        <v>2680348.3609415246</v>
      </c>
      <c r="F99" s="65">
        <f>Worksheet!AO58</f>
        <v>38876.857481264335</v>
      </c>
      <c r="G99" s="66">
        <f>Worksheet!BP58</f>
        <v>2.9033712107800245</v>
      </c>
      <c r="H99" s="66">
        <f>Worksheet!BZ58</f>
        <v>8.0325390881335963</v>
      </c>
      <c r="I99" s="66">
        <f>Worksheet!CB58</f>
        <v>89.034693357845754</v>
      </c>
      <c r="J99" s="66">
        <f>Worksheet!CC58</f>
        <v>3.4478429235017565</v>
      </c>
      <c r="K99" s="66">
        <f>Worksheet!CD58</f>
        <v>8.7206710776343748</v>
      </c>
      <c r="L99" s="66">
        <f>Worksheet!CE58</f>
        <v>92.590710265382171</v>
      </c>
    </row>
    <row r="100" spans="1:12" x14ac:dyDescent="0.2">
      <c r="A100" s="67">
        <f t="shared" si="0"/>
        <v>56</v>
      </c>
      <c r="B100" s="118">
        <f t="shared" si="1"/>
        <v>43765</v>
      </c>
      <c r="C100" s="65">
        <f>Worksheet!AD59</f>
        <v>92672.348080066047</v>
      </c>
      <c r="D100" s="65">
        <f>Worksheet!AK59</f>
        <v>7131.909749795107</v>
      </c>
      <c r="E100" s="65">
        <f>Worksheet!AM59</f>
        <v>2756621.5644637891</v>
      </c>
      <c r="F100" s="65">
        <f>Worksheet!AO59</f>
        <v>39983.154896251443</v>
      </c>
      <c r="G100" s="66">
        <f>Worksheet!BP59</f>
        <v>2.874025047966271</v>
      </c>
      <c r="H100" s="66">
        <f>Worksheet!BZ59</f>
        <v>7.9733788671935786</v>
      </c>
      <c r="I100" s="66">
        <f>Worksheet!CB59</f>
        <v>88.378946517079257</v>
      </c>
      <c r="J100" s="66">
        <f>Worksheet!CC59</f>
        <v>3.4317574991199713</v>
      </c>
      <c r="K100" s="66">
        <f>Worksheet!CD59</f>
        <v>8.6758685648240039</v>
      </c>
      <c r="L100" s="66">
        <f>Worksheet!CE59</f>
        <v>92.37906339492875</v>
      </c>
    </row>
    <row r="101" spans="1:12" x14ac:dyDescent="0.2">
      <c r="A101" s="67">
        <f t="shared" si="0"/>
        <v>57</v>
      </c>
      <c r="B101" s="118">
        <f t="shared" si="1"/>
        <v>43766</v>
      </c>
      <c r="C101" s="65">
        <f>Worksheet!AD60</f>
        <v>88351.98057213366</v>
      </c>
      <c r="D101" s="65">
        <f>Worksheet!AK60</f>
        <v>7165.8423264954608</v>
      </c>
      <c r="E101" s="65">
        <f>Worksheet!AM60</f>
        <v>2828972.5046522142</v>
      </c>
      <c r="F101" s="65">
        <f>Worksheet!AO60</f>
        <v>41032.562216333092</v>
      </c>
      <c r="G101" s="66">
        <f>Worksheet!BP60</f>
        <v>2.843177527492728</v>
      </c>
      <c r="H101" s="66">
        <f>Worksheet!BZ60</f>
        <v>7.914992817316338</v>
      </c>
      <c r="I101" s="66">
        <f>Worksheet!CB60</f>
        <v>87.73178078403285</v>
      </c>
      <c r="J101" s="66">
        <f>Worksheet!CC60</f>
        <v>3.4148171886518135</v>
      </c>
      <c r="K101" s="66">
        <f>Worksheet!CD60</f>
        <v>8.6314415251679719</v>
      </c>
      <c r="L101" s="66">
        <f>Worksheet!CE60</f>
        <v>92.168357955114885</v>
      </c>
    </row>
    <row r="102" spans="1:12" x14ac:dyDescent="0.2">
      <c r="A102" s="67">
        <f t="shared" si="0"/>
        <v>58</v>
      </c>
      <c r="B102" s="118">
        <f t="shared" si="1"/>
        <v>43767</v>
      </c>
      <c r="C102" s="65">
        <f>Worksheet!AD61</f>
        <v>83868.606089423847</v>
      </c>
      <c r="D102" s="65">
        <f>Worksheet!AK61</f>
        <v>7200.6190441704512</v>
      </c>
      <c r="E102" s="65">
        <f>Worksheet!AM61</f>
        <v>2897253.6310885251</v>
      </c>
      <c r="F102" s="65">
        <f>Worksheet!AO61</f>
        <v>42022.93931052251</v>
      </c>
      <c r="G102" s="66">
        <f>Worksheet!BP61</f>
        <v>2.8108356754026382</v>
      </c>
      <c r="H102" s="66">
        <f>Worksheet!BZ61</f>
        <v>7.8574940886828264</v>
      </c>
      <c r="I102" s="66">
        <f>Worksheet!CB61</f>
        <v>87.094450343909187</v>
      </c>
      <c r="J102" s="66">
        <f>Worksheet!CC61</f>
        <v>3.397017886635092</v>
      </c>
      <c r="K102" s="66">
        <f>Worksheet!CD61</f>
        <v>8.5874499984102748</v>
      </c>
      <c r="L102" s="66">
        <f>Worksheet!CE61</f>
        <v>91.959197840178049</v>
      </c>
    </row>
    <row r="103" spans="1:12" x14ac:dyDescent="0.2">
      <c r="A103" s="67">
        <f t="shared" si="0"/>
        <v>59</v>
      </c>
      <c r="B103" s="118">
        <f t="shared" si="1"/>
        <v>43768</v>
      </c>
      <c r="C103" s="65">
        <f>Worksheet!AD62</f>
        <v>79268.418303476923</v>
      </c>
      <c r="D103" s="65">
        <f>Worksheet!AK62</f>
        <v>7236.2543825662951</v>
      </c>
      <c r="E103" s="65">
        <f>Worksheet!AM62</f>
        <v>2961358.953179088</v>
      </c>
      <c r="F103" s="65">
        <f>Worksheet!AO62</f>
        <v>42952.748848350617</v>
      </c>
      <c r="G103" s="66">
        <f>Worksheet!BP62</f>
        <v>2.7770121153819716</v>
      </c>
      <c r="H103" s="66">
        <f>Worksheet!BZ62</f>
        <v>7.8010001142264809</v>
      </c>
      <c r="I103" s="66">
        <f>Worksheet!CB62</f>
        <v>86.468256853021927</v>
      </c>
      <c r="J103" s="66">
        <f>Worksheet!CC62</f>
        <v>3.3783581550263526</v>
      </c>
      <c r="K103" s="66">
        <f>Worksheet!CD62</f>
        <v>8.5439567353521166</v>
      </c>
      <c r="L103" s="66">
        <f>Worksheet!CE62</f>
        <v>91.752224958550428</v>
      </c>
    </row>
    <row r="104" spans="1:12" x14ac:dyDescent="0.2">
      <c r="A104" s="67">
        <f t="shared" si="0"/>
        <v>60</v>
      </c>
      <c r="B104" s="118">
        <f t="shared" si="1"/>
        <v>43769</v>
      </c>
      <c r="C104" s="65">
        <f>Worksheet!AD63</f>
        <v>74596.649336008195</v>
      </c>
      <c r="D104" s="65">
        <f>Worksheet!AK63</f>
        <v>7272.7628503593942</v>
      </c>
      <c r="E104" s="65">
        <f>Worksheet!AM63</f>
        <v>3021223.1747311363</v>
      </c>
      <c r="F104" s="65">
        <f>Worksheet!AO63</f>
        <v>43821.043747409305</v>
      </c>
      <c r="G104" s="66">
        <f>Worksheet!BP63</f>
        <v>2.7417255647623477</v>
      </c>
      <c r="H104" s="66">
        <f>Worksheet!BZ63</f>
        <v>7.7456318281541598</v>
      </c>
      <c r="I104" s="66">
        <f>Worksheet!CB63</f>
        <v>85.854540776684232</v>
      </c>
      <c r="J104" s="66">
        <f>Worksheet!CC63</f>
        <v>3.3588395138280522</v>
      </c>
      <c r="K104" s="66">
        <f>Worksheet!CD63</f>
        <v>8.5010268577028398</v>
      </c>
      <c r="L104" s="66">
        <f>Worksheet!CE63</f>
        <v>91.5481159224815</v>
      </c>
    </row>
    <row r="105" spans="1:12" x14ac:dyDescent="0.2">
      <c r="A105" s="67">
        <f t="shared" si="0"/>
        <v>61</v>
      </c>
      <c r="B105" s="118">
        <f t="shared" si="1"/>
        <v>43770</v>
      </c>
      <c r="C105" s="65">
        <f>Worksheet!AD64</f>
        <v>69896.860238164823</v>
      </c>
      <c r="D105" s="65">
        <f>Worksheet!AK64</f>
        <v>7310.1589768633785</v>
      </c>
      <c r="E105" s="65">
        <f>Worksheet!AM64</f>
        <v>3076820.1899686214</v>
      </c>
      <c r="F105" s="65">
        <f>Worksheet!AO64</f>
        <v>44627.445358956589</v>
      </c>
      <c r="G105" s="66">
        <f>Worksheet!BP64</f>
        <v>2.7050012682838926</v>
      </c>
      <c r="H105" s="66">
        <f>Worksheet!BZ64</f>
        <v>7.6915127585818128</v>
      </c>
      <c r="I105" s="66">
        <f>Worksheet!CB64</f>
        <v>85.254671331753158</v>
      </c>
      <c r="J105" s="66">
        <f>Worksheet!CC64</f>
        <v>3.3384667061360509</v>
      </c>
      <c r="K105" s="66">
        <f>Worksheet!CD64</f>
        <v>8.4587274493829465</v>
      </c>
      <c r="L105" s="66">
        <f>Worksheet!CE64</f>
        <v>91.347577920720866</v>
      </c>
    </row>
    <row r="106" spans="1:12" x14ac:dyDescent="0.2">
      <c r="A106" s="67">
        <f t="shared" si="0"/>
        <v>62</v>
      </c>
      <c r="B106" s="118">
        <f t="shared" si="1"/>
        <v>43771</v>
      </c>
      <c r="C106" s="65">
        <f>Worksheet!AD65</f>
        <v>65210.306980700036</v>
      </c>
      <c r="D106" s="65">
        <f>Worksheet!AK65</f>
        <v>7348.4573034717387</v>
      </c>
      <c r="E106" s="65">
        <f>Worksheet!AM65</f>
        <v>3128161.0089477794</v>
      </c>
      <c r="F106" s="65">
        <f>Worksheet!AO65</f>
        <v>45372.113377304398</v>
      </c>
      <c r="G106" s="66">
        <f>Worksheet!BP65</f>
        <v>2.6668713573778589</v>
      </c>
      <c r="H106" s="66">
        <f>Worksheet!BZ65</f>
        <v>7.6387679989755615</v>
      </c>
      <c r="I106" s="66">
        <f>Worksheet!CB65</f>
        <v>84.670035085822718</v>
      </c>
      <c r="J106" s="66">
        <f>Worksheet!CC65</f>
        <v>3.3172479310389904</v>
      </c>
      <c r="K106" s="66">
        <f>Worksheet!CD65</f>
        <v>8.4171270800766411</v>
      </c>
      <c r="L106" s="66">
        <f>Worksheet!CE65</f>
        <v>91.151343768309644</v>
      </c>
    </row>
    <row r="107" spans="1:12" x14ac:dyDescent="0.2">
      <c r="A107" s="67">
        <f t="shared" si="0"/>
        <v>63</v>
      </c>
      <c r="B107" s="118">
        <f t="shared" si="1"/>
        <v>43772</v>
      </c>
      <c r="C107" s="65">
        <f>Worksheet!AD66</f>
        <v>60575.393475706616</v>
      </c>
      <c r="D107" s="65">
        <f>Worksheet!AK66</f>
        <v>7387.6723748362538</v>
      </c>
      <c r="E107" s="65">
        <f>Worksheet!AM66</f>
        <v>3175291.1907010796</v>
      </c>
      <c r="F107" s="65">
        <f>Worksheet!AO66</f>
        <v>46055.708609099383</v>
      </c>
      <c r="G107" s="66">
        <f>Worksheet!BP66</f>
        <v>2.6273751228672264</v>
      </c>
      <c r="H107" s="66">
        <f>Worksheet!BZ66</f>
        <v>7.5875230670909364</v>
      </c>
      <c r="I107" s="66">
        <f>Worksheet!CB66</f>
        <v>84.102023309417987</v>
      </c>
      <c r="J107" s="66">
        <f>Worksheet!CC66</f>
        <v>3.295195037694747</v>
      </c>
      <c r="K107" s="66">
        <f>Worksheet!CD66</f>
        <v>8.3762952638418557</v>
      </c>
      <c r="L107" s="66">
        <f>Worksheet!CE66</f>
        <v>90.960166149921292</v>
      </c>
    </row>
    <row r="108" spans="1:12" x14ac:dyDescent="0.2">
      <c r="A108" s="67">
        <f t="shared" si="0"/>
        <v>64</v>
      </c>
      <c r="B108" s="118">
        <f t="shared" si="1"/>
        <v>43773</v>
      </c>
      <c r="C108" s="65">
        <f>Worksheet!AD67</f>
        <v>56027.219895448725</v>
      </c>
      <c r="D108" s="65">
        <f>Worksheet!AK67</f>
        <v>7427.8187297817485</v>
      </c>
      <c r="E108" s="65">
        <f>Worksheet!AM67</f>
        <v>3218287.8698772015</v>
      </c>
      <c r="F108" s="65">
        <f>Worksheet!AO67</f>
        <v>46679.349846505764</v>
      </c>
      <c r="G108" s="66">
        <f>Worksheet!BP67</f>
        <v>2.5865591896483533</v>
      </c>
      <c r="H108" s="66">
        <f>Worksheet!BZ67</f>
        <v>7.5379026643702938</v>
      </c>
      <c r="I108" s="66">
        <f>Worksheet!CB67</f>
        <v>83.552018224842442</v>
      </c>
      <c r="J108" s="66">
        <f>Worksheet!CC67</f>
        <v>3.2723236740633301</v>
      </c>
      <c r="K108" s="66">
        <f>Worksheet!CD67</f>
        <v>8.3363018577866299</v>
      </c>
      <c r="L108" s="66">
        <f>Worksheet!CE67</f>
        <v>90.774811098245763</v>
      </c>
    </row>
    <row r="109" spans="1:12" x14ac:dyDescent="0.2">
      <c r="A109" s="67">
        <f t="shared" si="0"/>
        <v>65</v>
      </c>
      <c r="B109" s="118">
        <f t="shared" si="1"/>
        <v>43774</v>
      </c>
      <c r="C109" s="65">
        <f>Worksheet!AD68</f>
        <v>51597.231227032789</v>
      </c>
      <c r="D109" s="65">
        <f>Worksheet!AK68</f>
        <v>7468.9108919579758</v>
      </c>
      <c r="E109" s="65">
        <f>Worksheet!AM68</f>
        <v>3257256.4670895729</v>
      </c>
      <c r="F109" s="65">
        <f>Worksheet!AO68</f>
        <v>47244.566152769032</v>
      </c>
      <c r="G109" s="66">
        <f>Worksheet!BP68</f>
        <v>2.5444775831468767</v>
      </c>
      <c r="H109" s="66">
        <f>Worksheet!BZ68</f>
        <v>7.490029353123405</v>
      </c>
      <c r="I109" s="66">
        <f>Worksheet!CB68</f>
        <v>83.021378343713423</v>
      </c>
      <c r="J109" s="66">
        <f>Worksheet!CC68</f>
        <v>3.2486533842180454</v>
      </c>
      <c r="K109" s="66">
        <f>Worksheet!CD68</f>
        <v>8.2972164081342843</v>
      </c>
      <c r="L109" s="66">
        <f>Worksheet!CE68</f>
        <v>90.596050775821766</v>
      </c>
    </row>
    <row r="110" spans="1:12" x14ac:dyDescent="0.2">
      <c r="A110" s="67">
        <f t="shared" ref="A110:A173" si="2">+A109+1</f>
        <v>66</v>
      </c>
      <c r="B110" s="118">
        <f t="shared" ref="B110:B173" si="3">B109+1</f>
        <v>43775</v>
      </c>
      <c r="C110" s="65">
        <f>Worksheet!AD69</f>
        <v>47312.967732849262</v>
      </c>
      <c r="D110" s="65">
        <f>Worksheet!AK69</f>
        <v>7510.9633602297708</v>
      </c>
      <c r="E110" s="65">
        <f>Worksheet!AM69</f>
        <v>3292327.1746889073</v>
      </c>
      <c r="F110" s="65">
        <f>Worksheet!AO69</f>
        <v>47753.245890438455</v>
      </c>
      <c r="G110" s="66">
        <f>Worksheet!BP69</f>
        <v>2.5011916791502387</v>
      </c>
      <c r="H110" s="66">
        <f>Worksheet!BZ69</f>
        <v>7.4440221730790137</v>
      </c>
      <c r="I110" s="66">
        <f>Worksheet!CB69</f>
        <v>82.51142313246983</v>
      </c>
      <c r="J110" s="66">
        <f>Worksheet!CC69</f>
        <v>3.2242076489033451</v>
      </c>
      <c r="K110" s="66">
        <f>Worksheet!CD69</f>
        <v>8.2591074533287134</v>
      </c>
      <c r="L110" s="66">
        <f>Worksheet!CE69</f>
        <v>90.424655656443875</v>
      </c>
    </row>
    <row r="111" spans="1:12" x14ac:dyDescent="0.2">
      <c r="A111" s="67">
        <f t="shared" si="2"/>
        <v>67</v>
      </c>
      <c r="B111" s="118">
        <f t="shared" si="3"/>
        <v>43776</v>
      </c>
      <c r="C111" s="65">
        <f>Worksheet!AD70</f>
        <v>43197.915894479665</v>
      </c>
      <c r="D111" s="65">
        <f>Worksheet!AK70</f>
        <v>7553.9905988069277</v>
      </c>
      <c r="E111" s="65">
        <f>Worksheet!AM70</f>
        <v>3323651.3083951315</v>
      </c>
      <c r="F111" s="65">
        <f>Worksheet!AO70</f>
        <v>48207.583803959962</v>
      </c>
      <c r="G111" s="66">
        <f>Worksheet!BP70</f>
        <v>2.4567700309901381</v>
      </c>
      <c r="H111" s="66">
        <f>Worksheet!BZ70</f>
        <v>7.3999952228316657</v>
      </c>
      <c r="I111" s="66">
        <f>Worksheet!CB70</f>
        <v>82.023417288770347</v>
      </c>
      <c r="J111" s="66">
        <f>Worksheet!CC70</f>
        <v>3.1990138650595776</v>
      </c>
      <c r="K111" s="66">
        <f>Worksheet!CD70</f>
        <v>8.2220417960632819</v>
      </c>
      <c r="L111" s="66">
        <f>Worksheet!CE70</f>
        <v>90.261386229557147</v>
      </c>
    </row>
    <row r="112" spans="1:12" x14ac:dyDescent="0.2">
      <c r="A112" s="67">
        <f t="shared" si="2"/>
        <v>68</v>
      </c>
      <c r="B112" s="118">
        <f t="shared" si="3"/>
        <v>43777</v>
      </c>
      <c r="C112" s="65">
        <f>Worksheet!AD71</f>
        <v>39271.455604919043</v>
      </c>
      <c r="D112" s="65">
        <f>Worksheet!AK71</f>
        <v>7598.0070271155882</v>
      </c>
      <c r="E112" s="65">
        <f>Worksheet!AM71</f>
        <v>3351397.6114124437</v>
      </c>
      <c r="F112" s="65">
        <f>Worksheet!AO71</f>
        <v>48610.027413064978</v>
      </c>
      <c r="G112" s="66">
        <f>Worksheet!BP71</f>
        <v>2.4112880709291309</v>
      </c>
      <c r="H112" s="66">
        <f>Worksheet!BZ71</f>
        <v>7.3580562350824845</v>
      </c>
      <c r="I112" s="66">
        <f>Worksheet!CB71</f>
        <v>81.558554949102046</v>
      </c>
      <c r="J112" s="66">
        <f>Worksheet!CC71</f>
        <v>3.1731032613752657</v>
      </c>
      <c r="K112" s="66">
        <f>Worksheet!CD71</f>
        <v>8.1860837581292927</v>
      </c>
      <c r="L112" s="66">
        <f>Worksheet!CE71</f>
        <v>90.106984376497479</v>
      </c>
    </row>
    <row r="113" spans="1:12" x14ac:dyDescent="0.2">
      <c r="A113" s="67">
        <f t="shared" si="2"/>
        <v>69</v>
      </c>
      <c r="B113" s="118">
        <f t="shared" si="3"/>
        <v>43778</v>
      </c>
      <c r="C113" s="65">
        <f>Worksheet!AD72</f>
        <v>35548.896924023444</v>
      </c>
      <c r="D113" s="65">
        <f>Worksheet!AK72</f>
        <v>7643.027009413252</v>
      </c>
      <c r="E113" s="65">
        <f>Worksheet!AM72</f>
        <v>3375748.5916346516</v>
      </c>
      <c r="F113" s="65">
        <f>Worksheet!AO72</f>
        <v>48963.223886114218</v>
      </c>
      <c r="G113" s="66">
        <f>Worksheet!BP72</f>
        <v>2.3648276859083852</v>
      </c>
      <c r="H113" s="66">
        <f>Worksheet!BZ72</f>
        <v>7.3183051771518013</v>
      </c>
      <c r="I113" s="66">
        <f>Worksheet!CB72</f>
        <v>81.117944176508757</v>
      </c>
      <c r="J113" s="66">
        <f>Worksheet!CC72</f>
        <v>3.1465107485212669</v>
      </c>
      <c r="K113" s="66">
        <f>Worksheet!CD72</f>
        <v>8.1512944336478288</v>
      </c>
      <c r="L113" s="66">
        <f>Worksheet!CE72</f>
        <v>89.962164589574002</v>
      </c>
    </row>
    <row r="114" spans="1:12" x14ac:dyDescent="0.2">
      <c r="A114" s="67">
        <f t="shared" si="2"/>
        <v>70</v>
      </c>
      <c r="B114" s="118">
        <f t="shared" si="3"/>
        <v>43779</v>
      </c>
      <c r="C114" s="65">
        <f>Worksheet!AD73</f>
        <v>32041.597686941001</v>
      </c>
      <c r="D114" s="65">
        <f>Worksheet!AK73</f>
        <v>7689.0648441498925</v>
      </c>
      <c r="E114" s="65">
        <f>Worksheet!AM73</f>
        <v>3396896.9647087487</v>
      </c>
      <c r="F114" s="65">
        <f>Worksheet!AO73</f>
        <v>49269.968448852131</v>
      </c>
      <c r="G114" s="66">
        <f>Worksheet!BP73</f>
        <v>2.317476671414914</v>
      </c>
      <c r="H114" s="66">
        <f>Worksheet!BZ73</f>
        <v>7.2808329098129212</v>
      </c>
      <c r="I114" s="66">
        <f>Worksheet!CB73</f>
        <v>80.702592094765492</v>
      </c>
      <c r="J114" s="66">
        <f>Worksheet!CC73</f>
        <v>3.119274704513407</v>
      </c>
      <c r="K114" s="66">
        <f>Worksheet!CD73</f>
        <v>8.1177309574523004</v>
      </c>
      <c r="L114" s="66">
        <f>Worksheet!CE73</f>
        <v>89.827605222364639</v>
      </c>
    </row>
    <row r="115" spans="1:12" x14ac:dyDescent="0.2">
      <c r="A115" s="67">
        <f t="shared" si="2"/>
        <v>71</v>
      </c>
      <c r="B115" s="118">
        <f t="shared" si="3"/>
        <v>43780</v>
      </c>
      <c r="C115" s="65">
        <f>Worksheet!AD74</f>
        <v>28757.151694114847</v>
      </c>
      <c r="D115" s="65">
        <f>Worksheet!AK74</f>
        <v>7736.1347530779858</v>
      </c>
      <c r="E115" s="65">
        <f>Worksheet!AM74</f>
        <v>3415042.2664803741</v>
      </c>
      <c r="F115" s="65">
        <f>Worksheet!AO74</f>
        <v>49533.155249944735</v>
      </c>
      <c r="G115" s="66">
        <f>Worksheet!BP74</f>
        <v>2.2693280709727537</v>
      </c>
      <c r="H115" s="66">
        <f>Worksheet!BZ74</f>
        <v>7.2457199378854789</v>
      </c>
      <c r="I115" s="66">
        <f>Worksheet!CB74</f>
        <v>80.313391039639484</v>
      </c>
      <c r="J115" s="66">
        <f>Worksheet!CC74</f>
        <v>3.0914366975690384</v>
      </c>
      <c r="K115" s="66">
        <f>Worksheet!CD74</f>
        <v>8.0854458060240511</v>
      </c>
      <c r="L115" s="66">
        <f>Worksheet!CE74</f>
        <v>89.703939970895149</v>
      </c>
    </row>
    <row r="116" spans="1:12" x14ac:dyDescent="0.2">
      <c r="A116" s="67">
        <f t="shared" si="2"/>
        <v>72</v>
      </c>
      <c r="B116" s="118">
        <f t="shared" si="3"/>
        <v>43781</v>
      </c>
      <c r="C116" s="65">
        <f>Worksheet!AD75</f>
        <v>25699.63613090758</v>
      </c>
      <c r="D116" s="65">
        <f>Worksheet!AK75</f>
        <v>7784.2508701146326</v>
      </c>
      <c r="E116" s="65">
        <f>Worksheet!AM75</f>
        <v>3430387.688128076</v>
      </c>
      <c r="F116" s="65">
        <f>Worksheet!AO75</f>
        <v>49755.731456486057</v>
      </c>
      <c r="G116" s="66">
        <f>Worksheet!BP75</f>
        <v>2.2204794124766076</v>
      </c>
      <c r="H116" s="66">
        <f>Worksheet!BZ75</f>
        <v>7.2130352851145147</v>
      </c>
      <c r="I116" s="66">
        <f>Worksheet!CB75</f>
        <v>79.95110608776551</v>
      </c>
      <c r="J116" s="66">
        <f>Worksheet!CC75</f>
        <v>3.0630411507817938</v>
      </c>
      <c r="K116" s="66">
        <f>Worksheet!CD75</f>
        <v>8.0544861483704917</v>
      </c>
      <c r="L116" s="66">
        <f>Worksheet!CE75</f>
        <v>89.591749789516712</v>
      </c>
    </row>
    <row r="117" spans="1:12" x14ac:dyDescent="0.2">
      <c r="A117" s="67">
        <f t="shared" si="2"/>
        <v>73</v>
      </c>
      <c r="B117" s="118">
        <f t="shared" si="3"/>
        <v>43782</v>
      </c>
      <c r="C117" s="65">
        <f>Worksheet!AD76</f>
        <v>22869.906260347951</v>
      </c>
      <c r="D117" s="65">
        <f>Worksheet!AK76</f>
        <v>7833.4272299592922</v>
      </c>
      <c r="E117" s="65">
        <f>Worksheet!AM76</f>
        <v>3443137.1765324306</v>
      </c>
      <c r="F117" s="65">
        <f>Worksheet!AO76</f>
        <v>49940.655196578184</v>
      </c>
      <c r="G117" s="66">
        <f>Worksheet!BP76</f>
        <v>2.1710318560792357</v>
      </c>
      <c r="H117" s="66">
        <f>Worksheet!BZ76</f>
        <v>7.1828355235984942</v>
      </c>
      <c r="I117" s="66">
        <f>Worksheet!CB76</f>
        <v>79.616364298580663</v>
      </c>
      <c r="J117" s="66">
        <f>Worksheet!CC76</f>
        <v>3.0341349548416976</v>
      </c>
      <c r="K117" s="66">
        <f>Worksheet!CD76</f>
        <v>8.0248932635276518</v>
      </c>
      <c r="L117" s="66">
        <f>Worksheet!CE76</f>
        <v>89.491555441564117</v>
      </c>
    </row>
    <row r="118" spans="1:12" x14ac:dyDescent="0.2">
      <c r="A118" s="67">
        <f t="shared" si="2"/>
        <v>74</v>
      </c>
      <c r="B118" s="118">
        <f t="shared" si="3"/>
        <v>43783</v>
      </c>
      <c r="C118" s="65">
        <f>Worksheet!AD77</f>
        <v>20265.925280192507</v>
      </c>
      <c r="D118" s="65">
        <f>Worksheet!AK77</f>
        <v>7883.6777564710746</v>
      </c>
      <c r="E118" s="65">
        <f>Worksheet!AM77</f>
        <v>3453492.8315281328</v>
      </c>
      <c r="F118" s="65">
        <f>Worksheet!AO77</f>
        <v>50090.857808022192</v>
      </c>
      <c r="G118" s="66">
        <f>Worksheet!BP77</f>
        <v>2.1210892714264249</v>
      </c>
      <c r="H118" s="66">
        <f>Worksheet!BZ77</f>
        <v>7.1551639844456485</v>
      </c>
      <c r="I118" s="66">
        <f>Worksheet!CB77</f>
        <v>79.30964596503992</v>
      </c>
      <c r="J118" s="66">
        <f>Worksheet!CC77</f>
        <v>3.0047670367755619</v>
      </c>
      <c r="K118" s="66">
        <f>Worksheet!CD77</f>
        <v>7.9967020399596587</v>
      </c>
      <c r="L118" s="66">
        <f>Worksheet!CE77</f>
        <v>89.403810872965622</v>
      </c>
    </row>
    <row r="119" spans="1:12" x14ac:dyDescent="0.2">
      <c r="A119" s="67">
        <f t="shared" si="2"/>
        <v>75</v>
      </c>
      <c r="B119" s="118">
        <f t="shared" si="3"/>
        <v>43784</v>
      </c>
      <c r="C119" s="65">
        <f>Worksheet!AD78</f>
        <v>17883.117495492457</v>
      </c>
      <c r="D119" s="65">
        <f>Worksheet!AK78</f>
        <v>7935.0162508098383</v>
      </c>
      <c r="E119" s="65">
        <f>Worksheet!AM78</f>
        <v>3461652.6210232656</v>
      </c>
      <c r="F119" s="65">
        <f>Worksheet!AO78</f>
        <v>50209.210697483155</v>
      </c>
      <c r="G119" s="66">
        <f>Worksheet!BP78</f>
        <v>2.0707572645307515</v>
      </c>
      <c r="H119" s="66">
        <f>Worksheet!BZ78</f>
        <v>7.1300501715464257</v>
      </c>
      <c r="I119" s="66">
        <f>Worksheet!CB78</f>
        <v>79.031278115721662</v>
      </c>
      <c r="J119" s="66">
        <f>Worksheet!CC78</f>
        <v>2.9749878941795447</v>
      </c>
      <c r="K119" s="66">
        <f>Worksheet!CD78</f>
        <v>7.9699405700516266</v>
      </c>
      <c r="L119" s="66">
        <f>Worksheet!CE78</f>
        <v>89.32889757707585</v>
      </c>
    </row>
    <row r="120" spans="1:12" x14ac:dyDescent="0.2">
      <c r="A120" s="67">
        <f t="shared" si="2"/>
        <v>76</v>
      </c>
      <c r="B120" s="118">
        <f t="shared" si="3"/>
        <v>43785</v>
      </c>
      <c r="C120" s="65">
        <f>Worksheet!AD79</f>
        <v>15714.733577463743</v>
      </c>
      <c r="D120" s="65">
        <f>Worksheet!AK79</f>
        <v>7987.456379345771</v>
      </c>
      <c r="E120" s="65">
        <f>Worksheet!AM79</f>
        <v>3467808.4248636374</v>
      </c>
      <c r="F120" s="65">
        <f>Worksheet!AO79</f>
        <v>50298.49696790686</v>
      </c>
      <c r="G120" s="66">
        <f>Worksheet!BP79</f>
        <v>2.0201421763403569</v>
      </c>
      <c r="H120" s="66">
        <f>Worksheet!BZ79</f>
        <v>7.1075093945433725</v>
      </c>
      <c r="I120" s="66">
        <f>Worksheet!CB79</f>
        <v>78.781430446573154</v>
      </c>
      <c r="J120" s="66">
        <f>Worksheet!CC79</f>
        <v>2.9448491055773025</v>
      </c>
      <c r="K120" s="66">
        <f>Worksheet!CD79</f>
        <v>7.9446298502280657</v>
      </c>
      <c r="L120" s="66">
        <f>Worksheet!CE79</f>
        <v>89.267120091802582</v>
      </c>
    </row>
    <row r="121" spans="1:12" x14ac:dyDescent="0.2">
      <c r="A121" s="67">
        <f t="shared" si="2"/>
        <v>77</v>
      </c>
      <c r="B121" s="118">
        <f t="shared" si="3"/>
        <v>43786</v>
      </c>
      <c r="C121" s="65">
        <f>Worksheet!AD80</f>
        <v>13752.217596919174</v>
      </c>
      <c r="D121" s="65">
        <f>Worksheet!AK80</f>
        <v>8041.0116613424989</v>
      </c>
      <c r="E121" s="65">
        <f>Worksheet!AM80</f>
        <v>3472144.4090395225</v>
      </c>
      <c r="F121" s="65">
        <f>Worksheet!AO80</f>
        <v>50361.387837356262</v>
      </c>
      <c r="G121" s="66">
        <f>Worksheet!BP80</f>
        <v>1.9693500759840152</v>
      </c>
      <c r="H121" s="66">
        <f>Worksheet!BZ80</f>
        <v>7.0875426305207068</v>
      </c>
      <c r="I121" s="66">
        <f>Worksheet!CB80</f>
        <v>78.560113787842823</v>
      </c>
      <c r="J121" s="66">
        <f>Worksheet!CC80</f>
        <v>2.9144028282962333</v>
      </c>
      <c r="K121" s="66">
        <f>Worksheet!CD80</f>
        <v>7.920783594093403</v>
      </c>
      <c r="L121" s="66">
        <f>Worksheet!CE80</f>
        <v>89.218702736758601</v>
      </c>
    </row>
    <row r="122" spans="1:12" x14ac:dyDescent="0.2">
      <c r="A122" s="67">
        <f t="shared" si="2"/>
        <v>78</v>
      </c>
      <c r="B122" s="118">
        <f t="shared" si="3"/>
        <v>43787</v>
      </c>
      <c r="C122" s="65">
        <f>Worksheet!AD81</f>
        <v>11985.566668767624</v>
      </c>
      <c r="D122" s="65">
        <f>Worksheet!AK81</f>
        <v>8095.695456419171</v>
      </c>
      <c r="E122" s="65">
        <f>Worksheet!AM81</f>
        <v>3474835.7235849937</v>
      </c>
      <c r="F122" s="65">
        <f>Worksheet!AO81</f>
        <v>50400.423752816445</v>
      </c>
      <c r="G122" s="66">
        <f>Worksheet!BP81</f>
        <v>1.9184857717000552</v>
      </c>
      <c r="H122" s="66">
        <f>Worksheet!BZ81</f>
        <v>7.0701366169390054</v>
      </c>
      <c r="I122" s="66">
        <f>Worksheet!CB81</f>
        <v>78.367181134191782</v>
      </c>
      <c r="J122" s="66">
        <f>Worksheet!CC81</f>
        <v>2.8837012955667434</v>
      </c>
      <c r="K122" s="66">
        <f>Worksheet!CD81</f>
        <v>7.8984081625331504</v>
      </c>
      <c r="L122" s="66">
        <f>Worksheet!CE81</f>
        <v>89.183787660256797</v>
      </c>
    </row>
    <row r="123" spans="1:12" x14ac:dyDescent="0.2">
      <c r="A123" s="67">
        <f t="shared" si="2"/>
        <v>79</v>
      </c>
      <c r="B123" s="118">
        <f t="shared" si="3"/>
        <v>43788</v>
      </c>
      <c r="C123" s="65">
        <f>Worksheet!AD82</f>
        <v>10403.675354332185</v>
      </c>
      <c r="D123" s="65">
        <f>Worksheet!AK82</f>
        <v>8151.5209517973144</v>
      </c>
      <c r="E123" s="65">
        <f>Worksheet!AM82</f>
        <v>3476047.510452095</v>
      </c>
      <c r="F123" s="65">
        <f>Worksheet!AO82</f>
        <v>50418</v>
      </c>
      <c r="G123" s="66">
        <f>Worksheet!BP82</f>
        <v>1.8676518615794686</v>
      </c>
      <c r="H123" s="66">
        <f>Worksheet!BZ82</f>
        <v>7.0552641712517232</v>
      </c>
      <c r="I123" s="66">
        <f>Worksheet!CB82</f>
        <v>78.202331187404155</v>
      </c>
      <c r="J123" s="66">
        <f>Worksheet!CC82</f>
        <v>2.8527963243981076</v>
      </c>
      <c r="K123" s="66">
        <f>Worksheet!CD82</f>
        <v>7.8775026111047231</v>
      </c>
      <c r="L123" s="66">
        <f>Worksheet!CE82</f>
        <v>89.162434225346928</v>
      </c>
    </row>
    <row r="124" spans="1:12" x14ac:dyDescent="0.2">
      <c r="A124" s="67">
        <f t="shared" si="2"/>
        <v>80</v>
      </c>
      <c r="B124" s="118">
        <f t="shared" si="3"/>
        <v>43789</v>
      </c>
      <c r="C124" s="65">
        <f>Worksheet!AD83</f>
        <v>8994.6583732541476</v>
      </c>
      <c r="D124" s="65">
        <f>Worksheet!AK83</f>
        <v>8208.5011493387356</v>
      </c>
      <c r="E124" s="65">
        <f>Worksheet!AM83</f>
        <v>3475934.2018386852</v>
      </c>
      <c r="F124" s="65">
        <f>Worksheet!AO83</f>
        <v>50416.356526010153</v>
      </c>
      <c r="G124" s="66">
        <f>Worksheet!BP83</f>
        <v>1.8169511056993066</v>
      </c>
      <c r="H124" s="66">
        <f>Worksheet!BZ83</f>
        <v>7.0428844379979418</v>
      </c>
      <c r="I124" s="66">
        <f>Worksheet!CB83</f>
        <v>78.065111095225504</v>
      </c>
      <c r="J124" s="66">
        <f>Worksheet!CC83</f>
        <v>2.8217406053384138</v>
      </c>
      <c r="K124" s="66">
        <f>Worksheet!CD83</f>
        <v>7.8580586961234804</v>
      </c>
      <c r="L124" s="66">
        <f>Worksheet!CE83</f>
        <v>89.154617960346357</v>
      </c>
    </row>
    <row r="125" spans="1:12" x14ac:dyDescent="0.2">
      <c r="A125" s="67">
        <f t="shared" si="2"/>
        <v>81</v>
      </c>
      <c r="B125" s="118">
        <f t="shared" si="3"/>
        <v>43790</v>
      </c>
      <c r="C125" s="65">
        <f>Worksheet!AD84</f>
        <v>7746.1466136570934</v>
      </c>
      <c r="D125" s="65">
        <f>Worksheet!AK84</f>
        <v>8266.6488523810367</v>
      </c>
      <c r="E125" s="65">
        <f>Worksheet!AM84</f>
        <v>3474639.084938596</v>
      </c>
      <c r="F125" s="65">
        <f>Worksheet!AO84</f>
        <v>50397.571626300829</v>
      </c>
      <c r="G125" s="66">
        <f>Worksheet!BP84</f>
        <v>1.7665262809556119</v>
      </c>
      <c r="H125" s="66">
        <f>Worksheet!BZ84</f>
        <v>7.032939734303981</v>
      </c>
      <c r="I125" s="66">
        <f>Worksheet!CB84</f>
        <v>77.95488148610545</v>
      </c>
      <c r="J125" s="66">
        <f>Worksheet!CC84</f>
        <v>2.7906093121751541</v>
      </c>
      <c r="K125" s="66">
        <f>Worksheet!CD84</f>
        <v>7.8400590361912403</v>
      </c>
      <c r="L125" s="66">
        <f>Worksheet!CE84</f>
        <v>89.160208560850222</v>
      </c>
    </row>
    <row r="126" spans="1:12" x14ac:dyDescent="0.2">
      <c r="A126" s="67">
        <f t="shared" si="2"/>
        <v>82</v>
      </c>
      <c r="B126" s="118">
        <f t="shared" si="3"/>
        <v>43791</v>
      </c>
      <c r="C126" s="65">
        <f>Worksheet!AD85</f>
        <v>6645.5528417863643</v>
      </c>
      <c r="D126" s="65">
        <f>Worksheet!AK85</f>
        <v>8325.976652377818</v>
      </c>
      <c r="E126" s="65">
        <f>Worksheet!AM85</f>
        <v>3472294.1058438257</v>
      </c>
      <c r="F126" s="65">
        <f>Worksheet!AO85</f>
        <v>50363.559100394719</v>
      </c>
      <c r="G126" s="66">
        <f>Worksheet!BP85</f>
        <v>1.71649884128306</v>
      </c>
      <c r="H126" s="66">
        <f>Worksheet!BZ85</f>
        <v>7.0253581887577727</v>
      </c>
      <c r="I126" s="66">
        <f>Worksheet!CB85</f>
        <v>77.870845719148235</v>
      </c>
      <c r="J126" s="66">
        <f>Worksheet!CC85</f>
        <v>2.759467160599832</v>
      </c>
      <c r="K126" s="66">
        <f>Worksheet!CD85</f>
        <v>7.8234783824088447</v>
      </c>
      <c r="L126" s="66">
        <f>Worksheet!CE85</f>
        <v>89.178983064685752</v>
      </c>
    </row>
    <row r="127" spans="1:12" x14ac:dyDescent="0.2">
      <c r="A127" s="67">
        <f t="shared" si="2"/>
        <v>83</v>
      </c>
      <c r="B127" s="118">
        <f t="shared" si="3"/>
        <v>43792</v>
      </c>
      <c r="C127" s="65">
        <f>Worksheet!AD86</f>
        <v>5680.3048525124286</v>
      </c>
      <c r="D127" s="65">
        <f>Worksheet!AK86</f>
        <v>8386.4969153509683</v>
      </c>
      <c r="E127" s="65">
        <f>Worksheet!AM86</f>
        <v>3469019.8832957363</v>
      </c>
      <c r="F127" s="65">
        <f>Worksheet!AO86</f>
        <v>50316.068451336214</v>
      </c>
      <c r="G127" s="66">
        <f>Worksheet!BP86</f>
        <v>1.6669709531021042</v>
      </c>
      <c r="H127" s="66">
        <f>Worksheet!BZ86</f>
        <v>7.0200561956371432</v>
      </c>
      <c r="I127" s="66">
        <f>Worksheet!CB86</f>
        <v>77.812077087399146</v>
      </c>
      <c r="J127" s="66">
        <f>Worksheet!CC86</f>
        <v>2.7283693609483874</v>
      </c>
      <c r="K127" s="66">
        <f>Worksheet!CD86</f>
        <v>7.8082848105070166</v>
      </c>
      <c r="L127" s="66">
        <f>Worksheet!CE86</f>
        <v>89.21063837400817</v>
      </c>
    </row>
    <row r="128" spans="1:12" x14ac:dyDescent="0.2">
      <c r="A128" s="67">
        <f t="shared" si="2"/>
        <v>84</v>
      </c>
      <c r="B128" s="118">
        <f t="shared" si="3"/>
        <v>43793</v>
      </c>
      <c r="C128" s="65">
        <f>Worksheet!AD87</f>
        <v>4838.0450312008552</v>
      </c>
      <c r="D128" s="65">
        <f>Worksheet!AK87</f>
        <v>8448.2217681628736</v>
      </c>
      <c r="E128" s="65">
        <f>Worksheet!AM87</f>
        <v>3464925.9020556547</v>
      </c>
      <c r="F128" s="65">
        <f>Worksheet!AO87</f>
        <v>50256.687690416868</v>
      </c>
      <c r="G128" s="66">
        <f>Worksheet!BP87</f>
        <v>1.6180294250759377</v>
      </c>
      <c r="H128" s="66">
        <f>Worksheet!BZ87</f>
        <v>7.0169405116199561</v>
      </c>
      <c r="I128" s="66">
        <f>Worksheet!CB87</f>
        <v>77.777542058309777</v>
      </c>
      <c r="J128" s="66">
        <f>Worksheet!CC87</f>
        <v>2.6973636212506289</v>
      </c>
      <c r="K128" s="66">
        <f>Worksheet!CD87</f>
        <v>7.7944407394002289</v>
      </c>
      <c r="L128" s="66">
        <f>Worksheet!CE87</f>
        <v>89.254802012157171</v>
      </c>
    </row>
    <row r="129" spans="1:12" x14ac:dyDescent="0.2">
      <c r="A129" s="67">
        <f t="shared" si="2"/>
        <v>85</v>
      </c>
      <c r="B129" s="118">
        <f t="shared" si="3"/>
        <v>43794</v>
      </c>
      <c r="C129" s="65">
        <f>Worksheet!AD88</f>
        <v>4106.7963865623824</v>
      </c>
      <c r="D129" s="65">
        <f>Worksheet!AK88</f>
        <v>8511.1630846168027</v>
      </c>
      <c r="E129" s="65">
        <f>Worksheet!AM88</f>
        <v>3460110.8557189438</v>
      </c>
      <c r="F129" s="65">
        <f>Worksheet!AO88</f>
        <v>50186.84830948944</v>
      </c>
      <c r="G129" s="66">
        <f>Worksheet!BP88</f>
        <v>1.5697497176448303</v>
      </c>
      <c r="H129" s="66">
        <f>Worksheet!BZ88</f>
        <v>7.0159099899512301</v>
      </c>
      <c r="I129" s="66">
        <f>Worksheet!CB88</f>
        <v>77.766119495684563</v>
      </c>
      <c r="J129" s="66">
        <f>Worksheet!CC88</f>
        <v>2.6664922303554079</v>
      </c>
      <c r="K129" s="66">
        <f>Worksheet!CD88</f>
        <v>7.7819037700911151</v>
      </c>
      <c r="L129" s="66">
        <f>Worksheet!CE88</f>
        <v>89.311041009567674</v>
      </c>
    </row>
    <row r="130" spans="1:12" x14ac:dyDescent="0.2">
      <c r="A130" s="67">
        <f t="shared" si="2"/>
        <v>86</v>
      </c>
      <c r="B130" s="118">
        <f t="shared" si="3"/>
        <v>43795</v>
      </c>
      <c r="C130" s="65">
        <f>Worksheet!AD89</f>
        <v>3475.0960439418368</v>
      </c>
      <c r="D130" s="65">
        <f>Worksheet!AK89</f>
        <v>8575.3324713941001</v>
      </c>
      <c r="E130" s="65">
        <f>Worksheet!AM89</f>
        <v>3454663.1096870969</v>
      </c>
      <c r="F130" s="65">
        <f>Worksheet!AO89</f>
        <v>50107.831996102541</v>
      </c>
      <c r="G130" s="66">
        <f>Worksheet!BP89</f>
        <v>1.5221978842361203</v>
      </c>
      <c r="H130" s="66">
        <f>Worksheet!BZ89</f>
        <v>7.0168571415709131</v>
      </c>
      <c r="I130" s="66">
        <f>Worksheet!CB89</f>
        <v>77.776617963615635</v>
      </c>
      <c r="J130" s="66">
        <f>Worksheet!CC89</f>
        <v>2.6357930413348565</v>
      </c>
      <c r="K130" s="66">
        <f>Worksheet!CD89</f>
        <v>7.7706274456454674</v>
      </c>
      <c r="L130" s="66">
        <f>Worksheet!CE89</f>
        <v>89.378870040981809</v>
      </c>
    </row>
    <row r="131" spans="1:12" x14ac:dyDescent="0.2">
      <c r="A131" s="67">
        <f t="shared" si="2"/>
        <v>87</v>
      </c>
      <c r="B131" s="118">
        <f t="shared" si="3"/>
        <v>43796</v>
      </c>
      <c r="C131" s="65">
        <f>Worksheet!AD90</f>
        <v>2932.0979489619394</v>
      </c>
      <c r="D131" s="65">
        <f>Worksheet!AK90</f>
        <v>8640.7412538372282</v>
      </c>
      <c r="E131" s="65">
        <f>Worksheet!AM90</f>
        <v>3448661.2565873251</v>
      </c>
      <c r="F131" s="65">
        <f>Worksheet!AO90</f>
        <v>50020.778689531093</v>
      </c>
      <c r="G131" s="66">
        <f>Worksheet!BP90</f>
        <v>1.4754302009832621</v>
      </c>
      <c r="H131" s="66">
        <f>Worksheet!BZ90</f>
        <v>7.0196697260772796</v>
      </c>
      <c r="I131" s="66">
        <f>Worksheet!CB90</f>
        <v>77.807793361123174</v>
      </c>
      <c r="J131" s="66">
        <f>Worksheet!CC90</f>
        <v>2.6052991954455034</v>
      </c>
      <c r="K131" s="66">
        <f>Worksheet!CD90</f>
        <v>7.7605620429616584</v>
      </c>
      <c r="L131" s="66">
        <f>Worksheet!CE90</f>
        <v>89.457760072757964</v>
      </c>
    </row>
    <row r="132" spans="1:12" x14ac:dyDescent="0.2">
      <c r="A132" s="67">
        <f t="shared" si="2"/>
        <v>88</v>
      </c>
      <c r="B132" s="118">
        <f t="shared" si="3"/>
        <v>43797</v>
      </c>
      <c r="C132" s="65">
        <f>Worksheet!AD91</f>
        <v>2467.6471206385472</v>
      </c>
      <c r="D132" s="65">
        <f>Worksheet!AK91</f>
        <v>8707.400461588124</v>
      </c>
      <c r="E132" s="65">
        <f>Worksheet!AM91</f>
        <v>3442174.7385343122</v>
      </c>
      <c r="F132" s="65">
        <f>Worksheet!AO91</f>
        <v>49926.695606312744</v>
      </c>
      <c r="G132" s="66">
        <f>Worksheet!BP91</f>
        <v>1.4294942940926574</v>
      </c>
      <c r="H132" s="66">
        <f>Worksheet!BZ91</f>
        <v>7.0242322128399097</v>
      </c>
      <c r="I132" s="66">
        <f>Worksheet!CB91</f>
        <v>77.858365117500952</v>
      </c>
      <c r="J132" s="66">
        <f>Worksheet!CC91</f>
        <v>2.5750396684118479</v>
      </c>
      <c r="K132" s="66">
        <f>Worksheet!CD91</f>
        <v>7.7516553090345228</v>
      </c>
      <c r="L132" s="66">
        <f>Worksheet!CE91</f>
        <v>89.547146513723348</v>
      </c>
    </row>
    <row r="133" spans="1:12" x14ac:dyDescent="0.2">
      <c r="A133" s="67">
        <f t="shared" si="2"/>
        <v>89</v>
      </c>
      <c r="B133" s="118">
        <f t="shared" si="3"/>
        <v>43798</v>
      </c>
      <c r="C133" s="65">
        <f>Worksheet!AD92</f>
        <v>2072.3282162545538</v>
      </c>
      <c r="D133" s="65">
        <f>Worksheet!AK92</f>
        <v>8775.3208140917304</v>
      </c>
      <c r="E133" s="65">
        <f>Worksheet!AM92</f>
        <v>3435264.5131148496</v>
      </c>
      <c r="F133" s="65">
        <f>Worksheet!AO92</f>
        <v>49826.466899958512</v>
      </c>
      <c r="G133" s="66">
        <f>Worksheet!BP92</f>
        <v>1.384430030490047</v>
      </c>
      <c r="H133" s="66">
        <f>Worksheet!BZ92</f>
        <v>7.030427122302461</v>
      </c>
      <c r="I133" s="66">
        <f>Worksheet!CB92</f>
        <v>77.927031059655235</v>
      </c>
      <c r="J133" s="66">
        <f>Worksheet!CC92</f>
        <v>2.5450396943020608</v>
      </c>
      <c r="K133" s="66">
        <f>Worksheet!CD92</f>
        <v>7.743853146367</v>
      </c>
      <c r="L133" s="66">
        <f>Worksheet!CE92</f>
        <v>89.646436909787326</v>
      </c>
    </row>
    <row r="134" spans="1:12" x14ac:dyDescent="0.2">
      <c r="A134" s="67">
        <f t="shared" si="2"/>
        <v>90</v>
      </c>
      <c r="B134" s="118">
        <f t="shared" si="3"/>
        <v>43799</v>
      </c>
      <c r="C134" s="65">
        <f>Worksheet!AD93</f>
        <v>1737.4914384255653</v>
      </c>
      <c r="D134" s="65">
        <f>Worksheet!AK93</f>
        <v>8844.5127059749448</v>
      </c>
      <c r="E134" s="65">
        <f>Worksheet!AM93</f>
        <v>3427983.7427034574</v>
      </c>
      <c r="F134" s="65">
        <f>Worksheet!AO93</f>
        <v>49720.863659065566</v>
      </c>
      <c r="G134" s="66">
        <f>Worksheet!BP93</f>
        <v>1.3402702537446207</v>
      </c>
      <c r="H134" s="66">
        <f>Worksheet!BZ93</f>
        <v>7.0381362507918057</v>
      </c>
      <c r="I134" s="66">
        <f>Worksheet!CB93</f>
        <v>78.012480988198888</v>
      </c>
      <c r="J134" s="66">
        <f>Worksheet!CC93</f>
        <v>2.5153211101061919</v>
      </c>
      <c r="K134" s="66">
        <f>Worksheet!CD93</f>
        <v>7.7371002484865716</v>
      </c>
      <c r="L134" s="66">
        <f>Worksheet!CE93</f>
        <v>89.755018180684075</v>
      </c>
    </row>
    <row r="135" spans="1:12" x14ac:dyDescent="0.2">
      <c r="A135" s="67">
        <f t="shared" si="2"/>
        <v>91</v>
      </c>
      <c r="B135" s="118">
        <f t="shared" si="3"/>
        <v>43800</v>
      </c>
      <c r="C135" s="65">
        <f>Worksheet!AD94</f>
        <v>0</v>
      </c>
      <c r="D135" s="65">
        <f>Worksheet!AK94</f>
        <v>8914.9861923116496</v>
      </c>
      <c r="E135" s="65">
        <f>Worksheet!AM94</f>
        <v>3419068.7565111453</v>
      </c>
      <c r="F135" s="65">
        <f>Worksheet!AO94</f>
        <v>49591.557091047594</v>
      </c>
      <c r="G135" s="66">
        <f>Worksheet!BP94</f>
        <v>1.2963308250703225</v>
      </c>
      <c r="H135" s="66">
        <f>Worksheet!BZ94</f>
        <v>7.0469669027990687</v>
      </c>
      <c r="I135" s="66">
        <f>Worksheet!CB94</f>
        <v>78.110362166863553</v>
      </c>
      <c r="J135" s="66">
        <f>Worksheet!CC94</f>
        <v>2.4855046010205979</v>
      </c>
      <c r="K135" s="66">
        <f>Worksheet!CD94</f>
        <v>7.7311867092445601</v>
      </c>
      <c r="L135" s="66">
        <f>Worksheet!CE94</f>
        <v>89.870473502715143</v>
      </c>
    </row>
    <row r="136" spans="1:12" x14ac:dyDescent="0.2">
      <c r="A136" s="67">
        <f t="shared" si="2"/>
        <v>92</v>
      </c>
      <c r="B136" s="118">
        <f t="shared" si="3"/>
        <v>43801</v>
      </c>
      <c r="C136" s="65">
        <f>Worksheet!AD95</f>
        <v>0</v>
      </c>
      <c r="D136" s="65">
        <f>Worksheet!AK95</f>
        <v>8986.7509737848795</v>
      </c>
      <c r="E136" s="65">
        <f>Worksheet!AM95</f>
        <v>3410082.0055373609</v>
      </c>
      <c r="F136" s="65">
        <f>Worksheet!AO95</f>
        <v>49461.209617592809</v>
      </c>
      <c r="G136" s="66">
        <f>Worksheet!BP95</f>
        <v>1.2533230063531462</v>
      </c>
      <c r="H136" s="66">
        <f>Worksheet!BZ95</f>
        <v>7.0572880719066493</v>
      </c>
      <c r="I136" s="66">
        <f>Worksheet!CB95</f>
        <v>78.224764613774198</v>
      </c>
      <c r="J136" s="66">
        <f>Worksheet!CC95</f>
        <v>2.4559900765449592</v>
      </c>
      <c r="K136" s="66">
        <f>Worksheet!CD95</f>
        <v>7.7263277605369503</v>
      </c>
      <c r="L136" s="66">
        <f>Worksheet!CE95</f>
        <v>89.995316998270255</v>
      </c>
    </row>
    <row r="137" spans="1:12" x14ac:dyDescent="0.2">
      <c r="A137" s="67">
        <f t="shared" si="2"/>
        <v>93</v>
      </c>
      <c r="B137" s="118">
        <f t="shared" si="3"/>
        <v>43802</v>
      </c>
      <c r="C137" s="65">
        <f>Worksheet!AD96</f>
        <v>0</v>
      </c>
      <c r="D137" s="65">
        <f>Worksheet!AK96</f>
        <v>9059.8163817575569</v>
      </c>
      <c r="E137" s="65">
        <f>Worksheet!AM96</f>
        <v>3401022.1891556028</v>
      </c>
      <c r="F137" s="65">
        <f>Worksheet!AO96</f>
        <v>49329.802373887993</v>
      </c>
      <c r="G137" s="66">
        <f>Worksheet!BP96</f>
        <v>1.2149031848416181</v>
      </c>
      <c r="H137" s="66">
        <f>Worksheet!BZ96</f>
        <v>7.0686021448368273</v>
      </c>
      <c r="I137" s="66">
        <f>Worksheet!CB96</f>
        <v>78.350172657596204</v>
      </c>
      <c r="J137" s="66">
        <f>Worksheet!CC96</f>
        <v>2.4288446921837523</v>
      </c>
      <c r="K137" s="66">
        <f>Worksheet!CD96</f>
        <v>7.7222527130602456</v>
      </c>
      <c r="L137" s="66">
        <f>Worksheet!CE96</f>
        <v>90.126410576893235</v>
      </c>
    </row>
    <row r="138" spans="1:12" x14ac:dyDescent="0.2">
      <c r="A138" s="67">
        <f t="shared" si="2"/>
        <v>94</v>
      </c>
      <c r="B138" s="118">
        <f t="shared" si="3"/>
        <v>43803</v>
      </c>
      <c r="C138" s="65">
        <f>Worksheet!AD97</f>
        <v>0</v>
      </c>
      <c r="D138" s="65">
        <f>Worksheet!AK97</f>
        <v>9134.1913632636351</v>
      </c>
      <c r="E138" s="65">
        <f>Worksheet!AM97</f>
        <v>3391887.9977923394</v>
      </c>
      <c r="F138" s="65">
        <f>Worksheet!AO97</f>
        <v>49197.316365348619</v>
      </c>
      <c r="G138" s="66">
        <f>Worksheet!BP97</f>
        <v>1.1788525157922094</v>
      </c>
      <c r="H138" s="66">
        <f>Worksheet!BZ97</f>
        <v>7.0806587640286942</v>
      </c>
      <c r="I138" s="66">
        <f>Worksheet!CB97</f>
        <v>78.483811271850328</v>
      </c>
      <c r="J138" s="66">
        <f>Worksheet!CC97</f>
        <v>2.4028390140817577</v>
      </c>
      <c r="K138" s="66">
        <f>Worksheet!CD97</f>
        <v>7.7188269089909811</v>
      </c>
      <c r="L138" s="66">
        <f>Worksheet!CE97</f>
        <v>90.26218077844041</v>
      </c>
    </row>
    <row r="139" spans="1:12" x14ac:dyDescent="0.2">
      <c r="A139" s="67">
        <f t="shared" si="2"/>
        <v>95</v>
      </c>
      <c r="B139" s="118">
        <f t="shared" si="3"/>
        <v>43804</v>
      </c>
      <c r="C139" s="65">
        <f>Worksheet!AD98</f>
        <v>0</v>
      </c>
      <c r="D139" s="65">
        <f>Worksheet!AK98</f>
        <v>9209.8844659318493</v>
      </c>
      <c r="E139" s="65">
        <f>Worksheet!AM98</f>
        <v>3382678.1133264075</v>
      </c>
      <c r="F139" s="65">
        <f>Worksheet!AO98</f>
        <v>49063.732473411837</v>
      </c>
      <c r="G139" s="66">
        <f>Worksheet!BP98</f>
        <v>1.144275765573503</v>
      </c>
      <c r="H139" s="66">
        <f>Worksheet!BZ98</f>
        <v>7.0933109495202764</v>
      </c>
      <c r="I139" s="66">
        <f>Worksheet!CB98</f>
        <v>78.624051293491021</v>
      </c>
      <c r="J139" s="66">
        <f>Worksheet!CC98</f>
        <v>2.3774782404584047</v>
      </c>
      <c r="K139" s="66">
        <f>Worksheet!CD98</f>
        <v>7.7159723898656161</v>
      </c>
      <c r="L139" s="66">
        <f>Worksheet!CE98</f>
        <v>90.40170546043268</v>
      </c>
    </row>
    <row r="140" spans="1:12" x14ac:dyDescent="0.2">
      <c r="A140" s="67">
        <f t="shared" si="2"/>
        <v>96</v>
      </c>
      <c r="B140" s="118">
        <f t="shared" si="3"/>
        <v>43805</v>
      </c>
      <c r="C140" s="65">
        <f>Worksheet!AD99</f>
        <v>0</v>
      </c>
      <c r="D140" s="65">
        <f>Worksheet!AK99</f>
        <v>9286.9038228546779</v>
      </c>
      <c r="E140" s="65">
        <f>Worksheet!AM99</f>
        <v>3373391.2095035529</v>
      </c>
      <c r="F140" s="65">
        <f>Worksheet!AO99</f>
        <v>48929.031461549144</v>
      </c>
      <c r="G140" s="66">
        <f>Worksheet!BP99</f>
        <v>1.1108082038590747</v>
      </c>
      <c r="H140" s="66">
        <f>Worksheet!BZ99</f>
        <v>7.1064568243706594</v>
      </c>
      <c r="I140" s="66">
        <f>Worksheet!CB99</f>
        <v>78.76976349275732</v>
      </c>
      <c r="J140" s="66">
        <f>Worksheet!CC99</f>
        <v>2.3525631004899843</v>
      </c>
      <c r="K140" s="66">
        <f>Worksheet!CD99</f>
        <v>7.7136356780891857</v>
      </c>
      <c r="L140" s="66">
        <f>Worksheet!CE99</f>
        <v>90.544342314729732</v>
      </c>
    </row>
    <row r="141" spans="1:12" x14ac:dyDescent="0.2">
      <c r="A141" s="67">
        <f t="shared" si="2"/>
        <v>97</v>
      </c>
      <c r="B141" s="118">
        <f t="shared" si="3"/>
        <v>43806</v>
      </c>
      <c r="C141" s="65">
        <f>Worksheet!AD100</f>
        <v>0</v>
      </c>
      <c r="D141" s="65">
        <f>Worksheet!AK100</f>
        <v>9365.2571374154268</v>
      </c>
      <c r="E141" s="65">
        <f>Worksheet!AM100</f>
        <v>3364025.9523661374</v>
      </c>
      <c r="F141" s="65">
        <f>Worksheet!AO100</f>
        <v>48793.193981499055</v>
      </c>
      <c r="G141" s="66">
        <f>Worksheet!BP100</f>
        <v>1.078296815227386</v>
      </c>
      <c r="H141" s="66">
        <f>Worksheet!BZ100</f>
        <v>7.1200159754467238</v>
      </c>
      <c r="I141" s="66">
        <f>Worksheet!CB100</f>
        <v>78.920056550158492</v>
      </c>
      <c r="J141" s="66">
        <f>Worksheet!CC100</f>
        <v>2.3280127299654221</v>
      </c>
      <c r="K141" s="66">
        <f>Worksheet!CD100</f>
        <v>7.7117746863058132</v>
      </c>
      <c r="L141" s="66">
        <f>Worksheet!CE100</f>
        <v>90.689577839357369</v>
      </c>
    </row>
    <row r="142" spans="1:12" x14ac:dyDescent="0.2">
      <c r="A142" s="67">
        <f t="shared" si="2"/>
        <v>98</v>
      </c>
      <c r="B142" s="118">
        <f t="shared" si="3"/>
        <v>43807</v>
      </c>
      <c r="C142" s="65">
        <f>Worksheet!AD101</f>
        <v>0</v>
      </c>
      <c r="D142" s="65">
        <f>Worksheet!AK101</f>
        <v>9444.9516680868055</v>
      </c>
      <c r="E142" s="65">
        <f>Worksheet!AM101</f>
        <v>3354581.0006980505</v>
      </c>
      <c r="F142" s="65">
        <f>Worksheet!AO101</f>
        <v>48656.200579720244</v>
      </c>
      <c r="G142" s="66">
        <f>Worksheet!BP101</f>
        <v>1.0466725731097346</v>
      </c>
      <c r="H142" s="66">
        <f>Worksheet!BZ101</f>
        <v>7.1339197890300028</v>
      </c>
      <c r="I142" s="66">
        <f>Worksheet!CB101</f>
        <v>79.074169933897991</v>
      </c>
      <c r="J142" s="66">
        <f>Worksheet!CC101</f>
        <v>2.3037934455505216</v>
      </c>
      <c r="K142" s="66">
        <f>Worksheet!CD101</f>
        <v>7.7103533707662191</v>
      </c>
      <c r="L142" s="66">
        <f>Worksheet!CE101</f>
        <v>90.836965744160466</v>
      </c>
    </row>
    <row r="143" spans="1:12" x14ac:dyDescent="0.2">
      <c r="A143" s="67">
        <f t="shared" si="2"/>
        <v>99</v>
      </c>
      <c r="B143" s="118">
        <f t="shared" si="3"/>
        <v>43808</v>
      </c>
      <c r="C143" s="65">
        <f>Worksheet!AD102</f>
        <v>0</v>
      </c>
      <c r="D143" s="65">
        <f>Worksheet!AK102</f>
        <v>9525.9942132146207</v>
      </c>
      <c r="E143" s="65">
        <f>Worksheet!AM102</f>
        <v>3345055.0064848363</v>
      </c>
      <c r="F143" s="65">
        <f>Worksheet!AO102</f>
        <v>48518.031704065441</v>
      </c>
      <c r="G143" s="66">
        <f>Worksheet!BP102</f>
        <v>1.0158994471933247</v>
      </c>
      <c r="H143" s="66">
        <f>Worksheet!BZ102</f>
        <v>7.1481074118482768</v>
      </c>
      <c r="I143" s="66">
        <f>Worksheet!CB102</f>
        <v>79.231429130926713</v>
      </c>
      <c r="J143" s="66">
        <f>Worksheet!CC102</f>
        <v>2.2798902001940471</v>
      </c>
      <c r="K143" s="66">
        <f>Worksheet!CD102</f>
        <v>7.7093395120748287</v>
      </c>
      <c r="L143" s="66">
        <f>Worksheet!CE102</f>
        <v>90.986101538088974</v>
      </c>
    </row>
    <row r="144" spans="1:12" x14ac:dyDescent="0.2">
      <c r="A144" s="67">
        <f t="shared" si="2"/>
        <v>100</v>
      </c>
      <c r="B144" s="118">
        <f t="shared" si="3"/>
        <v>43809</v>
      </c>
      <c r="C144" s="65">
        <f>Worksheet!AD103</f>
        <v>0</v>
      </c>
      <c r="D144" s="65">
        <f>Worksheet!AK103</f>
        <v>9608.3910958006218</v>
      </c>
      <c r="E144" s="65">
        <f>Worksheet!AM103</f>
        <v>3335446.6153890355</v>
      </c>
      <c r="F144" s="65">
        <f>Worksheet!AO103</f>
        <v>48378.667710675982</v>
      </c>
      <c r="G144" s="66">
        <f>Worksheet!BP103</f>
        <v>0.98595413523730513</v>
      </c>
      <c r="H144" s="66">
        <f>Worksheet!BZ103</f>
        <v>7.1625239735879607</v>
      </c>
      <c r="I144" s="66">
        <f>Worksheet!CB103</f>
        <v>79.391225944821272</v>
      </c>
      <c r="J144" s="66">
        <f>Worksheet!CC103</f>
        <v>2.2562951894453493</v>
      </c>
      <c r="K144" s="66">
        <f>Worksheet!CD103</f>
        <v>7.7087037567267176</v>
      </c>
      <c r="L144" s="66">
        <f>Worksheet!CE103</f>
        <v>91.136611720555749</v>
      </c>
    </row>
    <row r="145" spans="1:12" x14ac:dyDescent="0.2">
      <c r="A145" s="67">
        <f t="shared" si="2"/>
        <v>101</v>
      </c>
      <c r="B145" s="118">
        <f t="shared" si="3"/>
        <v>43810</v>
      </c>
      <c r="C145" s="65">
        <f>Worksheet!AD104</f>
        <v>0</v>
      </c>
      <c r="D145" s="65">
        <f>Worksheet!AK104</f>
        <v>9692.1481482988347</v>
      </c>
      <c r="E145" s="65">
        <f>Worksheet!AM104</f>
        <v>3325754.4672407368</v>
      </c>
      <c r="F145" s="65">
        <f>Worksheet!AO104</f>
        <v>48238.088871096959</v>
      </c>
      <c r="G145" s="66">
        <f>Worksheet!BP104</f>
        <v>0.95681805857025681</v>
      </c>
      <c r="H145" s="66">
        <f>Worksheet!BZ104</f>
        <v>7.1771197196367797</v>
      </c>
      <c r="I145" s="66">
        <f>Worksheet!CB104</f>
        <v>79.553008882884455</v>
      </c>
      <c r="J145" s="66">
        <f>Worksheet!CC104</f>
        <v>2.233003328479882</v>
      </c>
      <c r="K145" s="66">
        <f>Worksheet!CD104</f>
        <v>7.7084191669875599</v>
      </c>
      <c r="L145" s="66">
        <f>Worksheet!CE104</f>
        <v>91.288148860460851</v>
      </c>
    </row>
    <row r="146" spans="1:12" x14ac:dyDescent="0.2">
      <c r="A146" s="67">
        <f t="shared" si="2"/>
        <v>102</v>
      </c>
      <c r="B146" s="118">
        <f t="shared" si="3"/>
        <v>43811</v>
      </c>
      <c r="C146" s="65">
        <f>Worksheet!AD105</f>
        <v>0</v>
      </c>
      <c r="D146" s="65">
        <f>Worksheet!AK105</f>
        <v>9777.2706974400608</v>
      </c>
      <c r="E146" s="65">
        <f>Worksheet!AM105</f>
        <v>3315977.1965432968</v>
      </c>
      <c r="F146" s="65">
        <f>Worksheet!AO105</f>
        <v>48096.275379612365</v>
      </c>
      <c r="G146" s="66">
        <f>Worksheet!BP105</f>
        <v>0.92847423589135336</v>
      </c>
      <c r="H146" s="66">
        <f>Worksheet!BZ105</f>
        <v>7.1918495128738886</v>
      </c>
      <c r="I146" s="66">
        <f>Worksheet!CB105</f>
        <v>79.716277633861068</v>
      </c>
      <c r="J146" s="66">
        <f>Worksheet!CC105</f>
        <v>2.2100104724164744</v>
      </c>
      <c r="K146" s="66">
        <f>Worksheet!CD105</f>
        <v>7.7084609766849228</v>
      </c>
      <c r="L146" s="66">
        <f>Worksheet!CE105</f>
        <v>91.440389052616482</v>
      </c>
    </row>
    <row r="147" spans="1:12" x14ac:dyDescent="0.2">
      <c r="A147" s="67">
        <f t="shared" si="2"/>
        <v>103</v>
      </c>
      <c r="B147" s="118">
        <f t="shared" si="3"/>
        <v>43812</v>
      </c>
      <c r="C147" s="65">
        <f>Worksheet!AD106</f>
        <v>0</v>
      </c>
      <c r="D147" s="65">
        <f>Worksheet!AK106</f>
        <v>9863.7635490995235</v>
      </c>
      <c r="E147" s="65">
        <f>Worksheet!AM106</f>
        <v>3306113.4329941971</v>
      </c>
      <c r="F147" s="65">
        <f>Worksheet!AO106</f>
        <v>47953.207360799861</v>
      </c>
      <c r="G147" s="66">
        <f>Worksheet!BP106</f>
        <v>0.90090608960449148</v>
      </c>
      <c r="H147" s="66">
        <f>Worksheet!BZ106</f>
        <v>7.2066724883588309</v>
      </c>
      <c r="I147" s="66">
        <f>Worksheet!CB106</f>
        <v>79.880579240423103</v>
      </c>
      <c r="J147" s="66">
        <f>Worksheet!CC106</f>
        <v>2.187312727696078</v>
      </c>
      <c r="K147" s="66">
        <f>Worksheet!CD106</f>
        <v>7.7088064316930716</v>
      </c>
      <c r="L147" s="66">
        <f>Worksheet!CE106</f>
        <v>91.593030342245996</v>
      </c>
    </row>
    <row r="148" spans="1:12" x14ac:dyDescent="0.2">
      <c r="A148" s="67">
        <f t="shared" si="2"/>
        <v>104</v>
      </c>
      <c r="B148" s="118">
        <f t="shared" si="3"/>
        <v>43813</v>
      </c>
      <c r="C148" s="65">
        <f>Worksheet!AD107</f>
        <v>0</v>
      </c>
      <c r="D148" s="65">
        <f>Worksheet!AK107</f>
        <v>9951.6309732229638</v>
      </c>
      <c r="E148" s="65">
        <f>Worksheet!AM107</f>
        <v>3296161.802020974</v>
      </c>
      <c r="F148" s="65">
        <f>Worksheet!AO107</f>
        <v>47808.864877304091</v>
      </c>
      <c r="G148" s="66">
        <f>Worksheet!BP107</f>
        <v>0.87409701335608625</v>
      </c>
      <c r="H148" s="66">
        <f>Worksheet!BZ107</f>
        <v>7.2215517747811484</v>
      </c>
      <c r="I148" s="66">
        <f>Worksheet!CB107</f>
        <v>80.045505011646767</v>
      </c>
      <c r="J148" s="66">
        <f>Worksheet!CC107</f>
        <v>2.1649061951434576</v>
      </c>
      <c r="K148" s="66">
        <f>Worksheet!CD107</f>
        <v>7.7094346666400613</v>
      </c>
      <c r="L148" s="66">
        <f>Worksheet!CE107</f>
        <v>91.745791553409489</v>
      </c>
    </row>
    <row r="149" spans="1:12" x14ac:dyDescent="0.2">
      <c r="A149" s="67">
        <f t="shared" si="2"/>
        <v>105</v>
      </c>
      <c r="B149" s="118">
        <f t="shared" si="3"/>
        <v>43814</v>
      </c>
      <c r="C149" s="65">
        <f>Worksheet!AD108</f>
        <v>0</v>
      </c>
      <c r="D149" s="65">
        <f>Worksheet!AK108</f>
        <v>10040.876688826753</v>
      </c>
      <c r="E149" s="65">
        <f>Worksheet!AM108</f>
        <v>3286120.9253321472</v>
      </c>
      <c r="F149" s="65">
        <f>Worksheet!AO108</f>
        <v>47663.227937827549</v>
      </c>
      <c r="G149" s="66">
        <f>Worksheet!BP108</f>
        <v>0.84803023658910226</v>
      </c>
      <c r="H149" s="66">
        <f>Worksheet!BZ108</f>
        <v>7.2364542483657051</v>
      </c>
      <c r="I149" s="66">
        <f>Worksheet!CB108</f>
        <v>80.210687795236893</v>
      </c>
      <c r="J149" s="66">
        <f>Worksheet!CC108</f>
        <v>2.1427868824336742</v>
      </c>
      <c r="K149" s="66">
        <f>Worksheet!CD108</f>
        <v>7.7103265984758487</v>
      </c>
      <c r="L149" s="66">
        <f>Worksheet!CE108</f>
        <v>91.898411296105024</v>
      </c>
    </row>
    <row r="150" spans="1:12" x14ac:dyDescent="0.2">
      <c r="A150" s="67">
        <f t="shared" si="2"/>
        <v>106</v>
      </c>
      <c r="B150" s="118">
        <f t="shared" si="3"/>
        <v>43815</v>
      </c>
      <c r="C150" s="65">
        <f>Worksheet!AD109</f>
        <v>0</v>
      </c>
      <c r="D150" s="65">
        <f>Worksheet!AK109</f>
        <v>10131.50384908788</v>
      </c>
      <c r="E150" s="65">
        <f>Worksheet!AM109</f>
        <v>3275989.4214830594</v>
      </c>
      <c r="F150" s="65">
        <f>Worksheet!AO109</f>
        <v>47516.276505337817</v>
      </c>
      <c r="G150" s="66">
        <f>Worksheet!BP109</f>
        <v>0.82268880289533575</v>
      </c>
      <c r="H150" s="66">
        <f>Worksheet!BZ109</f>
        <v>7.2513503055213766</v>
      </c>
      <c r="I150" s="66">
        <f>Worksheet!CB109</f>
        <v>80.375799457507597</v>
      </c>
      <c r="J150" s="66">
        <f>Worksheet!CC109</f>
        <v>2.1209506820424382</v>
      </c>
      <c r="K150" s="66">
        <f>Worksheet!CD109</f>
        <v>7.7114648291488042</v>
      </c>
      <c r="L150" s="66">
        <f>Worksheet!CE109</f>
        <v>92.050647062201946</v>
      </c>
    </row>
    <row r="151" spans="1:12" x14ac:dyDescent="0.2">
      <c r="A151" s="67">
        <f t="shared" si="2"/>
        <v>107</v>
      </c>
      <c r="B151" s="118">
        <f t="shared" si="3"/>
        <v>43816</v>
      </c>
      <c r="C151" s="65">
        <f>Worksheet!AD110</f>
        <v>0</v>
      </c>
      <c r="D151" s="65">
        <f>Worksheet!AK110</f>
        <v>10223.515026539939</v>
      </c>
      <c r="E151" s="65">
        <f>Worksheet!AM110</f>
        <v>3265765.9064565194</v>
      </c>
      <c r="F151" s="65">
        <f>Worksheet!AO110</f>
        <v>47367.990505489375</v>
      </c>
      <c r="G151" s="66">
        <f>Worksheet!BP110</f>
        <v>0.79805559023937933</v>
      </c>
      <c r="H151" s="66">
        <f>Worksheet!BZ110</f>
        <v>7.266213648668951</v>
      </c>
      <c r="I151" s="66">
        <f>Worksheet!CB110</f>
        <v>80.540548509444562</v>
      </c>
      <c r="J151" s="66">
        <f>Worksheet!CC110</f>
        <v>2.0993933737166151</v>
      </c>
      <c r="K151" s="66">
        <f>Worksheet!CD110</f>
        <v>7.7128335542494364</v>
      </c>
      <c r="L151" s="66">
        <f>Worksheet!CE110</f>
        <v>92.202274374244368</v>
      </c>
    </row>
    <row r="152" spans="1:12" x14ac:dyDescent="0.2">
      <c r="A152" s="67">
        <f t="shared" si="2"/>
        <v>108</v>
      </c>
      <c r="B152" s="118">
        <f t="shared" si="3"/>
        <v>43817</v>
      </c>
      <c r="C152" s="65">
        <f>Worksheet!AD111</f>
        <v>0</v>
      </c>
      <c r="D152" s="65">
        <f>Worksheet!AK111</f>
        <v>10316.912198391501</v>
      </c>
      <c r="E152" s="65">
        <f>Worksheet!AM111</f>
        <v>3255448.9942581281</v>
      </c>
      <c r="F152" s="65">
        <f>Worksheet!AO111</f>
        <v>47218.349835258479</v>
      </c>
      <c r="G152" s="66">
        <f>Worksheet!BP111</f>
        <v>0.7741133450592943</v>
      </c>
      <c r="H152" s="66">
        <f>Worksheet!BZ111</f>
        <v>7.2810210828926092</v>
      </c>
      <c r="I152" s="66">
        <f>Worksheet!CB111</f>
        <v>80.704677852738712</v>
      </c>
      <c r="J152" s="66">
        <f>Worksheet!CC111</f>
        <v>2.0781106354470351</v>
      </c>
      <c r="K152" s="66">
        <f>Worksheet!CD111</f>
        <v>7.7144184763038943</v>
      </c>
      <c r="L152" s="66">
        <f>Worksheet!CE111</f>
        <v>92.353085972494938</v>
      </c>
    </row>
    <row r="153" spans="1:12" x14ac:dyDescent="0.2">
      <c r="A153" s="67">
        <f t="shared" si="2"/>
        <v>109</v>
      </c>
      <c r="B153" s="118">
        <f t="shared" si="3"/>
        <v>43818</v>
      </c>
      <c r="C153" s="65">
        <f>Worksheet!AD112</f>
        <v>0</v>
      </c>
      <c r="D153" s="65">
        <f>Worksheet!AK112</f>
        <v>10411.696731983437</v>
      </c>
      <c r="E153" s="65">
        <f>Worksheet!AM112</f>
        <v>3245037.2975261444</v>
      </c>
      <c r="F153" s="65">
        <f>Worksheet!AO112</f>
        <v>47067.334371788915</v>
      </c>
      <c r="G153" s="66">
        <f>Worksheet!BP112</f>
        <v>0.75084471951924392</v>
      </c>
      <c r="H153" s="66">
        <f>Worksheet!BZ112</f>
        <v>7.2957523223151215</v>
      </c>
      <c r="I153" s="66">
        <f>Worksheet!CB112</f>
        <v>80.867962633599845</v>
      </c>
      <c r="J153" s="66">
        <f>Worksheet!CC112</f>
        <v>2.057098056770795</v>
      </c>
      <c r="K153" s="66">
        <f>Worksheet!CD112</f>
        <v>7.7162067221169961</v>
      </c>
      <c r="L153" s="66">
        <f>Worksheet!CE112</f>
        <v>92.502891033977519</v>
      </c>
    </row>
    <row r="154" spans="1:12" x14ac:dyDescent="0.2">
      <c r="A154" s="67">
        <f t="shared" si="2"/>
        <v>110</v>
      </c>
      <c r="B154" s="118">
        <f t="shared" si="3"/>
        <v>43819</v>
      </c>
      <c r="C154" s="65">
        <f>Worksheet!AD113</f>
        <v>0</v>
      </c>
      <c r="D154" s="65">
        <f>Worksheet!AK113</f>
        <v>10507.869370402072</v>
      </c>
      <c r="E154" s="65">
        <f>Worksheet!AM113</f>
        <v>3234529.4281557426</v>
      </c>
      <c r="F154" s="65">
        <f>Worksheet!AO113</f>
        <v>46914.92398144646</v>
      </c>
      <c r="G154" s="66">
        <f>Worksheet!BP113</f>
        <v>0.72823230794002214</v>
      </c>
      <c r="H154" s="66">
        <f>Worksheet!BZ113</f>
        <v>7.3103898055848395</v>
      </c>
      <c r="I154" s="66">
        <f>Worksheet!CB113</f>
        <v>81.03020819756793</v>
      </c>
      <c r="J154" s="66">
        <f>Worksheet!CC113</f>
        <v>2.0363511520946092</v>
      </c>
      <c r="K154" s="66">
        <f>Worksheet!CD113</f>
        <v>7.718186763845158</v>
      </c>
      <c r="L154" s="66">
        <f>Worksheet!CE113</f>
        <v>92.651514420541872</v>
      </c>
    </row>
    <row r="155" spans="1:12" x14ac:dyDescent="0.2">
      <c r="A155" s="67">
        <f t="shared" si="2"/>
        <v>111</v>
      </c>
      <c r="B155" s="118">
        <f t="shared" si="3"/>
        <v>43820</v>
      </c>
      <c r="C155" s="65">
        <f>Worksheet!AD114</f>
        <v>0</v>
      </c>
      <c r="D155" s="65">
        <f>Worksheet!AK114</f>
        <v>10605.430218265168</v>
      </c>
      <c r="E155" s="65">
        <f>Worksheet!AM114</f>
        <v>3223923.9979374772</v>
      </c>
      <c r="F155" s="65">
        <f>Worksheet!AO114</f>
        <v>46761.098529079442</v>
      </c>
      <c r="G155" s="66">
        <f>Worksheet!BP114</f>
        <v>0.70625868104819867</v>
      </c>
      <c r="H155" s="66">
        <f>Worksheet!BZ114</f>
        <v>7.3249185200507885</v>
      </c>
      <c r="I155" s="66">
        <f>Worksheet!CB114</f>
        <v>81.191248140625348</v>
      </c>
      <c r="J155" s="66">
        <f>Worksheet!CC114</f>
        <v>2.0158653732347052</v>
      </c>
      <c r="K155" s="66">
        <f>Worksheet!CD114</f>
        <v>7.7203483435887001</v>
      </c>
      <c r="L155" s="66">
        <f>Worksheet!CE114</f>
        <v>92.798795954231124</v>
      </c>
    </row>
    <row r="156" spans="1:12" x14ac:dyDescent="0.2">
      <c r="A156" s="67">
        <f t="shared" si="2"/>
        <v>112</v>
      </c>
      <c r="B156" s="118">
        <f t="shared" si="3"/>
        <v>43821</v>
      </c>
      <c r="C156" s="65">
        <f>Worksheet!AD115</f>
        <v>0</v>
      </c>
      <c r="D156" s="65">
        <f>Worksheet!AK115</f>
        <v>10704.378727697931</v>
      </c>
      <c r="E156" s="65">
        <f>Worksheet!AM115</f>
        <v>3213219.6192097794</v>
      </c>
      <c r="F156" s="65">
        <f>Worksheet!AO115</f>
        <v>46605.837887482841</v>
      </c>
      <c r="G156" s="66">
        <f>Worksheet!BP115</f>
        <v>0.68490641768049276</v>
      </c>
      <c r="H156" s="66">
        <f>Worksheet!BZ115</f>
        <v>7.3393258342751624</v>
      </c>
      <c r="I156" s="66">
        <f>Worksheet!CB115</f>
        <v>81.350942452723018</v>
      </c>
      <c r="J156" s="66">
        <f>Worksheet!CC115</f>
        <v>1.9956361209449203</v>
      </c>
      <c r="K156" s="66">
        <f>Worksheet!CD115</f>
        <v>7.7226824013361632</v>
      </c>
      <c r="L156" s="66">
        <f>Worksheet!CE115</f>
        <v>92.944589718707206</v>
      </c>
    </row>
    <row r="157" spans="1:12" x14ac:dyDescent="0.2">
      <c r="A157" s="67">
        <f t="shared" si="2"/>
        <v>113</v>
      </c>
      <c r="B157" s="118">
        <f t="shared" si="3"/>
        <v>43822</v>
      </c>
      <c r="C157" s="65">
        <f>Worksheet!AD116</f>
        <v>0</v>
      </c>
      <c r="D157" s="65">
        <f>Worksheet!AK116</f>
        <v>10804.713684516482</v>
      </c>
      <c r="E157" s="65">
        <f>Worksheet!AM116</f>
        <v>3202414.9055252629</v>
      </c>
      <c r="F157" s="65">
        <f>Worksheet!AO116</f>
        <v>46449.121947062602</v>
      </c>
      <c r="G157" s="66">
        <f>Worksheet!BP116</f>
        <v>0.66415813394614986</v>
      </c>
      <c r="H157" s="66">
        <f>Worksheet!BZ116</f>
        <v>7.3536013385621075</v>
      </c>
      <c r="I157" s="66">
        <f>Worksheet!CB116</f>
        <v>81.509175750161248</v>
      </c>
      <c r="J157" s="66">
        <f>Worksheet!CC116</f>
        <v>1.9756587554182938</v>
      </c>
      <c r="K157" s="66">
        <f>Worksheet!CD116</f>
        <v>7.7251810061111446</v>
      </c>
      <c r="L157" s="66">
        <f>Worksheet!CE116</f>
        <v>93.088763385671001</v>
      </c>
    </row>
    <row r="158" spans="1:12" x14ac:dyDescent="0.2">
      <c r="A158" s="67">
        <f t="shared" si="2"/>
        <v>114</v>
      </c>
      <c r="B158" s="118">
        <f t="shared" si="3"/>
        <v>43823</v>
      </c>
      <c r="C158" s="65">
        <f>Worksheet!AD117</f>
        <v>0</v>
      </c>
      <c r="D158" s="65">
        <f>Worksheet!AK117</f>
        <v>10906.43319463626</v>
      </c>
      <c r="E158" s="65">
        <f>Worksheet!AM117</f>
        <v>3191508.4723306266</v>
      </c>
      <c r="F158" s="65">
        <f>Worksheet!AO117</f>
        <v>46290.930625697241</v>
      </c>
      <c r="G158" s="66">
        <f>Worksheet!BP117</f>
        <v>0.64399650997393543</v>
      </c>
      <c r="H158" s="66">
        <f>Worksheet!BZ117</f>
        <v>7.3677366931956367</v>
      </c>
      <c r="I158" s="66">
        <f>Worksheet!CB117</f>
        <v>81.665855593420261</v>
      </c>
      <c r="J158" s="66">
        <f>Worksheet!CC117</f>
        <v>1.9559286058208805</v>
      </c>
      <c r="K158" s="66">
        <f>Worksheet!CD117</f>
        <v>7.7278372901809478</v>
      </c>
      <c r="L158" s="66">
        <f>Worksheet!CE117</f>
        <v>93.231197565286692</v>
      </c>
    </row>
    <row r="159" spans="1:12" x14ac:dyDescent="0.2">
      <c r="A159" s="67">
        <f t="shared" si="2"/>
        <v>115</v>
      </c>
      <c r="B159" s="118">
        <f t="shared" si="3"/>
        <v>43824</v>
      </c>
      <c r="C159" s="65">
        <f>Worksheet!AD118</f>
        <v>0</v>
      </c>
      <c r="D159" s="65">
        <f>Worksheet!AK118</f>
        <v>11009.534670723082</v>
      </c>
      <c r="E159" s="65">
        <f>Worksheet!AM118</f>
        <v>3180498.9376599034</v>
      </c>
      <c r="F159" s="65">
        <f>Worksheet!AO118</f>
        <v>46131.243878793051</v>
      </c>
      <c r="G159" s="66">
        <f>Worksheet!BP118</f>
        <v>0.62440431440273092</v>
      </c>
      <c r="H159" s="66">
        <f>Worksheet!BZ118</f>
        <v>7.3817254840886406</v>
      </c>
      <c r="I159" s="66">
        <f>Worksheet!CB118</f>
        <v>81.820910887137487</v>
      </c>
      <c r="J159" s="66">
        <f>Worksheet!CC118</f>
        <v>1.9364409789365056</v>
      </c>
      <c r="K159" s="66">
        <f>Worksheet!CD118</f>
        <v>7.7306453861922986</v>
      </c>
      <c r="L159" s="66">
        <f>Worksheet!CE118</f>
        <v>93.371785179661202</v>
      </c>
    </row>
    <row r="160" spans="1:12" x14ac:dyDescent="0.2">
      <c r="A160" s="67">
        <f t="shared" si="2"/>
        <v>116</v>
      </c>
      <c r="B160" s="118">
        <f t="shared" si="3"/>
        <v>43825</v>
      </c>
      <c r="C160" s="65">
        <f>Worksheet!AD119</f>
        <v>0</v>
      </c>
      <c r="D160" s="65">
        <f>Worksheet!AK119</f>
        <v>11114.014819104606</v>
      </c>
      <c r="E160" s="65">
        <f>Worksheet!AM119</f>
        <v>3169384.9228407992</v>
      </c>
      <c r="F160" s="65">
        <f>Worksheet!AO119</f>
        <v>45970.041709529054</v>
      </c>
      <c r="G160" s="66">
        <f>Worksheet!BP119</f>
        <v>0.60536442677405822</v>
      </c>
      <c r="H160" s="66">
        <f>Worksheet!BZ119</f>
        <v>7.3955630855527783</v>
      </c>
      <c r="I160" s="66">
        <f>Worksheet!CB119</f>
        <v>81.974290359014276</v>
      </c>
      <c r="J160" s="66">
        <f>Worksheet!CC119</f>
        <v>1.9171911670017221</v>
      </c>
      <c r="K160" s="66">
        <f>Worksheet!CD119</f>
        <v>7.7336003671043754</v>
      </c>
      <c r="L160" s="66">
        <f>Worksheet!CE119</f>
        <v>93.510430858460069</v>
      </c>
    </row>
    <row r="161" spans="1:12" x14ac:dyDescent="0.2">
      <c r="A161" s="67">
        <f t="shared" si="2"/>
        <v>117</v>
      </c>
      <c r="B161" s="118">
        <f t="shared" si="3"/>
        <v>43826</v>
      </c>
      <c r="C161" s="65">
        <f>Worksheet!AD120</f>
        <v>0</v>
      </c>
      <c r="D161" s="65">
        <f>Worksheet!AK120</f>
        <v>11219.869626960055</v>
      </c>
      <c r="E161" s="65">
        <f>Worksheet!AM120</f>
        <v>3158165.053213839</v>
      </c>
      <c r="F161" s="65">
        <f>Worksheet!AO120</f>
        <v>45807.304179287836</v>
      </c>
      <c r="G161" s="66">
        <f>Worksheet!BP120</f>
        <v>0.58685985797342188</v>
      </c>
      <c r="H161" s="66">
        <f>Worksheet!BZ120</f>
        <v>7.4092465299071053</v>
      </c>
      <c r="I161" s="66">
        <f>Worksheet!CB120</f>
        <v>82.125961114524998</v>
      </c>
      <c r="J161" s="66">
        <f>Worksheet!CC120</f>
        <v>1.898174454804177</v>
      </c>
      <c r="K161" s="66">
        <f>Worksheet!CD120</f>
        <v>7.7366981887946329</v>
      </c>
      <c r="L161" s="66">
        <f>Worksheet!CE120</f>
        <v>93.647050355775505</v>
      </c>
    </row>
    <row r="162" spans="1:12" x14ac:dyDescent="0.2">
      <c r="A162" s="67">
        <f t="shared" si="2"/>
        <v>118</v>
      </c>
      <c r="B162" s="118">
        <f t="shared" si="3"/>
        <v>43827</v>
      </c>
      <c r="C162" s="65">
        <f>Worksheet!AD121</f>
        <v>0</v>
      </c>
      <c r="D162" s="65">
        <f>Worksheet!AK121</f>
        <v>11327.094349806175</v>
      </c>
      <c r="E162" s="65">
        <f>Worksheet!AM121</f>
        <v>3146837.9588640328</v>
      </c>
      <c r="F162" s="65">
        <f>Worksheet!AO121</f>
        <v>45643.011418267939</v>
      </c>
      <c r="G162" s="66">
        <f>Worksheet!BP121</f>
        <v>0.56887376885352237</v>
      </c>
      <c r="H162" s="66">
        <f>Worksheet!BZ121</f>
        <v>7.42277438365159</v>
      </c>
      <c r="I162" s="66">
        <f>Worksheet!CB121</f>
        <v>82.275907264393012</v>
      </c>
      <c r="J162" s="66">
        <f>Worksheet!CC121</f>
        <v>1.8793861261099445</v>
      </c>
      <c r="K162" s="66">
        <f>Worksheet!CD121</f>
        <v>7.7399356352180995</v>
      </c>
      <c r="L162" s="66">
        <f>Worksheet!CE121</f>
        <v>93.781569987399067</v>
      </c>
    </row>
    <row r="163" spans="1:12" x14ac:dyDescent="0.2">
      <c r="A163" s="67">
        <f t="shared" si="2"/>
        <v>119</v>
      </c>
      <c r="B163" s="118">
        <f t="shared" si="3"/>
        <v>43828</v>
      </c>
      <c r="C163" s="65">
        <f>Worksheet!AD122</f>
        <v>0</v>
      </c>
      <c r="D163" s="65">
        <f>Worksheet!AK122</f>
        <v>11435.683499297404</v>
      </c>
      <c r="E163" s="65">
        <f>Worksheet!AM122</f>
        <v>3135402.2753647352</v>
      </c>
      <c r="F163" s="65">
        <f>Worksheet!AO122</f>
        <v>45477.143636273038</v>
      </c>
      <c r="G163" s="66">
        <f>Worksheet!BP122</f>
        <v>0.55138948715900049</v>
      </c>
      <c r="H163" s="66">
        <f>Worksheet!BZ122</f>
        <v>7.4361466299406151</v>
      </c>
      <c r="I163" s="66">
        <f>Worksheet!CB122</f>
        <v>82.424128621897239</v>
      </c>
      <c r="J163" s="66">
        <f>Worksheet!CC122</f>
        <v>1.8608214694778009</v>
      </c>
      <c r="K163" s="66">
        <f>Worksheet!CD122</f>
        <v>7.7433102660064375</v>
      </c>
      <c r="L163" s="66">
        <f>Worksheet!CE122</f>
        <v>93.913926087691934</v>
      </c>
    </row>
    <row r="164" spans="1:12" x14ac:dyDescent="0.2">
      <c r="A164" s="67">
        <f t="shared" si="2"/>
        <v>120</v>
      </c>
      <c r="B164" s="118">
        <f t="shared" si="3"/>
        <v>43829</v>
      </c>
      <c r="C164" s="65">
        <f>Worksheet!AD123</f>
        <v>0</v>
      </c>
      <c r="D164" s="65">
        <f>Worksheet!AK123</f>
        <v>11545.63083135827</v>
      </c>
      <c r="E164" s="65">
        <f>Worksheet!AM123</f>
        <v>3123856.6445333771</v>
      </c>
      <c r="F164" s="65">
        <f>Worksheet!AO123</f>
        <v>45309.681133673439</v>
      </c>
      <c r="G164" s="66">
        <f>Worksheet!BP123</f>
        <v>0.534390522860409</v>
      </c>
      <c r="H164" s="66">
        <f>Worksheet!BZ123</f>
        <v>7.4493645571004947</v>
      </c>
      <c r="I164" s="66">
        <f>Worksheet!CB123</f>
        <v>82.570639467172157</v>
      </c>
      <c r="J164" s="66">
        <f>Worksheet!CC123</f>
        <v>1.8424757835115508</v>
      </c>
      <c r="K164" s="66">
        <f>Worksheet!CD123</f>
        <v>7.7468203663985715</v>
      </c>
      <c r="L164" s="66">
        <f>Worksheet!CE123</f>
        <v>94.044064485289383</v>
      </c>
    </row>
    <row r="165" spans="1:12" x14ac:dyDescent="0.2">
      <c r="A165" s="67">
        <f t="shared" si="2"/>
        <v>121</v>
      </c>
      <c r="B165" s="118">
        <f t="shared" si="3"/>
        <v>43830</v>
      </c>
      <c r="C165" s="65">
        <f>Worksheet!AD124</f>
        <v>0</v>
      </c>
      <c r="D165" s="65">
        <f>Worksheet!AK124</f>
        <v>11656.92933466606</v>
      </c>
      <c r="E165" s="65">
        <f>Worksheet!AM124</f>
        <v>3112199.715198711</v>
      </c>
      <c r="F165" s="65">
        <f>Worksheet!AO124</f>
        <v>45140.604312534488</v>
      </c>
      <c r="G165" s="66">
        <f>Worksheet!BP124</f>
        <v>0.51786058199465801</v>
      </c>
      <c r="H165" s="66">
        <f>Worksheet!BZ124</f>
        <v>7.4624306529443105</v>
      </c>
      <c r="I165" s="66">
        <f>Worksheet!CB124</f>
        <v>82.715467375766707</v>
      </c>
      <c r="J165" s="66">
        <f>Worksheet!CC124</f>
        <v>1.8243443815954179</v>
      </c>
      <c r="K165" s="66">
        <f>Worksheet!CD124</f>
        <v>7.750464899400451</v>
      </c>
      <c r="L165" s="66">
        <f>Worksheet!CE124</f>
        <v>94.17193999692104</v>
      </c>
    </row>
    <row r="166" spans="1:12" x14ac:dyDescent="0.2">
      <c r="A166" s="67">
        <f t="shared" si="2"/>
        <v>122</v>
      </c>
      <c r="B166" s="118">
        <f t="shared" si="3"/>
        <v>43831</v>
      </c>
      <c r="C166" s="65">
        <f>Worksheet!AD125</f>
        <v>0</v>
      </c>
      <c r="D166" s="65">
        <f>Worksheet!AK125</f>
        <v>11769.57121950174</v>
      </c>
      <c r="E166" s="65">
        <f>Worksheet!AM125</f>
        <v>3100430.1439792095</v>
      </c>
      <c r="F166" s="65">
        <f>Worksheet!AO125</f>
        <v>44969.893687906799</v>
      </c>
      <c r="G166" s="66">
        <f>Worksheet!BP125</f>
        <v>0.50189584411196808</v>
      </c>
      <c r="H166" s="66">
        <f>Worksheet!BZ125</f>
        <v>7.4757261969220146</v>
      </c>
      <c r="I166" s="66">
        <f>Worksheet!CB125</f>
        <v>82.862838545466872</v>
      </c>
      <c r="J166" s="66">
        <f>Worksheet!CC125</f>
        <v>1.80649299259527</v>
      </c>
      <c r="K166" s="66">
        <f>Worksheet!CD125</f>
        <v>7.7632535992925407</v>
      </c>
      <c r="L166" s="66">
        <f>Worksheet!CE125</f>
        <v>94.137781166145103</v>
      </c>
    </row>
    <row r="167" spans="1:12" x14ac:dyDescent="0.2">
      <c r="A167" s="67">
        <f t="shared" si="2"/>
        <v>123</v>
      </c>
      <c r="B167" s="118">
        <f t="shared" si="3"/>
        <v>43832</v>
      </c>
      <c r="C167" s="65">
        <f>Worksheet!AD126</f>
        <v>0</v>
      </c>
      <c r="D167" s="65">
        <f>Worksheet!AK126</f>
        <v>11883.547906987165</v>
      </c>
      <c r="E167" s="65">
        <f>Worksheet!AM126</f>
        <v>3088546.5960722221</v>
      </c>
      <c r="F167" s="65">
        <f>Worksheet!AO126</f>
        <v>44797.529899272457</v>
      </c>
      <c r="G167" s="66">
        <f>Worksheet!BP126</f>
        <v>0.48636134487517185</v>
      </c>
      <c r="H167" s="66">
        <f>Worksheet!BZ126</f>
        <v>7.490663834321988</v>
      </c>
      <c r="I167" s="66">
        <f>Worksheet!CB126</f>
        <v>83.028411093674222</v>
      </c>
      <c r="J167" s="66">
        <f>Worksheet!CC126</f>
        <v>1.7888427804094944</v>
      </c>
      <c r="K167" s="66">
        <f>Worksheet!CD126</f>
        <v>7.7680458398443353</v>
      </c>
      <c r="L167" s="66">
        <f>Worksheet!CE126</f>
        <v>94.284491827061714</v>
      </c>
    </row>
    <row r="168" spans="1:12" x14ac:dyDescent="0.2">
      <c r="A168" s="67">
        <f t="shared" si="2"/>
        <v>124</v>
      </c>
      <c r="B168" s="118">
        <f t="shared" si="3"/>
        <v>43833</v>
      </c>
      <c r="C168" s="65">
        <f>Worksheet!AD127</f>
        <v>0</v>
      </c>
      <c r="D168" s="65">
        <f>Worksheet!AK127</f>
        <v>11998.8500187264</v>
      </c>
      <c r="E168" s="65">
        <f>Worksheet!AM127</f>
        <v>3076547.7460534954</v>
      </c>
      <c r="F168" s="65">
        <f>Worksheet!AO127</f>
        <v>44623.49372214164</v>
      </c>
      <c r="G168" s="66">
        <f>Worksheet!BP127</f>
        <v>0.47123780164187462</v>
      </c>
      <c r="H168" s="66">
        <f>Worksheet!BZ127</f>
        <v>7.5051470983748958</v>
      </c>
      <c r="I168" s="66">
        <f>Worksheet!CB127</f>
        <v>83.188947252866569</v>
      </c>
      <c r="J168" s="66">
        <f>Worksheet!CC127</f>
        <v>1.7713867771935405</v>
      </c>
      <c r="K168" s="66">
        <f>Worksheet!CD127</f>
        <v>7.7727874189394512</v>
      </c>
      <c r="L168" s="66">
        <f>Worksheet!CE127</f>
        <v>94.42671542040496</v>
      </c>
    </row>
    <row r="169" spans="1:12" x14ac:dyDescent="0.2">
      <c r="A169" s="67">
        <f t="shared" si="2"/>
        <v>125</v>
      </c>
      <c r="B169" s="118">
        <f t="shared" si="3"/>
        <v>43834</v>
      </c>
      <c r="C169" s="65">
        <f>Worksheet!AD128</f>
        <v>0</v>
      </c>
      <c r="D169" s="65">
        <f>Worksheet!AK128</f>
        <v>12115.467366869081</v>
      </c>
      <c r="E169" s="65">
        <f>Worksheet!AM128</f>
        <v>3064432.2786866268</v>
      </c>
      <c r="F169" s="65">
        <f>Worksheet!AO128</f>
        <v>44447.76607979324</v>
      </c>
      <c r="G169" s="66">
        <f>Worksheet!BP128</f>
        <v>0.45650900370607866</v>
      </c>
      <c r="H169" s="66">
        <f>Worksheet!BZ128</f>
        <v>7.5192114435551227</v>
      </c>
      <c r="I169" s="66">
        <f>Worksheet!CB128</f>
        <v>83.344840009398595</v>
      </c>
      <c r="J169" s="66">
        <f>Worksheet!CC128</f>
        <v>1.7541198074601363</v>
      </c>
      <c r="K169" s="66">
        <f>Worksheet!CD128</f>
        <v>7.7774959516397137</v>
      </c>
      <c r="L169" s="66">
        <f>Worksheet!CE128</f>
        <v>94.564626318961814</v>
      </c>
    </row>
    <row r="170" spans="1:12" x14ac:dyDescent="0.2">
      <c r="A170" s="67">
        <f t="shared" si="2"/>
        <v>126</v>
      </c>
      <c r="B170" s="118">
        <f t="shared" si="3"/>
        <v>43835</v>
      </c>
      <c r="C170" s="65">
        <f>Worksheet!AD129</f>
        <v>0</v>
      </c>
      <c r="D170" s="65">
        <f>Worksheet!AK129</f>
        <v>12233.38894461346</v>
      </c>
      <c r="E170" s="65">
        <f>Worksheet!AM129</f>
        <v>3052198.8897420131</v>
      </c>
      <c r="F170" s="65">
        <f>Worksheet!AO129</f>
        <v>44270.328055153201</v>
      </c>
      <c r="G170" s="66">
        <f>Worksheet!BP129</f>
        <v>0.44216002430188323</v>
      </c>
      <c r="H170" s="66">
        <f>Worksheet!BZ129</f>
        <v>7.5328905741825691</v>
      </c>
      <c r="I170" s="66">
        <f>Worksheet!CB129</f>
        <v>83.496462950470331</v>
      </c>
      <c r="J170" s="66">
        <f>Worksheet!CC129</f>
        <v>1.7370373806328758</v>
      </c>
      <c r="K170" s="66">
        <f>Worksheet!CD129</f>
        <v>7.7821881883851711</v>
      </c>
      <c r="L170" s="66">
        <f>Worksheet!CE129</f>
        <v>94.698390507523314</v>
      </c>
    </row>
    <row r="171" spans="1:12" x14ac:dyDescent="0.2">
      <c r="A171" s="67">
        <f t="shared" si="2"/>
        <v>127</v>
      </c>
      <c r="B171" s="118">
        <f t="shared" si="3"/>
        <v>43836</v>
      </c>
      <c r="C171" s="65">
        <f>Worksheet!AD130</f>
        <v>0</v>
      </c>
      <c r="D171" s="65">
        <f>Worksheet!AK130</f>
        <v>12352.602917166743</v>
      </c>
      <c r="E171" s="65">
        <f>Worksheet!AM130</f>
        <v>3039846.2868248462</v>
      </c>
      <c r="F171" s="65">
        <f>Worksheet!AO130</f>
        <v>44091.160902804149</v>
      </c>
      <c r="G171" s="66">
        <f>Worksheet!BP130</f>
        <v>0.4281765500574955</v>
      </c>
      <c r="H171" s="66">
        <f>Worksheet!BZ130</f>
        <v>7.5462165363746845</v>
      </c>
      <c r="I171" s="66">
        <f>Worksheet!CB130</f>
        <v>83.644171283346793</v>
      </c>
      <c r="J171" s="66">
        <f>Worksheet!CC130</f>
        <v>1.7201352729546004</v>
      </c>
      <c r="K171" s="66">
        <f>Worksheet!CD130</f>
        <v>7.7868800587354521</v>
      </c>
      <c r="L171" s="66">
        <f>Worksheet!CE130</f>
        <v>94.828166014059562</v>
      </c>
    </row>
    <row r="172" spans="1:12" x14ac:dyDescent="0.2">
      <c r="A172" s="67">
        <f t="shared" si="2"/>
        <v>128</v>
      </c>
      <c r="B172" s="118">
        <f t="shared" si="3"/>
        <v>43837</v>
      </c>
      <c r="C172" s="65">
        <f>Worksheet!AD131</f>
        <v>0</v>
      </c>
      <c r="D172" s="65">
        <f>Worksheet!AK131</f>
        <v>12473.09661318014</v>
      </c>
      <c r="E172" s="65">
        <f>Worksheet!AM131</f>
        <v>3027373.1902116663</v>
      </c>
      <c r="F172" s="65">
        <f>Worksheet!AO131</f>
        <v>43910.246061119047</v>
      </c>
      <c r="G172" s="66">
        <f>Worksheet!BP131</f>
        <v>0.4145446322642885</v>
      </c>
      <c r="H172" s="66">
        <f>Worksheet!BZ131</f>
        <v>7.5592198284149807</v>
      </c>
      <c r="I172" s="66">
        <f>Worksheet!CB131</f>
        <v>83.788303058710412</v>
      </c>
      <c r="J172" s="66">
        <f>Worksheet!CC131</f>
        <v>1.7034093707652296</v>
      </c>
      <c r="K172" s="66">
        <f>Worksheet!CD131</f>
        <v>7.7915867278104711</v>
      </c>
      <c r="L172" s="66">
        <f>Worksheet!CE131</f>
        <v>94.954103502793473</v>
      </c>
    </row>
    <row r="173" spans="1:12" x14ac:dyDescent="0.2">
      <c r="A173" s="67">
        <f t="shared" si="2"/>
        <v>129</v>
      </c>
      <c r="B173" s="118">
        <f t="shared" si="3"/>
        <v>43838</v>
      </c>
      <c r="C173" s="65">
        <f>Worksheet!AD132</f>
        <v>0</v>
      </c>
      <c r="D173" s="65">
        <f>Worksheet!AK132</f>
        <v>12594.856516675889</v>
      </c>
      <c r="E173" s="65">
        <f>Worksheet!AM132</f>
        <v>3014778.3336949903</v>
      </c>
      <c r="F173" s="65">
        <f>Worksheet!AO132</f>
        <v>43727.565164512089</v>
      </c>
      <c r="G173" s="66">
        <f>Worksheet!BP132</f>
        <v>0.40125059676685942</v>
      </c>
      <c r="H173" s="66">
        <f>Worksheet!BZ132</f>
        <v>7.5719295110758544</v>
      </c>
      <c r="I173" s="66">
        <f>Worksheet!CB132</f>
        <v>83.929180393507096</v>
      </c>
      <c r="J173" s="66">
        <f>Worksheet!CC132</f>
        <v>1.6868556126134095</v>
      </c>
      <c r="K173" s="66">
        <f>Worksheet!CD132</f>
        <v>7.7963226538785895</v>
      </c>
      <c r="L173" s="66">
        <f>Worksheet!CE132</f>
        <v>95.076346888672333</v>
      </c>
    </row>
    <row r="174" spans="1:12" x14ac:dyDescent="0.2">
      <c r="A174" s="67">
        <f t="shared" ref="A174:A237" si="4">+A173+1</f>
        <v>130</v>
      </c>
      <c r="B174" s="118">
        <f t="shared" ref="B174:B237" si="5">B173+1</f>
        <v>43839</v>
      </c>
      <c r="C174" s="65">
        <f>Worksheet!AD133</f>
        <v>0</v>
      </c>
      <c r="D174" s="65">
        <f>Worksheet!AK133</f>
        <v>12717.868259483274</v>
      </c>
      <c r="E174" s="65">
        <f>Worksheet!AM133</f>
        <v>3002060.4654355068</v>
      </c>
      <c r="F174" s="65">
        <f>Worksheet!AO133</f>
        <v>43543.10005579923</v>
      </c>
      <c r="G174" s="66">
        <f>Worksheet!BP133</f>
        <v>0.38828101307902496</v>
      </c>
      <c r="H174" s="66">
        <f>Worksheet!BZ133</f>
        <v>7.584373311527056</v>
      </c>
      <c r="I174" s="66">
        <f>Worksheet!CB133</f>
        <v>84.067110622693988</v>
      </c>
      <c r="J174" s="66">
        <f>Worksheet!CC133</f>
        <v>1.6704699685857889</v>
      </c>
      <c r="K174" s="66">
        <f>Worksheet!CD133</f>
        <v>7.8011016430059428</v>
      </c>
      <c r="L174" s="66">
        <f>Worksheet!CE133</f>
        <v>95.195033922917631</v>
      </c>
    </row>
    <row r="175" spans="1:12" x14ac:dyDescent="0.2">
      <c r="A175" s="67">
        <f t="shared" si="4"/>
        <v>131</v>
      </c>
      <c r="B175" s="118">
        <f t="shared" si="5"/>
        <v>43840</v>
      </c>
      <c r="C175" s="65">
        <f>Worksheet!AD134</f>
        <v>0</v>
      </c>
      <c r="D175" s="65">
        <f>Worksheet!AK134</f>
        <v>12842.1166142004</v>
      </c>
      <c r="E175" s="65">
        <f>Worksheet!AM134</f>
        <v>2989218.3488213066</v>
      </c>
      <c r="F175" s="65">
        <f>Worksheet!AO134</f>
        <v>43356.832798660806</v>
      </c>
      <c r="G175" s="66">
        <f>Worksheet!BP134</f>
        <v>0.37562268526522558</v>
      </c>
      <c r="H175" s="66">
        <f>Worksheet!BZ134</f>
        <v>7.596577718989681</v>
      </c>
      <c r="I175" s="66">
        <f>Worksheet!CB134</f>
        <v>84.202387359492477</v>
      </c>
      <c r="J175" s="66">
        <f>Worksheet!CC134</f>
        <v>1.6542484335377876</v>
      </c>
      <c r="K175" s="66">
        <f>Worksheet!CD134</f>
        <v>7.8059368994947871</v>
      </c>
      <c r="L175" s="66">
        <f>Worksheet!CE134</f>
        <v>95.31029673342573</v>
      </c>
    </row>
    <row r="176" spans="1:12" x14ac:dyDescent="0.2">
      <c r="A176" s="67">
        <f t="shared" si="4"/>
        <v>132</v>
      </c>
      <c r="B176" s="118">
        <f t="shared" si="5"/>
        <v>43841</v>
      </c>
      <c r="C176" s="65">
        <f>Worksheet!AD135</f>
        <v>0</v>
      </c>
      <c r="D176" s="65">
        <f>Worksheet!AK135</f>
        <v>12967.585487698349</v>
      </c>
      <c r="E176" s="65">
        <f>Worksheet!AM135</f>
        <v>2976250.7633336084</v>
      </c>
      <c r="F176" s="65">
        <f>Worksheet!AO135</f>
        <v>43168.745690198441</v>
      </c>
      <c r="G176" s="66">
        <f>Worksheet!BP135</f>
        <v>0.36326265050500245</v>
      </c>
      <c r="H176" s="66">
        <f>Worksheet!BZ135</f>
        <v>7.60856807196277</v>
      </c>
      <c r="I176" s="66">
        <f>Worksheet!CB135</f>
        <v>84.335291462229861</v>
      </c>
      <c r="J176" s="66">
        <f>Worksheet!CC135</f>
        <v>1.6381870254199693</v>
      </c>
      <c r="K176" s="66">
        <f>Worksheet!CD135</f>
        <v>7.8108410718863786</v>
      </c>
      <c r="L176" s="66">
        <f>Worksheet!CE135</f>
        <v>95.422262316553045</v>
      </c>
    </row>
    <row r="177" spans="1:12" x14ac:dyDescent="0.2">
      <c r="A177" s="67">
        <f t="shared" si="4"/>
        <v>133</v>
      </c>
      <c r="B177" s="118">
        <f t="shared" si="5"/>
        <v>43842</v>
      </c>
      <c r="C177" s="65">
        <f>Worksheet!AD136</f>
        <v>0</v>
      </c>
      <c r="D177" s="65">
        <f>Worksheet!AK136</f>
        <v>13094.257915183858</v>
      </c>
      <c r="E177" s="65">
        <f>Worksheet!AM136</f>
        <v>2963156.5054184245</v>
      </c>
      <c r="F177" s="65">
        <f>Worksheet!AO136</f>
        <v>42978.821273577938</v>
      </c>
      <c r="G177" s="66">
        <f>Worksheet!BP136</f>
        <v>0.35118818006772562</v>
      </c>
      <c r="H177" s="66">
        <f>Worksheet!BZ136</f>
        <v>7.6203686374383919</v>
      </c>
      <c r="I177" s="66">
        <f>Worksheet!CB136</f>
        <v>84.466091912379326</v>
      </c>
      <c r="J177" s="66">
        <f>Worksheet!CC136</f>
        <v>1.6222817853819989</v>
      </c>
      <c r="K177" s="66">
        <f>Worksheet!CD136</f>
        <v>7.8158262946828012</v>
      </c>
      <c r="L177" s="66">
        <f>Worksheet!CE136</f>
        <v>95.531052981490575</v>
      </c>
    </row>
    <row r="178" spans="1:12" x14ac:dyDescent="0.2">
      <c r="A178" s="67">
        <f t="shared" si="4"/>
        <v>134</v>
      </c>
      <c r="B178" s="118">
        <f t="shared" si="5"/>
        <v>43843</v>
      </c>
      <c r="C178" s="65">
        <f>Worksheet!AD137</f>
        <v>0</v>
      </c>
      <c r="D178" s="65">
        <f>Worksheet!AK137</f>
        <v>13222.116054836571</v>
      </c>
      <c r="E178" s="65">
        <f>Worksheet!AM137</f>
        <v>2949934.3893635878</v>
      </c>
      <c r="F178" s="65">
        <f>Worksheet!AO137</f>
        <v>42787.04235075014</v>
      </c>
      <c r="G178" s="66">
        <f>Worksheet!BP137</f>
        <v>0.33938678073866979</v>
      </c>
      <c r="H178" s="66">
        <f>Worksheet!BZ137</f>
        <v>7.6320026827055889</v>
      </c>
      <c r="I178" s="66">
        <f>Worksheet!CB137</f>
        <v>84.595046610453124</v>
      </c>
      <c r="J178" s="66">
        <f>Worksheet!CC137</f>
        <v>1.6065287784081315</v>
      </c>
      <c r="K178" s="66">
        <f>Worksheet!CD137</f>
        <v>7.8209042260687518</v>
      </c>
      <c r="L178" s="66">
        <f>Worksheet!CE137</f>
        <v>95.636786750044237</v>
      </c>
    </row>
    <row r="179" spans="1:12" x14ac:dyDescent="0.2">
      <c r="A179" s="67">
        <f t="shared" si="4"/>
        <v>135</v>
      </c>
      <c r="B179" s="118">
        <f t="shared" si="5"/>
        <v>43844</v>
      </c>
      <c r="C179" s="65">
        <f>Worksheet!AD138</f>
        <v>0</v>
      </c>
      <c r="D179" s="65">
        <f>Worksheet!AK138</f>
        <v>13351.141183036385</v>
      </c>
      <c r="E179" s="65">
        <f>Worksheet!AM138</f>
        <v>2936583.2481805515</v>
      </c>
      <c r="F179" s="65">
        <f>Worksheet!AO138</f>
        <v>42593.391995240825</v>
      </c>
      <c r="G179" s="66">
        <f>Worksheet!BP138</f>
        <v>0.32784619598170034</v>
      </c>
      <c r="H179" s="66">
        <f>Worksheet!BZ138</f>
        <v>7.6434925403780509</v>
      </c>
      <c r="I179" s="66">
        <f>Worksheet!CB138</f>
        <v>84.722403096785598</v>
      </c>
      <c r="J179" s="66">
        <f>Worksheet!CC138</f>
        <v>1.5909240940189104</v>
      </c>
      <c r="K179" s="66">
        <f>Worksheet!CD138</f>
        <v>7.8260860819465785</v>
      </c>
      <c r="L179" s="66">
        <f>Worksheet!CE138</f>
        <v>95.739577715100722</v>
      </c>
    </row>
    <row r="180" spans="1:12" x14ac:dyDescent="0.2">
      <c r="A180" s="67">
        <f t="shared" si="4"/>
        <v>136</v>
      </c>
      <c r="B180" s="118">
        <f t="shared" si="5"/>
        <v>43845</v>
      </c>
      <c r="C180" s="65">
        <f>Worksheet!AD139</f>
        <v>0</v>
      </c>
      <c r="D180" s="65">
        <f>Worksheet!AK139</f>
        <v>13481.31369019617</v>
      </c>
      <c r="E180" s="65">
        <f>Worksheet!AM139</f>
        <v>2923101.9344903552</v>
      </c>
      <c r="F180" s="65">
        <f>Worksheet!AO139</f>
        <v>42397.853565001147</v>
      </c>
      <c r="G180" s="66">
        <f>Worksheet!BP139</f>
        <v>0.31655440658978701</v>
      </c>
      <c r="H180" s="66">
        <f>Worksheet!BZ139</f>
        <v>7.6548596672611069</v>
      </c>
      <c r="I180" s="66">
        <f>Worksheet!CB139</f>
        <v>84.848399204029917</v>
      </c>
      <c r="J180" s="66">
        <f>Worksheet!CC139</f>
        <v>1.5754638468672251</v>
      </c>
      <c r="K180" s="66">
        <f>Worksheet!CD139</f>
        <v>7.8313826665954247</v>
      </c>
      <c r="L180" s="66">
        <f>Worksheet!CE139</f>
        <v>95.839536361093081</v>
      </c>
    </row>
    <row r="181" spans="1:12" x14ac:dyDescent="0.2">
      <c r="A181" s="67">
        <f t="shared" si="4"/>
        <v>137</v>
      </c>
      <c r="B181" s="118">
        <f t="shared" si="5"/>
        <v>43846</v>
      </c>
      <c r="C181" s="65">
        <f>Worksheet!AD140</f>
        <v>0</v>
      </c>
      <c r="D181" s="65">
        <f>Worksheet!AK140</f>
        <v>13612.613077214737</v>
      </c>
      <c r="E181" s="65">
        <f>Worksheet!AM140</f>
        <v>2909489.3214131407</v>
      </c>
      <c r="F181" s="65">
        <f>Worksheet!AO140</f>
        <v>42200.410715309568</v>
      </c>
      <c r="G181" s="66">
        <f>Worksheet!BP140</f>
        <v>0.30549963074831843</v>
      </c>
      <c r="H181" s="66">
        <f>Worksheet!BZ140</f>
        <v>7.6661246976360315</v>
      </c>
      <c r="I181" s="66">
        <f>Worksheet!CB140</f>
        <v>84.973263647774715</v>
      </c>
      <c r="J181" s="66">
        <f>Worksheet!CC140</f>
        <v>1.5601441771668014</v>
      </c>
      <c r="K181" s="66">
        <f>Worksheet!CD140</f>
        <v>7.8368044002508146</v>
      </c>
      <c r="L181" s="66">
        <f>Worksheet!CE140</f>
        <v>95.936769849664159</v>
      </c>
    </row>
    <row r="182" spans="1:12" x14ac:dyDescent="0.2">
      <c r="A182" s="67">
        <f t="shared" si="4"/>
        <v>138</v>
      </c>
      <c r="B182" s="118">
        <f t="shared" si="5"/>
        <v>43847</v>
      </c>
      <c r="C182" s="65">
        <f>Worksheet!AD141</f>
        <v>0</v>
      </c>
      <c r="D182" s="65">
        <f>Worksheet!AK141</f>
        <v>13745.017952564416</v>
      </c>
      <c r="E182" s="65">
        <f>Worksheet!AM141</f>
        <v>2895744.3034605761</v>
      </c>
      <c r="F182" s="65">
        <f>Worksheet!AO141</f>
        <v>42001.047411715859</v>
      </c>
      <c r="G182" s="66">
        <f>Worksheet!BP141</f>
        <v>0.29467032350045269</v>
      </c>
      <c r="H182" s="66">
        <f>Worksheet!BZ141</f>
        <v>7.6773074914975288</v>
      </c>
      <c r="I182" s="66">
        <f>Worksheet!CB141</f>
        <v>85.097216561220648</v>
      </c>
      <c r="J182" s="66">
        <f>Worksheet!CC141</f>
        <v>1.5449612509320467</v>
      </c>
      <c r="K182" s="66">
        <f>Worksheet!CD141</f>
        <v>7.8423613438826596</v>
      </c>
      <c r="L182" s="66">
        <f>Worksheet!CE141</f>
        <v>96.031382273555792</v>
      </c>
    </row>
    <row r="183" spans="1:12" x14ac:dyDescent="0.2">
      <c r="A183" s="67">
        <f t="shared" si="4"/>
        <v>139</v>
      </c>
      <c r="B183" s="118">
        <f t="shared" si="5"/>
        <v>43848</v>
      </c>
      <c r="C183" s="65">
        <f>Worksheet!AD142</f>
        <v>0</v>
      </c>
      <c r="D183" s="65">
        <f>Worksheet!AK142</f>
        <v>13878.506030027342</v>
      </c>
      <c r="E183" s="65">
        <f>Worksheet!AM142</f>
        <v>2881865.7974305488</v>
      </c>
      <c r="F183" s="65">
        <f>Worksheet!AO142</f>
        <v>41799.747943018177</v>
      </c>
      <c r="G183" s="66">
        <f>Worksheet!BP142</f>
        <v>0.28405517562703964</v>
      </c>
      <c r="H183" s="66">
        <f>Worksheet!BZ142</f>
        <v>7.6884271782381575</v>
      </c>
      <c r="I183" s="66">
        <f>Worksheet!CB142</f>
        <v>85.220469979389463</v>
      </c>
      <c r="J183" s="66">
        <f>Worksheet!CC142</f>
        <v>1.5299112600231635</v>
      </c>
      <c r="K183" s="66">
        <f>Worksheet!CD142</f>
        <v>7.8480632214307438</v>
      </c>
      <c r="L183" s="66">
        <f>Worksheet!CE142</f>
        <v>96.123474881570942</v>
      </c>
    </row>
    <row r="184" spans="1:12" x14ac:dyDescent="0.2">
      <c r="A184" s="67">
        <f t="shared" si="4"/>
        <v>140</v>
      </c>
      <c r="B184" s="118">
        <f t="shared" si="5"/>
        <v>43849</v>
      </c>
      <c r="C184" s="65">
        <f>Worksheet!AD143</f>
        <v>0</v>
      </c>
      <c r="D184" s="65">
        <f>Worksheet!AK143</f>
        <v>14013.054127093907</v>
      </c>
      <c r="E184" s="65">
        <f>Worksheet!AM143</f>
        <v>2867852.7433034549</v>
      </c>
      <c r="F184" s="65">
        <f>Worksheet!AO143</f>
        <v>41596.496934263138</v>
      </c>
      <c r="G184" s="66">
        <f>Worksheet!BP143</f>
        <v>0.27364311196164676</v>
      </c>
      <c r="H184" s="66">
        <f>Worksheet!BZ143</f>
        <v>7.699502196233329</v>
      </c>
      <c r="I184" s="66">
        <f>Worksheet!CB143</f>
        <v>85.343228277894298</v>
      </c>
      <c r="J184" s="66">
        <f>Worksheet!CC143</f>
        <v>1.5149904219957233</v>
      </c>
      <c r="K184" s="66">
        <f>Worksheet!CD143</f>
        <v>7.8539194397382674</v>
      </c>
      <c r="L184" s="66">
        <f>Worksheet!CE143</f>
        <v>96.213146277275271</v>
      </c>
    </row>
    <row r="185" spans="1:12" x14ac:dyDescent="0.2">
      <c r="A185" s="67">
        <f t="shared" si="4"/>
        <v>141</v>
      </c>
      <c r="B185" s="118">
        <f t="shared" si="5"/>
        <v>43850</v>
      </c>
      <c r="C185" s="65">
        <f>Worksheet!AD144</f>
        <v>0</v>
      </c>
      <c r="D185" s="65">
        <f>Worksheet!AK144</f>
        <v>14148.638164036451</v>
      </c>
      <c r="E185" s="65">
        <f>Worksheet!AM144</f>
        <v>2853704.1051394185</v>
      </c>
      <c r="F185" s="65">
        <f>Worksheet!AO144</f>
        <v>41391.279359759501</v>
      </c>
      <c r="G185" s="66">
        <f>Worksheet!BP144</f>
        <v>0.26342328916356395</v>
      </c>
      <c r="H185" s="66">
        <f>Worksheet!BZ144</f>
        <v>7.710550328742884</v>
      </c>
      <c r="I185" s="66">
        <f>Worksheet!CB144</f>
        <v>85.465688570881625</v>
      </c>
      <c r="J185" s="66">
        <f>Worksheet!CC144</f>
        <v>1.5001949797556207</v>
      </c>
      <c r="K185" s="66">
        <f>Worksheet!CD144</f>
        <v>7.8599391064066042</v>
      </c>
      <c r="L185" s="66">
        <f>Worksheet!CE144</f>
        <v>96.300492593931693</v>
      </c>
    </row>
    <row r="186" spans="1:12" x14ac:dyDescent="0.2">
      <c r="A186" s="67">
        <f t="shared" si="4"/>
        <v>142</v>
      </c>
      <c r="B186" s="118">
        <f t="shared" si="5"/>
        <v>43851</v>
      </c>
      <c r="C186" s="65">
        <f>Worksheet!AD145</f>
        <v>0</v>
      </c>
      <c r="D186" s="65">
        <f>Worksheet!AK145</f>
        <v>14285.233163670724</v>
      </c>
      <c r="E186" s="65">
        <f>Worksheet!AM145</f>
        <v>2839418.8719757479</v>
      </c>
      <c r="F186" s="65">
        <f>Worksheet!AO145</f>
        <v>41184.080556095207</v>
      </c>
      <c r="G186" s="66">
        <f>Worksheet!BP145</f>
        <v>0.25338509297188533</v>
      </c>
      <c r="H186" s="66">
        <f>Worksheet!BZ145</f>
        <v>7.7215887365098927</v>
      </c>
      <c r="I186" s="66">
        <f>Worksheet!CB145</f>
        <v>85.588041072364788</v>
      </c>
      <c r="J186" s="66">
        <f>Worksheet!CC145</f>
        <v>1.4855212010207</v>
      </c>
      <c r="K186" s="66">
        <f>Worksheet!CD145</f>
        <v>7.8661310457776654</v>
      </c>
      <c r="L186" s="66">
        <f>Worksheet!CE145</f>
        <v>96.385607647994249</v>
      </c>
    </row>
    <row r="187" spans="1:12" x14ac:dyDescent="0.2">
      <c r="A187" s="67">
        <f t="shared" si="4"/>
        <v>143</v>
      </c>
      <c r="B187" s="118">
        <f t="shared" si="5"/>
        <v>43852</v>
      </c>
      <c r="C187" s="65">
        <f>Worksheet!AD146</f>
        <v>0</v>
      </c>
      <c r="D187" s="65">
        <f>Worksheet!AK146</f>
        <v>14422.813251817101</v>
      </c>
      <c r="E187" s="65">
        <f>Worksheet!AM146</f>
        <v>2824996.0587239307</v>
      </c>
      <c r="F187" s="65">
        <f>Worksheet!AO146</f>
        <v>40974.886235147751</v>
      </c>
      <c r="G187" s="66">
        <f>Worksheet!BP146</f>
        <v>0.2435632983987065</v>
      </c>
      <c r="H187" s="66">
        <f>Worksheet!BZ146</f>
        <v>7.7326290773794888</v>
      </c>
      <c r="I187" s="66">
        <f>Worksheet!CB146</f>
        <v>85.710415000845614</v>
      </c>
      <c r="J187" s="66">
        <f>Worksheet!CC146</f>
        <v>1.4709957836713252</v>
      </c>
      <c r="K187" s="66">
        <f>Worksheet!CD146</f>
        <v>7.8725005075823562</v>
      </c>
      <c r="L187" s="66">
        <f>Worksheet!CE146</f>
        <v>96.46854256631751</v>
      </c>
    </row>
    <row r="188" spans="1:12" x14ac:dyDescent="0.2">
      <c r="A188" s="67">
        <f t="shared" si="4"/>
        <v>144</v>
      </c>
      <c r="B188" s="118">
        <f t="shared" si="5"/>
        <v>43853</v>
      </c>
      <c r="C188" s="65">
        <f>Worksheet!AD147</f>
        <v>0</v>
      </c>
      <c r="D188" s="65">
        <f>Worksheet!AK147</f>
        <v>14561.351658472959</v>
      </c>
      <c r="E188" s="65">
        <f>Worksheet!AM147</f>
        <v>2810434.7070654575</v>
      </c>
      <c r="F188" s="65">
        <f>Worksheet!AO147</f>
        <v>40763.6824970776</v>
      </c>
      <c r="G188" s="66">
        <f>Worksheet!BP147</f>
        <v>0.23406086546676902</v>
      </c>
      <c r="H188" s="66">
        <f>Worksheet!BZ147</f>
        <v>7.7436705874935976</v>
      </c>
      <c r="I188" s="66">
        <f>Worksheet!CB147</f>
        <v>85.832801889528099</v>
      </c>
      <c r="J188" s="66">
        <f>Worksheet!CC147</f>
        <v>1.4566917264301313</v>
      </c>
      <c r="K188" s="66">
        <f>Worksheet!CD147</f>
        <v>7.8790444373737039</v>
      </c>
      <c r="L188" s="66">
        <f>Worksheet!CE147</f>
        <v>96.549247789469149</v>
      </c>
    </row>
    <row r="189" spans="1:12" x14ac:dyDescent="0.2">
      <c r="A189" s="67">
        <f t="shared" si="4"/>
        <v>145</v>
      </c>
      <c r="B189" s="118">
        <f t="shared" si="5"/>
        <v>43854</v>
      </c>
      <c r="C189" s="65">
        <f>Worksheet!AD148</f>
        <v>0</v>
      </c>
      <c r="D189" s="65">
        <f>Worksheet!AK148</f>
        <v>14700.820719707081</v>
      </c>
      <c r="E189" s="65">
        <f>Worksheet!AM148</f>
        <v>2795733.8863457507</v>
      </c>
      <c r="F189" s="65">
        <f>Worksheet!AO148</f>
        <v>40550.455843294105</v>
      </c>
      <c r="G189" s="66">
        <f>Worksheet!BP148</f>
        <v>0.22490714488067662</v>
      </c>
      <c r="H189" s="66">
        <f>Worksheet!BZ148</f>
        <v>7.7547092101457364</v>
      </c>
      <c r="I189" s="66">
        <f>Worksheet!CB148</f>
        <v>85.955156772852362</v>
      </c>
      <c r="J189" s="66">
        <f>Worksheet!CC148</f>
        <v>1.4426329777952558</v>
      </c>
      <c r="K189" s="66">
        <f>Worksheet!CD148</f>
        <v>7.8857575323990119</v>
      </c>
      <c r="L189" s="66">
        <f>Worksheet!CE148</f>
        <v>96.627647276309986</v>
      </c>
    </row>
    <row r="190" spans="1:12" x14ac:dyDescent="0.2">
      <c r="A190" s="67">
        <f t="shared" si="4"/>
        <v>146</v>
      </c>
      <c r="B190" s="118">
        <f t="shared" si="5"/>
        <v>43855</v>
      </c>
      <c r="C190" s="65">
        <f>Worksheet!AD149</f>
        <v>0</v>
      </c>
      <c r="D190" s="65">
        <f>Worksheet!AK149</f>
        <v>14841.191880286297</v>
      </c>
      <c r="E190" s="65">
        <f>Worksheet!AM149</f>
        <v>2780892.6944654644</v>
      </c>
      <c r="F190" s="65">
        <f>Worksheet!AO149</f>
        <v>40335.193189383208</v>
      </c>
      <c r="G190" s="66">
        <f>Worksheet!BP149</f>
        <v>0.21610451432931749</v>
      </c>
      <c r="H190" s="66">
        <f>Worksheet!BZ149</f>
        <v>7.7657408364581499</v>
      </c>
      <c r="I190" s="66">
        <f>Worksheet!CB149</f>
        <v>86.077434106978885</v>
      </c>
      <c r="J190" s="66">
        <f>Worksheet!CC149</f>
        <v>1.4288253468220715</v>
      </c>
      <c r="K190" s="66">
        <f>Worksheet!CD149</f>
        <v>7.8926344123234431</v>
      </c>
      <c r="L190" s="66">
        <f>Worksheet!CE149</f>
        <v>96.703665136299975</v>
      </c>
    </row>
    <row r="191" spans="1:12" x14ac:dyDescent="0.2">
      <c r="A191" s="67">
        <f t="shared" si="4"/>
        <v>147</v>
      </c>
      <c r="B191" s="118">
        <f t="shared" si="5"/>
        <v>43856</v>
      </c>
      <c r="C191" s="65">
        <f>Worksheet!AD150</f>
        <v>0</v>
      </c>
      <c r="D191" s="65">
        <f>Worksheet!AK150</f>
        <v>14982.435697043958</v>
      </c>
      <c r="E191" s="65">
        <f>Worksheet!AM150</f>
        <v>2765910.2587684207</v>
      </c>
      <c r="F191" s="65">
        <f>Worksheet!AO150</f>
        <v>40117.881877986518</v>
      </c>
      <c r="G191" s="66">
        <f>Worksheet!BP150</f>
        <v>0.2076456361770839</v>
      </c>
      <c r="H191" s="66">
        <f>Worksheet!BZ150</f>
        <v>7.7767623771905612</v>
      </c>
      <c r="I191" s="66">
        <f>Worksheet!CB150</f>
        <v>86.199599649987675</v>
      </c>
      <c r="J191" s="66">
        <f>Worksheet!CC150</f>
        <v>1.4152679812446141</v>
      </c>
      <c r="K191" s="66">
        <f>Worksheet!CD150</f>
        <v>7.8996703524080045</v>
      </c>
      <c r="L191" s="66">
        <f>Worksheet!CE150</f>
        <v>96.777234647475709</v>
      </c>
    </row>
    <row r="192" spans="1:12" x14ac:dyDescent="0.2">
      <c r="A192" s="67">
        <f t="shared" si="4"/>
        <v>148</v>
      </c>
      <c r="B192" s="118">
        <f t="shared" si="5"/>
        <v>43857</v>
      </c>
      <c r="C192" s="65">
        <f>Worksheet!AD151</f>
        <v>0</v>
      </c>
      <c r="D192" s="65">
        <f>Worksheet!AK151</f>
        <v>15124.521842999147</v>
      </c>
      <c r="E192" s="65">
        <f>Worksheet!AM151</f>
        <v>2750785.7369254213</v>
      </c>
      <c r="F192" s="65">
        <f>Worksheet!AO151</f>
        <v>39898.509691620406</v>
      </c>
      <c r="G192" s="66">
        <f>Worksheet!BP151</f>
        <v>0.19951983802775916</v>
      </c>
      <c r="H192" s="66">
        <f>Worksheet!BZ151</f>
        <v>7.7877720426747903</v>
      </c>
      <c r="I192" s="66">
        <f>Worksheet!CB151</f>
        <v>86.321633564744346</v>
      </c>
      <c r="J192" s="66">
        <f>Worksheet!CC151</f>
        <v>1.401957627309238</v>
      </c>
      <c r="K192" s="66">
        <f>Worksheet!CD151</f>
        <v>7.90686148849381</v>
      </c>
      <c r="L192" s="66">
        <f>Worksheet!CE151</f>
        <v>96.848300794759965</v>
      </c>
    </row>
    <row r="193" spans="1:12" x14ac:dyDescent="0.2">
      <c r="A193" s="67">
        <f t="shared" si="4"/>
        <v>149</v>
      </c>
      <c r="B193" s="118">
        <f t="shared" si="5"/>
        <v>43858</v>
      </c>
      <c r="C193" s="65">
        <f>Worksheet!AD152</f>
        <v>0</v>
      </c>
      <c r="D193" s="65">
        <f>Worksheet!AK152</f>
        <v>15267.419112234918</v>
      </c>
      <c r="E193" s="65">
        <f>Worksheet!AM152</f>
        <v>2735518.3178131864</v>
      </c>
      <c r="F193" s="65">
        <f>Worksheet!AO152</f>
        <v>39677.064865424538</v>
      </c>
      <c r="G193" s="66">
        <f>Worksheet!BP152</f>
        <v>0.19171546781059742</v>
      </c>
      <c r="H193" s="66">
        <f>Worksheet!BZ152</f>
        <v>7.798769339881324</v>
      </c>
      <c r="I193" s="66">
        <f>Worksheet!CB152</f>
        <v>86.44353038638512</v>
      </c>
      <c r="J193" s="66">
        <f>Worksheet!CC152</f>
        <v>1.3888902095694429</v>
      </c>
      <c r="K193" s="66">
        <f>Worksheet!CD152</f>
        <v>7.9142048311985311</v>
      </c>
      <c r="L193" s="66">
        <f>Worksheet!CE152</f>
        <v>96.916820461902262</v>
      </c>
    </row>
    <row r="194" spans="1:12" x14ac:dyDescent="0.2">
      <c r="A194" s="67">
        <f t="shared" si="4"/>
        <v>150</v>
      </c>
      <c r="B194" s="118">
        <f t="shared" si="5"/>
        <v>43859</v>
      </c>
      <c r="C194" s="65">
        <f>Worksheet!AD153</f>
        <v>0</v>
      </c>
      <c r="D194" s="65">
        <f>Worksheet!AK153</f>
        <v>15411.095425543132</v>
      </c>
      <c r="E194" s="65">
        <f>Worksheet!AM153</f>
        <v>2720107.2223876435</v>
      </c>
      <c r="F194" s="65">
        <f>Worksheet!AO153</f>
        <v>39453.536099828358</v>
      </c>
      <c r="G194" s="66">
        <f>Worksheet!BP153</f>
        <v>0.18422075956549822</v>
      </c>
      <c r="H194" s="66">
        <f>Worksheet!BZ153</f>
        <v>7.8097549742035746</v>
      </c>
      <c r="I194" s="66">
        <f>Worksheet!CB153</f>
        <v>86.565297933668887</v>
      </c>
      <c r="J194" s="66">
        <f>Worksheet!CC153</f>
        <v>1.3760614159842008</v>
      </c>
      <c r="K194" s="66">
        <f>Worksheet!CD153</f>
        <v>7.9216982142216326</v>
      </c>
      <c r="L194" s="66">
        <f>Worksheet!CE153</f>
        <v>96.982761808083495</v>
      </c>
    </row>
    <row r="195" spans="1:12" x14ac:dyDescent="0.2">
      <c r="A195" s="67">
        <f t="shared" si="4"/>
        <v>151</v>
      </c>
      <c r="B195" s="118">
        <f t="shared" si="5"/>
        <v>43860</v>
      </c>
      <c r="C195" s="65">
        <f>Worksheet!AD154</f>
        <v>0</v>
      </c>
      <c r="D195" s="65">
        <f>Worksheet!AK154</f>
        <v>15555.517836842631</v>
      </c>
      <c r="E195" s="65">
        <f>Worksheet!AM154</f>
        <v>2704551.7045508008</v>
      </c>
      <c r="F195" s="65">
        <f>Worksheet!AO154</f>
        <v>39227.912573124624</v>
      </c>
      <c r="G195" s="66">
        <f>Worksheet!BP154</f>
        <v>0.17702414833895289</v>
      </c>
      <c r="H195" s="66">
        <f>Worksheet!BZ154</f>
        <v>7.8207307246194144</v>
      </c>
      <c r="I195" s="66">
        <f>Worksheet!CB154</f>
        <v>86.686955925235992</v>
      </c>
      <c r="J195" s="66">
        <f>Worksheet!CC154</f>
        <v>1.3634669139275866</v>
      </c>
      <c r="K195" s="66">
        <f>Worksheet!CD154</f>
        <v>7.9293402227555863</v>
      </c>
      <c r="L195" s="66">
        <f>Worksheet!CE154</f>
        <v>97.046103393743905</v>
      </c>
    </row>
    <row r="196" spans="1:12" x14ac:dyDescent="0.2">
      <c r="A196" s="67">
        <f t="shared" si="4"/>
        <v>152</v>
      </c>
      <c r="B196" s="118">
        <f t="shared" si="5"/>
        <v>43861</v>
      </c>
      <c r="C196" s="65">
        <f>Worksheet!AD155</f>
        <v>0</v>
      </c>
      <c r="D196" s="65">
        <f>Worksheet!AK155</f>
        <v>15700.652540376992</v>
      </c>
      <c r="E196" s="65">
        <f>Worksheet!AM155</f>
        <v>2688851.0520104235</v>
      </c>
      <c r="F196" s="65">
        <f>Worksheet!AO155</f>
        <v>39000.183953938467</v>
      </c>
      <c r="G196" s="66">
        <f>Worksheet!BP155</f>
        <v>0.17011438130738005</v>
      </c>
      <c r="H196" s="66">
        <f>Worksheet!BZ155</f>
        <v>7.8316993169396927</v>
      </c>
      <c r="I196" s="66">
        <f>Worksheet!CB155</f>
        <v>86.808534574662772</v>
      </c>
      <c r="J196" s="66">
        <f>Worksheet!CC155</f>
        <v>1.3511024292572615</v>
      </c>
      <c r="K196" s="66">
        <f>Worksheet!CD155</f>
        <v>7.9371301187361558</v>
      </c>
      <c r="L196" s="66">
        <f>Worksheet!CE155</f>
        <v>97.10683326159203</v>
      </c>
    </row>
    <row r="197" spans="1:12" x14ac:dyDescent="0.2">
      <c r="A197" s="67">
        <f t="shared" si="4"/>
        <v>153</v>
      </c>
      <c r="B197" s="118">
        <f t="shared" si="5"/>
        <v>43862</v>
      </c>
      <c r="C197" s="65">
        <f>Worksheet!AD156</f>
        <v>0</v>
      </c>
      <c r="D197" s="65">
        <f>Worksheet!AK156</f>
        <v>15846.464878697021</v>
      </c>
      <c r="E197" s="65">
        <f>Worksheet!AM156</f>
        <v>2673004.5871317266</v>
      </c>
      <c r="F197" s="65">
        <f>Worksheet!AO156</f>
        <v>38770.340413580692</v>
      </c>
      <c r="G197" s="66">
        <f>Worksheet!BP156</f>
        <v>0.16348055350180488</v>
      </c>
      <c r="H197" s="66">
        <f>Worksheet!BZ156</f>
        <v>7.8426643036481734</v>
      </c>
      <c r="I197" s="66">
        <f>Worksheet!CB156</f>
        <v>86.930073258577139</v>
      </c>
      <c r="J197" s="66">
        <f>Worksheet!CC156</f>
        <v>1.338963774563662</v>
      </c>
      <c r="K197" s="66">
        <f>Worksheet!CD156</f>
        <v>7.9450677688291496</v>
      </c>
      <c r="L197" s="66">
        <f>Worksheet!CE156</f>
        <v>97.164948045894718</v>
      </c>
    </row>
    <row r="198" spans="1:12" x14ac:dyDescent="0.2">
      <c r="A198" s="67">
        <f t="shared" si="4"/>
        <v>154</v>
      </c>
      <c r="B198" s="118">
        <f t="shared" si="5"/>
        <v>43863</v>
      </c>
      <c r="C198" s="65">
        <f>Worksheet!AD157</f>
        <v>0</v>
      </c>
      <c r="D198" s="65">
        <f>Worksheet!AK157</f>
        <v>15992.919351432691</v>
      </c>
      <c r="E198" s="65">
        <f>Worksheet!AM157</f>
        <v>2657011.6677802941</v>
      </c>
      <c r="F198" s="65">
        <f>Worksheet!AO157</f>
        <v>38538.372638273824</v>
      </c>
      <c r="G198" s="66">
        <f>Worksheet!BP157</f>
        <v>0.15711211561067229</v>
      </c>
      <c r="H198" s="66">
        <f>Worksheet!BZ157</f>
        <v>7.853629952892466</v>
      </c>
      <c r="I198" s="66">
        <f>Worksheet!CB157</f>
        <v>87.051619286205892</v>
      </c>
      <c r="J198" s="66">
        <f>Worksheet!CC157</f>
        <v>1.3270468585448765</v>
      </c>
      <c r="K198" s="66">
        <f>Worksheet!CD157</f>
        <v>7.9531535770532624</v>
      </c>
      <c r="L198" s="66">
        <f>Worksheet!CE157</f>
        <v>97.220452134082493</v>
      </c>
    </row>
    <row r="199" spans="1:12" x14ac:dyDescent="0.2">
      <c r="A199" s="67">
        <f t="shared" si="4"/>
        <v>155</v>
      </c>
      <c r="B199" s="118">
        <f t="shared" si="5"/>
        <v>43864</v>
      </c>
      <c r="C199" s="65">
        <f>Worksheet!AD158</f>
        <v>0</v>
      </c>
      <c r="D199" s="65">
        <f>Worksheet!AK158</f>
        <v>16139.979624858188</v>
      </c>
      <c r="E199" s="65">
        <f>Worksheet!AM158</f>
        <v>2640871.688155436</v>
      </c>
      <c r="F199" s="65">
        <f>Worksheet!AO158</f>
        <v>38304.271841239482</v>
      </c>
      <c r="G199" s="66">
        <f>Worksheet!BP158</f>
        <v>0.15099887142598212</v>
      </c>
      <c r="H199" s="66">
        <f>Worksheet!BZ158</f>
        <v>7.8646011470316752</v>
      </c>
      <c r="I199" s="66">
        <f>Worksheet!CB158</f>
        <v>87.173226774851287</v>
      </c>
      <c r="J199" s="66">
        <f>Worksheet!CC158</f>
        <v>1.3153476883572868</v>
      </c>
      <c r="K199" s="66">
        <f>Worksheet!CD158</f>
        <v>7.9613884224764053</v>
      </c>
      <c r="L199" s="66">
        <f>Worksheet!CE158</f>
        <v>97.273356886710374</v>
      </c>
    </row>
    <row r="200" spans="1:12" x14ac:dyDescent="0.2">
      <c r="A200" s="67">
        <f t="shared" si="4"/>
        <v>156</v>
      </c>
      <c r="B200" s="118">
        <f t="shared" si="5"/>
        <v>43865</v>
      </c>
      <c r="C200" s="65">
        <f>Worksheet!AD159</f>
        <v>0</v>
      </c>
      <c r="D200" s="65">
        <f>Worksheet!AK159</f>
        <v>16287.608542253045</v>
      </c>
      <c r="E200" s="65">
        <f>Worksheet!AM159</f>
        <v>2624584.0796131827</v>
      </c>
      <c r="F200" s="65">
        <f>Worksheet!AO159</f>
        <v>38068.029774635354</v>
      </c>
      <c r="G200" s="66">
        <f>Worksheet!BP159</f>
        <v>0.14513097143940581</v>
      </c>
      <c r="H200" s="66">
        <f>Worksheet!BZ159</f>
        <v>7.8755832903910523</v>
      </c>
      <c r="I200" s="66">
        <f>Worksheet!CB159</f>
        <v>87.294955627420279</v>
      </c>
      <c r="J200" s="66">
        <f>Worksheet!CC159</f>
        <v>1.3038623693398914</v>
      </c>
      <c r="K200" s="66">
        <f>Worksheet!CD159</f>
        <v>7.9697736018994476</v>
      </c>
      <c r="L200" s="66">
        <f>Worksheet!CE159</f>
        <v>97.323679915335134</v>
      </c>
    </row>
    <row r="201" spans="1:12" x14ac:dyDescent="0.2">
      <c r="A201" s="67">
        <f t="shared" si="4"/>
        <v>157</v>
      </c>
      <c r="B201" s="118">
        <f t="shared" si="5"/>
        <v>43866</v>
      </c>
      <c r="C201" s="65">
        <f>Worksheet!AD160</f>
        <v>0</v>
      </c>
      <c r="D201" s="65">
        <f>Worksheet!AK160</f>
        <v>16435.768135061484</v>
      </c>
      <c r="E201" s="65">
        <f>Worksheet!AM160</f>
        <v>2608148.3114781212</v>
      </c>
      <c r="F201" s="65">
        <f>Worksheet!AO160</f>
        <v>37829.638741330476</v>
      </c>
      <c r="G201" s="66">
        <f>Worksheet!BP160</f>
        <v>0.13949890500644566</v>
      </c>
      <c r="H201" s="66">
        <f>Worksheet!BZ160</f>
        <v>7.8865822256324574</v>
      </c>
      <c r="I201" s="66">
        <f>Worksheet!CB160</f>
        <v>87.416870605453553</v>
      </c>
      <c r="J201" s="66">
        <f>Worksheet!CC160</f>
        <v>1.2925871037468102</v>
      </c>
      <c r="K201" s="66">
        <f>Worksheet!CD160</f>
        <v>7.9783107772648254</v>
      </c>
      <c r="L201" s="66">
        <f>Worksheet!CE160</f>
        <v>97.371444415648241</v>
      </c>
    </row>
    <row r="202" spans="1:12" x14ac:dyDescent="0.2">
      <c r="A202" s="67">
        <f t="shared" si="4"/>
        <v>158</v>
      </c>
      <c r="B202" s="118">
        <f t="shared" si="5"/>
        <v>43867</v>
      </c>
      <c r="C202" s="65">
        <f>Worksheet!AD161</f>
        <v>0</v>
      </c>
      <c r="D202" s="65">
        <f>Worksheet!AK161</f>
        <v>16584.419634851205</v>
      </c>
      <c r="E202" s="65">
        <f>Worksheet!AM161</f>
        <v>2591563.89184327</v>
      </c>
      <c r="F202" s="65">
        <f>Worksheet!AO161</f>
        <v>37589.091606506881</v>
      </c>
      <c r="G202" s="66">
        <f>Worksheet!BP161</f>
        <v>0.13409349198453779</v>
      </c>
      <c r="H202" s="66">
        <f>Worksheet!BZ161</f>
        <v>7.8976041580951124</v>
      </c>
      <c r="I202" s="66">
        <f>Worksheet!CB161</f>
        <v>87.539040490499374</v>
      </c>
      <c r="J202" s="66">
        <f>Worksheet!CC161</f>
        <v>1.2815181890976735</v>
      </c>
      <c r="K202" s="66">
        <f>Worksheet!CD161</f>
        <v>7.9870019274782074</v>
      </c>
      <c r="L202" s="66">
        <f>Worksheet!CE161</f>
        <v>97.41667855254471</v>
      </c>
    </row>
    <row r="203" spans="1:12" x14ac:dyDescent="0.2">
      <c r="A203" s="67">
        <f t="shared" si="4"/>
        <v>159</v>
      </c>
      <c r="B203" s="118">
        <f t="shared" si="5"/>
        <v>43868</v>
      </c>
      <c r="C203" s="65">
        <f>Worksheet!AD162</f>
        <v>0</v>
      </c>
      <c r="D203" s="65">
        <f>Worksheet!AK162</f>
        <v>16733.523486072078</v>
      </c>
      <c r="E203" s="65">
        <f>Worksheet!AM162</f>
        <v>2574830.3683571983</v>
      </c>
      <c r="F203" s="65">
        <f>Worksheet!AO162</f>
        <v>37346.381809076345</v>
      </c>
      <c r="G203" s="66">
        <f>Worksheet!BP162</f>
        <v>0.12890587419117389</v>
      </c>
      <c r="H203" s="66">
        <f>Worksheet!BZ162</f>
        <v>7.9086555874734881</v>
      </c>
      <c r="I203" s="66">
        <f>Worksheet!CB162</f>
        <v>87.661537326813956</v>
      </c>
      <c r="J203" s="66">
        <f>Worksheet!CC162</f>
        <v>1.2706520163754111</v>
      </c>
      <c r="K203" s="66">
        <f>Worksheet!CD162</f>
        <v>7.9958493043282894</v>
      </c>
      <c r="L203" s="66">
        <f>Worksheet!CE162</f>
        <v>97.459414893722851</v>
      </c>
    </row>
    <row r="204" spans="1:12" x14ac:dyDescent="0.2">
      <c r="A204" s="67">
        <f t="shared" si="4"/>
        <v>160</v>
      </c>
      <c r="B204" s="118">
        <f t="shared" si="5"/>
        <v>43869</v>
      </c>
      <c r="C204" s="65">
        <f>Worksheet!AD163</f>
        <v>0</v>
      </c>
      <c r="D204" s="65">
        <f>Worksheet!AK163</f>
        <v>16883.039359614231</v>
      </c>
      <c r="E204" s="65">
        <f>Worksheet!AM163</f>
        <v>2557947.3289975841</v>
      </c>
      <c r="F204" s="65">
        <f>Worksheet!AO163</f>
        <v>37101.503372900326</v>
      </c>
      <c r="G204" s="66">
        <f>Worksheet!BP163</f>
        <v>0.12392750682032862</v>
      </c>
      <c r="H204" s="66">
        <f>Worksheet!BZ163</f>
        <v>7.9197432462337334</v>
      </c>
      <c r="I204" s="66">
        <f>Worksheet!CB163</f>
        <v>87.784435738753629</v>
      </c>
      <c r="J204" s="66">
        <f>Worksheet!CC163</f>
        <v>1.2599850681597893</v>
      </c>
      <c r="K204" s="66">
        <f>Worksheet!CD163</f>
        <v>8.0048553922026606</v>
      </c>
      <c r="L204" s="66">
        <f>Worksheet!CE163</f>
        <v>97.499689888521942</v>
      </c>
    </row>
    <row r="205" spans="1:12" x14ac:dyDescent="0.2">
      <c r="A205" s="67">
        <f t="shared" si="4"/>
        <v>161</v>
      </c>
      <c r="B205" s="118">
        <f t="shared" si="5"/>
        <v>43870</v>
      </c>
      <c r="C205" s="65">
        <f>Worksheet!AD164</f>
        <v>0</v>
      </c>
      <c r="D205" s="65">
        <f>Worksheet!AK164</f>
        <v>17032.926167164278</v>
      </c>
      <c r="E205" s="65">
        <f>Worksheet!AM164</f>
        <v>2540914.4028304196</v>
      </c>
      <c r="F205" s="65">
        <f>Worksheet!AO164</f>
        <v>36854.450917801863</v>
      </c>
      <c r="G205" s="66">
        <f>Worksheet!BP164</f>
        <v>0.11915014987785159</v>
      </c>
      <c r="H205" s="66">
        <f>Worksheet!BZ164</f>
        <v>7.9308740442107073</v>
      </c>
      <c r="I205" s="66">
        <f>Worksheet!CB164</f>
        <v>87.907812316674296</v>
      </c>
      <c r="J205" s="66">
        <f>Worksheet!CC164</f>
        <v>1.2495139167324825</v>
      </c>
      <c r="K205" s="66">
        <f>Worksheet!CD164</f>
        <v>8.0140228713154915</v>
      </c>
      <c r="L205" s="66">
        <f>Worksheet!CE164</f>
        <v>97.53754338888254</v>
      </c>
    </row>
    <row r="206" spans="1:12" x14ac:dyDescent="0.2">
      <c r="A206" s="67">
        <f t="shared" si="4"/>
        <v>162</v>
      </c>
      <c r="B206" s="118">
        <f t="shared" si="5"/>
        <v>43871</v>
      </c>
      <c r="C206" s="65">
        <f>Worksheet!AD165</f>
        <v>0</v>
      </c>
      <c r="D206" s="65">
        <f>Worksheet!AK165</f>
        <v>17183.142076357304</v>
      </c>
      <c r="E206" s="65">
        <f>Worksheet!AM165</f>
        <v>2523731.2607540623</v>
      </c>
      <c r="F206" s="65">
        <f>Worksheet!AO165</f>
        <v>36605.219670357517</v>
      </c>
      <c r="G206" s="66">
        <f>Worksheet!BP165</f>
        <v>0.11456585966700651</v>
      </c>
      <c r="H206" s="66">
        <f>Worksheet!BZ165</f>
        <v>7.9420550188683778</v>
      </c>
      <c r="I206" s="66">
        <f>Worksheet!CB165</f>
        <v>88.031745065605222</v>
      </c>
      <c r="J206" s="66">
        <f>Worksheet!CC165</f>
        <v>1.2392352221697878</v>
      </c>
      <c r="K206" s="66">
        <f>Worksheet!CD165</f>
        <v>8.0233545841814919</v>
      </c>
      <c r="L206" s="66">
        <f>Worksheet!CE165</f>
        <v>97.573018209507083</v>
      </c>
    </row>
    <row r="207" spans="1:12" x14ac:dyDescent="0.2">
      <c r="A207" s="67">
        <f t="shared" si="4"/>
        <v>163</v>
      </c>
      <c r="B207" s="118">
        <f t="shared" si="5"/>
        <v>43872</v>
      </c>
      <c r="C207" s="65">
        <f>Worksheet!AD166</f>
        <v>0</v>
      </c>
      <c r="D207" s="65">
        <f>Worksheet!AK166</f>
        <v>17333.644526721655</v>
      </c>
      <c r="E207" s="65">
        <f>Worksheet!AM166</f>
        <v>2506397.6162273409</v>
      </c>
      <c r="F207" s="65">
        <f>Worksheet!AO166</f>
        <v>36353.805474458168</v>
      </c>
      <c r="G207" s="66">
        <f>Worksheet!BP166</f>
        <v>0.11016698034370141</v>
      </c>
      <c r="H207" s="66">
        <f>Worksheet!BZ166</f>
        <v>7.9532932907454166</v>
      </c>
      <c r="I207" s="66">
        <f>Worksheet!CB166</f>
        <v>88.156312911396654</v>
      </c>
      <c r="J207" s="66">
        <f>Worksheet!CC166</f>
        <v>1.229145730431594</v>
      </c>
      <c r="K207" s="66">
        <f>Worksheet!CD166</f>
        <v>8.0328535050888519</v>
      </c>
      <c r="L207" s="66">
        <f>Worksheet!CE166</f>
        <v>97.606159724488052</v>
      </c>
    </row>
    <row r="208" spans="1:12" x14ac:dyDescent="0.2">
      <c r="A208" s="67">
        <f t="shared" si="4"/>
        <v>164</v>
      </c>
      <c r="B208" s="118">
        <f t="shared" si="5"/>
        <v>43873</v>
      </c>
      <c r="C208" s="65">
        <f>Worksheet!AD167</f>
        <v>0</v>
      </c>
      <c r="D208" s="65">
        <f>Worksheet!AK167</f>
        <v>17484.390246412317</v>
      </c>
      <c r="E208" s="65">
        <f>Worksheet!AM167</f>
        <v>2488913.2259809282</v>
      </c>
      <c r="F208" s="65">
        <f>Worksheet!AO167</f>
        <v>36100.204801627042</v>
      </c>
      <c r="G208" s="66">
        <f>Worksheet!BP167</f>
        <v>0.10594613555594271</v>
      </c>
      <c r="H208" s="66">
        <f>Worksheet!BZ167</f>
        <v>7.964596023644205</v>
      </c>
      <c r="I208" s="66">
        <f>Worksheet!CB167</f>
        <v>88.281595259444728</v>
      </c>
      <c r="J208" s="66">
        <f>Worksheet!CC167</f>
        <v>1.2192422714522637</v>
      </c>
      <c r="K208" s="66">
        <f>Worksheet!CD167</f>
        <v>8.0425227123410394</v>
      </c>
      <c r="L208" s="66">
        <f>Worksheet!CE167</f>
        <v>97.63701549785128</v>
      </c>
    </row>
    <row r="209" spans="1:12" x14ac:dyDescent="0.2">
      <c r="A209" s="67">
        <f t="shared" si="4"/>
        <v>165</v>
      </c>
      <c r="B209" s="118">
        <f t="shared" si="5"/>
        <v>43874</v>
      </c>
      <c r="C209" s="65">
        <f>Worksheet!AD168</f>
        <v>0</v>
      </c>
      <c r="D209" s="65">
        <f>Worksheet!AK168</f>
        <v>17635.335269727999</v>
      </c>
      <c r="E209" s="65">
        <f>Worksheet!AM168</f>
        <v>2471277.8907112004</v>
      </c>
      <c r="F209" s="65">
        <f>Worksheet!AO168</f>
        <v>35844.414761083695</v>
      </c>
      <c r="G209" s="66">
        <f>Worksheet!BP168</f>
        <v>0.10189622017951962</v>
      </c>
      <c r="H209" s="66">
        <f>Worksheet!BZ168</f>
        <v>7.9759703891555258</v>
      </c>
      <c r="I209" s="66">
        <f>Worksheet!CB168</f>
        <v>88.407671601474178</v>
      </c>
      <c r="J209" s="66">
        <f>Worksheet!CC168</f>
        <v>1.2095217572378036</v>
      </c>
      <c r="K209" s="66">
        <f>Worksheet!CD168</f>
        <v>8.0523653630534593</v>
      </c>
      <c r="L209" s="66">
        <f>Worksheet!CE168</f>
        <v>97.665634945631794</v>
      </c>
    </row>
    <row r="210" spans="1:12" x14ac:dyDescent="0.2">
      <c r="A210" s="67">
        <f t="shared" si="4"/>
        <v>166</v>
      </c>
      <c r="B210" s="118">
        <f t="shared" si="5"/>
        <v>43875</v>
      </c>
      <c r="C210" s="65">
        <f>Worksheet!AD169</f>
        <v>0</v>
      </c>
      <c r="D210" s="65">
        <f>Worksheet!AK169</f>
        <v>17786.434955406039</v>
      </c>
      <c r="E210" s="65">
        <f>Worksheet!AM169</f>
        <v>2453491.4557557944</v>
      </c>
      <c r="F210" s="65">
        <f>Worksheet!AO169</f>
        <v>35586.433109542624</v>
      </c>
      <c r="G210" s="66">
        <f>Worksheet!BP169</f>
        <v>9.8010392160348431E-2</v>
      </c>
      <c r="H210" s="66">
        <f>Worksheet!BZ169</f>
        <v>7.9874235351426535</v>
      </c>
      <c r="I210" s="66">
        <f>Worksheet!CB169</f>
        <v>88.534621166208069</v>
      </c>
      <c r="J210" s="66">
        <f>Worksheet!CC169</f>
        <v>1.1999811799730695</v>
      </c>
      <c r="K210" s="66">
        <f>Worksheet!CD169</f>
        <v>8.0623846703060185</v>
      </c>
      <c r="L210" s="66">
        <f>Worksheet!CE169</f>
        <v>97.692069027258228</v>
      </c>
    </row>
    <row r="211" spans="1:12" x14ac:dyDescent="0.2">
      <c r="A211" s="67">
        <f t="shared" si="4"/>
        <v>167</v>
      </c>
      <c r="B211" s="118">
        <f t="shared" si="5"/>
        <v>43876</v>
      </c>
      <c r="C211" s="65">
        <f>Worksheet!AD170</f>
        <v>0</v>
      </c>
      <c r="D211" s="65">
        <f>Worksheet!AK170</f>
        <v>17937.644005688206</v>
      </c>
      <c r="E211" s="65">
        <f>Worksheet!AM170</f>
        <v>2435553.8117501065</v>
      </c>
      <c r="F211" s="65">
        <f>Worksheet!AO170</f>
        <v>35326.258260735354</v>
      </c>
      <c r="G211" s="66">
        <f>Worksheet!BP170</f>
        <v>9.4282064472712312E-2</v>
      </c>
      <c r="H211" s="66">
        <f>Worksheet!BZ170</f>
        <v>7.9989625578378174</v>
      </c>
      <c r="I211" s="66">
        <f>Worksheet!CB170</f>
        <v>88.6625226100779</v>
      </c>
      <c r="J211" s="66">
        <f>Worksheet!CC170</f>
        <v>1.1906176101423365</v>
      </c>
      <c r="K211" s="66">
        <f>Worksheet!CD170</f>
        <v>8.0725838824666294</v>
      </c>
      <c r="L211" s="66">
        <f>Worksheet!CE170</f>
        <v>97.71636996417088</v>
      </c>
    </row>
    <row r="212" spans="1:12" x14ac:dyDescent="0.2">
      <c r="A212" s="67">
        <f t="shared" si="4"/>
        <v>168</v>
      </c>
      <c r="B212" s="118">
        <f t="shared" si="5"/>
        <v>43877</v>
      </c>
      <c r="C212" s="65">
        <f>Worksheet!AD171</f>
        <v>0</v>
      </c>
      <c r="D212" s="65">
        <f>Worksheet!AK171</f>
        <v>18088.916486149767</v>
      </c>
      <c r="E212" s="65">
        <f>Worksheet!AM171</f>
        <v>2417464.8952639569</v>
      </c>
      <c r="F212" s="65">
        <f>Worksheet!AO171</f>
        <v>35063.889294644883</v>
      </c>
      <c r="G212" s="66">
        <f>Worksheet!BP171</f>
        <v>9.0704897201610055E-2</v>
      </c>
      <c r="H212" s="66">
        <f>Worksheet!BZ171</f>
        <v>8.010594477230919</v>
      </c>
      <c r="I212" s="66">
        <f>Worksheet!CB171</f>
        <v>88.791453744425937</v>
      </c>
      <c r="J212" s="66">
        <f>Worksheet!CC171</f>
        <v>1.1814281946662695</v>
      </c>
      <c r="K212" s="66">
        <f>Worksheet!CD171</f>
        <v>8.0829662645136278</v>
      </c>
      <c r="L212" s="66">
        <f>Worksheet!CE171</f>
        <v>97.73859098373633</v>
      </c>
    </row>
    <row r="213" spans="1:12" x14ac:dyDescent="0.2">
      <c r="A213" s="67">
        <f t="shared" si="4"/>
        <v>169</v>
      </c>
      <c r="B213" s="118">
        <f t="shared" si="5"/>
        <v>43878</v>
      </c>
      <c r="C213" s="65">
        <f>Worksheet!AD172</f>
        <v>0</v>
      </c>
      <c r="D213" s="65">
        <f>Worksheet!AK172</f>
        <v>18240.205846282988</v>
      </c>
      <c r="E213" s="65">
        <f>Worksheet!AM172</f>
        <v>2399224.6894176737</v>
      </c>
      <c r="F213" s="65">
        <f>Worksheet!AO172</f>
        <v>34799.325966441604</v>
      </c>
      <c r="G213" s="66">
        <f>Worksheet!BP172</f>
        <v>8.7272789756499561E-2</v>
      </c>
      <c r="H213" s="66">
        <f>Worksheet!BZ172</f>
        <v>8.0223262154555215</v>
      </c>
      <c r="I213" s="66">
        <f>Worksheet!CB172</f>
        <v>88.921491295930053</v>
      </c>
      <c r="J213" s="66">
        <f>Worksheet!CC172</f>
        <v>1.1724101550580577</v>
      </c>
      <c r="K213" s="66">
        <f>Worksheet!CD172</f>
        <v>8.0935350811972562</v>
      </c>
      <c r="L213" s="66">
        <f>Worksheet!CE172</f>
        <v>97.758786086650545</v>
      </c>
    </row>
    <row r="214" spans="1:12" x14ac:dyDescent="0.2">
      <c r="A214" s="67">
        <f t="shared" si="4"/>
        <v>170</v>
      </c>
      <c r="B214" s="118">
        <f t="shared" si="5"/>
        <v>43879</v>
      </c>
      <c r="C214" s="65">
        <f>Worksheet!AD173</f>
        <v>0</v>
      </c>
      <c r="D214" s="65">
        <f>Worksheet!AK173</f>
        <v>18391.464940825528</v>
      </c>
      <c r="E214" s="65">
        <f>Worksheet!AM173</f>
        <v>2380833.2244768483</v>
      </c>
      <c r="F214" s="65">
        <f>Worksheet!AO173</f>
        <v>34532.568715109919</v>
      </c>
      <c r="G214" s="66">
        <f>Worksheet!BP173</f>
        <v>8.3979873222857118E-2</v>
      </c>
      <c r="H214" s="66">
        <f>Worksheet!BZ173</f>
        <v>8.0341645779001407</v>
      </c>
      <c r="I214" s="66">
        <f>Worksheet!CB173</f>
        <v>89.05271069723652</v>
      </c>
      <c r="J214" s="66">
        <f>Worksheet!CC173</f>
        <v>1.1635607856012342</v>
      </c>
      <c r="K214" s="66">
        <f>Worksheet!CD173</f>
        <v>8.1042935818915289</v>
      </c>
      <c r="L214" s="66">
        <f>Worksheet!CE173</f>
        <v>97.777009836144003</v>
      </c>
    </row>
    <row r="215" spans="1:12" x14ac:dyDescent="0.2">
      <c r="A215" s="67">
        <f t="shared" si="4"/>
        <v>171</v>
      </c>
      <c r="B215" s="118">
        <f t="shared" si="5"/>
        <v>43880</v>
      </c>
      <c r="C215" s="65">
        <f>Worksheet!AD174</f>
        <v>0</v>
      </c>
      <c r="D215" s="65">
        <f>Worksheet!AK174</f>
        <v>18542.646051823089</v>
      </c>
      <c r="E215" s="65">
        <f>Worksheet!AM174</f>
        <v>2362290.5784250251</v>
      </c>
      <c r="F215" s="65">
        <f>Worksheet!AO174</f>
        <v>34263.618671754724</v>
      </c>
      <c r="G215" s="66">
        <f>Worksheet!BP174</f>
        <v>8.0820502857162801E-2</v>
      </c>
      <c r="H215" s="66">
        <f>Worksheet!BZ174</f>
        <v>8.0461162367944024</v>
      </c>
      <c r="I215" s="66">
        <f>Worksheet!CB174</f>
        <v>89.185185905024824</v>
      </c>
      <c r="J215" s="66">
        <f>Worksheet!CC174</f>
        <v>1.1548774515514724</v>
      </c>
      <c r="K215" s="66">
        <f>Worksheet!CD174</f>
        <v>8.1152449869983752</v>
      </c>
      <c r="L215" s="66">
        <f>Worksheet!CE174</f>
        <v>97.793317167413647</v>
      </c>
    </row>
    <row r="216" spans="1:12" x14ac:dyDescent="0.2">
      <c r="A216" s="67">
        <f t="shared" si="4"/>
        <v>172</v>
      </c>
      <c r="B216" s="118">
        <f t="shared" si="5"/>
        <v>43881</v>
      </c>
      <c r="C216" s="65">
        <f>Worksheet!AD175</f>
        <v>0</v>
      </c>
      <c r="D216" s="65">
        <f>Worksheet!AK175</f>
        <v>18693.70091141482</v>
      </c>
      <c r="E216" s="65">
        <f>Worksheet!AM175</f>
        <v>2343596.8775136103</v>
      </c>
      <c r="F216" s="65">
        <f>Worksheet!AO175</f>
        <v>33992.477667577499</v>
      </c>
      <c r="G216" s="66">
        <f>Worksheet!BP175</f>
        <v>7.7789250730158147E-2</v>
      </c>
      <c r="H216" s="66">
        <f>Worksheet!BZ175</f>
        <v>8.0581877170392815</v>
      </c>
      <c r="I216" s="66">
        <f>Worksheet!CB175</f>
        <v>89.318989242946444</v>
      </c>
      <c r="J216" s="66">
        <f>Worksheet!CC175</f>
        <v>1.1463575873644256</v>
      </c>
      <c r="K216" s="66">
        <f>Worksheet!CD175</f>
        <v>8.1263924757755088</v>
      </c>
      <c r="L216" s="66">
        <f>Worksheet!CE175</f>
        <v>97.807763215811988</v>
      </c>
    </row>
    <row r="217" spans="1:12" x14ac:dyDescent="0.2">
      <c r="A217" s="67">
        <f t="shared" si="4"/>
        <v>173</v>
      </c>
      <c r="B217" s="118">
        <f t="shared" si="5"/>
        <v>43882</v>
      </c>
      <c r="C217" s="65">
        <f>Worksheet!AD176</f>
        <v>0</v>
      </c>
      <c r="D217" s="65">
        <f>Worksheet!AK176</f>
        <v>18844.580725329037</v>
      </c>
      <c r="E217" s="65">
        <f>Worksheet!AM176</f>
        <v>2324752.2967882813</v>
      </c>
      <c r="F217" s="65">
        <f>Worksheet!AO176</f>
        <v>33719.148241511612</v>
      </c>
      <c r="G217" s="66">
        <f>Worksheet!BP176</f>
        <v>7.488089852250443E-2</v>
      </c>
      <c r="H217" s="66">
        <f>Worksheet!BZ176</f>
        <v>8.0703853840690787</v>
      </c>
      <c r="I217" s="66">
        <f>Worksheet!CB176</f>
        <v>89.454191267083914</v>
      </c>
      <c r="J217" s="66">
        <f>Worksheet!CC176</f>
        <v>1.1379986949514758</v>
      </c>
      <c r="K217" s="66">
        <f>Worksheet!CD176</f>
        <v>8.1377391754687416</v>
      </c>
      <c r="L217" s="66">
        <f>Worksheet!CE176</f>
        <v>97.820403162421002</v>
      </c>
    </row>
    <row r="218" spans="1:12" x14ac:dyDescent="0.2">
      <c r="A218" s="67">
        <f t="shared" si="4"/>
        <v>174</v>
      </c>
      <c r="B218" s="118">
        <f t="shared" si="5"/>
        <v>43883</v>
      </c>
      <c r="C218" s="65">
        <f>Worksheet!AD177</f>
        <v>0</v>
      </c>
      <c r="D218" s="65">
        <f>Worksheet!AK177</f>
        <v>18995.236197075854</v>
      </c>
      <c r="E218" s="65">
        <f>Worksheet!AM177</f>
        <v>2305757.0605912055</v>
      </c>
      <c r="F218" s="65">
        <f>Worksheet!AO177</f>
        <v>33443.633647506649</v>
      </c>
      <c r="G218" s="66">
        <f>Worksheet!BP177</f>
        <v>7.2090430476295E-2</v>
      </c>
      <c r="H218" s="66">
        <f>Worksheet!BZ177</f>
        <v>8.0827154335496374</v>
      </c>
      <c r="I218" s="66">
        <f>Worksheet!CB177</f>
        <v>89.59086065176335</v>
      </c>
      <c r="J218" s="66">
        <f>Worksheet!CC177</f>
        <v>1.1297983419650481</v>
      </c>
      <c r="K218" s="66">
        <f>Worksheet!CD177</f>
        <v>8.1492881516377107</v>
      </c>
      <c r="L218" s="66">
        <f>Worksheet!CE177</f>
        <v>97.831292095731015</v>
      </c>
    </row>
    <row r="219" spans="1:12" x14ac:dyDescent="0.2">
      <c r="A219" s="67">
        <f t="shared" si="4"/>
        <v>175</v>
      </c>
      <c r="B219" s="118">
        <f t="shared" si="5"/>
        <v>43884</v>
      </c>
      <c r="C219" s="65">
        <f>Worksheet!AD178</f>
        <v>0</v>
      </c>
      <c r="D219" s="65">
        <f>Worksheet!AK178</f>
        <v>19145.617552822394</v>
      </c>
      <c r="E219" s="65">
        <f>Worksheet!AM178</f>
        <v>2286611.443038383</v>
      </c>
      <c r="F219" s="65">
        <f>Worksheet!AO178</f>
        <v>33165.937861452025</v>
      </c>
      <c r="G219" s="66">
        <f>Worksheet!BP178</f>
        <v>6.9413026505242809E-2</v>
      </c>
      <c r="H219" s="66">
        <f>Worksheet!BZ178</f>
        <v>8.0951838827330214</v>
      </c>
      <c r="I219" s="66">
        <f>Worksheet!CB178</f>
        <v>89.729064093727345</v>
      </c>
      <c r="J219" s="66">
        <f>Worksheet!CC178</f>
        <v>1.1217541601149623</v>
      </c>
      <c r="K219" s="66">
        <f>Worksheet!CD178</f>
        <v>8.1610423995719543</v>
      </c>
      <c r="L219" s="66">
        <f>Worksheet!CE178</f>
        <v>97.840484888228076</v>
      </c>
    </row>
    <row r="220" spans="1:12" x14ac:dyDescent="0.2">
      <c r="A220" s="67">
        <f t="shared" si="4"/>
        <v>176</v>
      </c>
      <c r="B220" s="118">
        <f t="shared" si="5"/>
        <v>43885</v>
      </c>
      <c r="C220" s="65">
        <f>Worksheet!AD179</f>
        <v>0</v>
      </c>
      <c r="D220" s="65">
        <f>Worksheet!AK179</f>
        <v>19295.674566935442</v>
      </c>
      <c r="E220" s="65">
        <f>Worksheet!AM179</f>
        <v>2267315.7684714478</v>
      </c>
      <c r="F220" s="65">
        <f>Worksheet!AO179</f>
        <v>32886.065587730089</v>
      </c>
      <c r="G220" s="66">
        <f>Worksheet!BP179</f>
        <v>6.6844055465772836E-2</v>
      </c>
      <c r="H220" s="66">
        <f>Worksheet!BZ179</f>
        <v>8.1077965633032623</v>
      </c>
      <c r="I220" s="66">
        <f>Worksheet!CB179</f>
        <v>89.868866232835614</v>
      </c>
      <c r="J220" s="66">
        <f>Worksheet!CC179</f>
        <v>1.1138638435171064</v>
      </c>
      <c r="K220" s="66">
        <f>Worksheet!CD179</f>
        <v>8.1730048367015069</v>
      </c>
      <c r="L220" s="66">
        <f>Worksheet!CE179</f>
        <v>97.848036086774272</v>
      </c>
    </row>
    <row r="221" spans="1:12" x14ac:dyDescent="0.2">
      <c r="A221" s="67">
        <f t="shared" si="4"/>
        <v>177</v>
      </c>
      <c r="B221" s="118">
        <f t="shared" si="5"/>
        <v>43886</v>
      </c>
      <c r="C221" s="65">
        <f>Worksheet!AD180</f>
        <v>0</v>
      </c>
      <c r="D221" s="65">
        <f>Worksheet!AK180</f>
        <v>19445.356588175291</v>
      </c>
      <c r="E221" s="65">
        <f>Worksheet!AM180</f>
        <v>2247870.4118832722</v>
      </c>
      <c r="F221" s="65">
        <f>Worksheet!AO180</f>
        <v>32604.022265389205</v>
      </c>
      <c r="G221" s="66">
        <f>Worksheet!BP180</f>
        <v>6.4379068590697322E-2</v>
      </c>
      <c r="H221" s="66">
        <f>Worksheet!BZ180</f>
        <v>8.1205591155612744</v>
      </c>
      <c r="I221" s="66">
        <f>Worksheet!CB180</f>
        <v>90.010329587608979</v>
      </c>
      <c r="J221" s="66">
        <f>Worksheet!CC180</f>
        <v>1.106125147075548</v>
      </c>
      <c r="K221" s="66">
        <f>Worksheet!CD180</f>
        <v>8.1851782959130475</v>
      </c>
      <c r="L221" s="66">
        <f>Worksheet!CE180</f>
        <v>97.853999815739144</v>
      </c>
    </row>
    <row r="222" spans="1:12" x14ac:dyDescent="0.2">
      <c r="A222" s="67">
        <f t="shared" si="4"/>
        <v>178</v>
      </c>
      <c r="B222" s="118">
        <f t="shared" si="5"/>
        <v>43887</v>
      </c>
      <c r="C222" s="65">
        <f>Worksheet!AD181</f>
        <v>0</v>
      </c>
      <c r="D222" s="65">
        <f>Worksheet!AK181</f>
        <v>19594.612566523792</v>
      </c>
      <c r="E222" s="65">
        <f>Worksheet!AM181</f>
        <v>2228275.7993167485</v>
      </c>
      <c r="F222" s="65">
        <f>Worksheet!AO181</f>
        <v>32319.814073927952</v>
      </c>
      <c r="G222" s="66">
        <f>Worksheet!BP181</f>
        <v>6.2013793086637785E-2</v>
      </c>
      <c r="H222" s="66">
        <f>Worksheet!BZ181</f>
        <v>8.1334769838092864</v>
      </c>
      <c r="I222" s="66">
        <f>Worksheet!CB181</f>
        <v>90.153514504069321</v>
      </c>
      <c r="J222" s="66">
        <f>Worksheet!CC181</f>
        <v>1.0985358848990361</v>
      </c>
      <c r="K222" s="66">
        <f>Worksheet!CD181</f>
        <v>8.1975655196889186</v>
      </c>
      <c r="L222" s="66">
        <f>Worksheet!CE181</f>
        <v>97.858429691909237</v>
      </c>
    </row>
    <row r="223" spans="1:12" x14ac:dyDescent="0.2">
      <c r="A223" s="67">
        <f t="shared" si="4"/>
        <v>179</v>
      </c>
      <c r="B223" s="118">
        <f t="shared" si="5"/>
        <v>43888</v>
      </c>
      <c r="C223" s="65">
        <f>Worksheet!AD182</f>
        <v>0</v>
      </c>
      <c r="D223" s="65">
        <f>Worksheet!AK182</f>
        <v>19743.391080628702</v>
      </c>
      <c r="E223" s="65">
        <f>Worksheet!AM182</f>
        <v>2208532.4082361199</v>
      </c>
      <c r="F223" s="65">
        <f>Worksheet!AO182</f>
        <v>32033.447938680947</v>
      </c>
      <c r="G223" s="66">
        <f>Worksheet!BP182</f>
        <v>5.9744125895881559E-2</v>
      </c>
      <c r="H223" s="66">
        <f>Worksheet!BZ182</f>
        <v>8.1465554128066735</v>
      </c>
      <c r="I223" s="66">
        <f>Worksheet!CB182</f>
        <v>90.29847911645507</v>
      </c>
      <c r="J223" s="66">
        <f>Worksheet!CC182</f>
        <v>1.0910939287526857</v>
      </c>
      <c r="K223" s="66">
        <f>Worksheet!CD182</f>
        <v>8.2101691549923057</v>
      </c>
      <c r="L223" s="66">
        <f>Worksheet!CE182</f>
        <v>97.861378750267875</v>
      </c>
    </row>
    <row r="224" spans="1:12" x14ac:dyDescent="0.2">
      <c r="A224" s="67">
        <f t="shared" si="4"/>
        <v>180</v>
      </c>
      <c r="B224" s="118">
        <f t="shared" si="5"/>
        <v>43889</v>
      </c>
      <c r="C224" s="65">
        <f>Worksheet!AD183</f>
        <v>0</v>
      </c>
      <c r="D224" s="65">
        <f>Worksheet!AK183</f>
        <v>19891.640365845455</v>
      </c>
      <c r="E224" s="65">
        <f>Worksheet!AM183</f>
        <v>2188640.7678702744</v>
      </c>
      <c r="F224" s="65">
        <f>Worksheet!AO183</f>
        <v>31744.93153579819</v>
      </c>
      <c r="G224" s="66">
        <f>Worksheet!BP183</f>
        <v>5.7566127622918906E-2</v>
      </c>
      <c r="H224" s="66">
        <f>Worksheet!BZ183</f>
        <v>8.1597994451795515</v>
      </c>
      <c r="I224" s="66">
        <f>Worksheet!CB183</f>
        <v>90.445279318508568</v>
      </c>
      <c r="J224" s="66">
        <f>Worksheet!CC183</f>
        <v>1.0837972065454984</v>
      </c>
      <c r="K224" s="66">
        <f>Worksheet!CD183</f>
        <v>8.2229917488273596</v>
      </c>
      <c r="L224" s="66">
        <f>Worksheet!CE183</f>
        <v>97.862899379797</v>
      </c>
    </row>
    <row r="225" spans="1:12" x14ac:dyDescent="0.2">
      <c r="A225" s="67">
        <f t="shared" si="4"/>
        <v>181</v>
      </c>
      <c r="B225" s="118">
        <f t="shared" si="5"/>
        <v>43890</v>
      </c>
      <c r="C225" s="65">
        <f>Worksheet!AD184</f>
        <v>0</v>
      </c>
      <c r="D225" s="65">
        <f>Worksheet!AK184</f>
        <v>20039.308342856744</v>
      </c>
      <c r="E225" s="65">
        <f>Worksheet!AM184</f>
        <v>2168601.4595274176</v>
      </c>
      <c r="F225" s="65">
        <f>Worksheet!AO184</f>
        <v>31454.273296809177</v>
      </c>
      <c r="G225" s="66">
        <f>Worksheet!BP184</f>
        <v>5.5476016625499551E-2</v>
      </c>
      <c r="H225" s="66">
        <f>Worksheet!BZ184</f>
        <v>8.1732139196762894</v>
      </c>
      <c r="I225" s="66">
        <f>Worksheet!CB184</f>
        <v>90.593968744139644</v>
      </c>
      <c r="J225" s="66">
        <f>Worksheet!CC184</f>
        <v>1.076643700854226</v>
      </c>
      <c r="K225" s="66">
        <f>Worksheet!CD184</f>
        <v>8.2360357444081025</v>
      </c>
      <c r="L225" s="66">
        <f>Worksheet!CE184</f>
        <v>97.863043268509358</v>
      </c>
    </row>
    <row r="226" spans="1:12" x14ac:dyDescent="0.2">
      <c r="A226" s="67">
        <f t="shared" si="4"/>
        <v>182</v>
      </c>
      <c r="B226" s="118">
        <f t="shared" si="5"/>
        <v>43891</v>
      </c>
      <c r="C226" s="65">
        <f>Worksheet!AD185</f>
        <v>0</v>
      </c>
      <c r="D226" s="65">
        <f>Worksheet!AK185</f>
        <v>20186.342646849378</v>
      </c>
      <c r="E226" s="65">
        <f>Worksheet!AM185</f>
        <v>2148415.1168805682</v>
      </c>
      <c r="F226" s="65">
        <f>Worksheet!AO185</f>
        <v>31161.482412763839</v>
      </c>
      <c r="G226" s="66">
        <f>Worksheet!BP185</f>
        <v>5.3470163269673014E-2</v>
      </c>
      <c r="H226" s="66">
        <f>Worksheet!BZ185</f>
        <v>8.1868034701701653</v>
      </c>
      <c r="I226" s="66">
        <f>Worksheet!CB185</f>
        <v>90.744598756370848</v>
      </c>
      <c r="J226" s="66">
        <f>Worksheet!CC185</f>
        <v>1.0696314474839668</v>
      </c>
      <c r="K226" s="66">
        <f>Worksheet!CD185</f>
        <v>8.2493034778749497</v>
      </c>
      <c r="L226" s="66">
        <f>Worksheet!CE185</f>
        <v>97.861861356972511</v>
      </c>
    </row>
    <row r="227" spans="1:12" x14ac:dyDescent="0.2">
      <c r="A227" s="67">
        <f t="shared" si="4"/>
        <v>183</v>
      </c>
      <c r="B227" s="118">
        <f t="shared" si="5"/>
        <v>43892</v>
      </c>
      <c r="C227" s="65">
        <f>Worksheet!AD186</f>
        <v>0</v>
      </c>
      <c r="D227" s="65">
        <f>Worksheet!AK186</f>
        <v>20332.690657227009</v>
      </c>
      <c r="E227" s="65">
        <f>Worksheet!AM186</f>
        <v>2128082.4262233414</v>
      </c>
      <c r="F227" s="65">
        <f>Worksheet!AO186</f>
        <v>30866.568837942559</v>
      </c>
      <c r="G227" s="66">
        <f>Worksheet!BP186</f>
        <v>5.1545084347933215E-2</v>
      </c>
      <c r="H227" s="66">
        <f>Worksheet!BZ186</f>
        <v>8.2005725253186093</v>
      </c>
      <c r="I227" s="66">
        <f>Worksheet!CB186</f>
        <v>90.897218443560419</v>
      </c>
      <c r="J227" s="66">
        <f>Worksheet!CC186</f>
        <v>1.0627585340657502</v>
      </c>
      <c r="K227" s="66">
        <f>Worksheet!CD186</f>
        <v>8.262797175501932</v>
      </c>
      <c r="L227" s="66">
        <f>Worksheet!CE186</f>
        <v>97.859403799633327</v>
      </c>
    </row>
    <row r="228" spans="1:12" x14ac:dyDescent="0.2">
      <c r="A228" s="67">
        <f t="shared" si="4"/>
        <v>184</v>
      </c>
      <c r="B228" s="118">
        <f t="shared" si="5"/>
        <v>43893</v>
      </c>
      <c r="C228" s="65">
        <f>Worksheet!AD187</f>
        <v>0</v>
      </c>
      <c r="D228" s="65">
        <f>Worksheet!AK187</f>
        <v>20478.299527836622</v>
      </c>
      <c r="E228" s="65">
        <f>Worksheet!AM187</f>
        <v>2107604.1266955044</v>
      </c>
      <c r="F228" s="65">
        <f>Worksheet!AO187</f>
        <v>30569.543293127663</v>
      </c>
      <c r="G228" s="66">
        <f>Worksheet!BP187</f>
        <v>4.9697437573645045E-2</v>
      </c>
      <c r="H228" s="66">
        <f>Worksheet!BZ187</f>
        <v>8.2145253088047863</v>
      </c>
      <c r="I228" s="66">
        <f>Worksheet!CB187</f>
        <v>91.051874622080035</v>
      </c>
      <c r="J228" s="66">
        <f>Worksheet!CC187</f>
        <v>1.0560230986274441</v>
      </c>
      <c r="K228" s="66">
        <f>Worksheet!CD187</f>
        <v>8.2765189513483683</v>
      </c>
      <c r="L228" s="66">
        <f>Worksheet!CE187</f>
        <v>97.855719933373976</v>
      </c>
    </row>
    <row r="229" spans="1:12" x14ac:dyDescent="0.2">
      <c r="A229" s="67">
        <f t="shared" si="4"/>
        <v>185</v>
      </c>
      <c r="B229" s="118">
        <f t="shared" si="5"/>
        <v>43894</v>
      </c>
      <c r="C229" s="65">
        <f>Worksheet!AD188</f>
        <v>0</v>
      </c>
      <c r="D229" s="65">
        <f>Worksheet!AK188</f>
        <v>20623.116217685783</v>
      </c>
      <c r="E229" s="65">
        <f>Worksheet!AM188</f>
        <v>2086981.0104778185</v>
      </c>
      <c r="F229" s="65">
        <f>Worksheet!AO188</f>
        <v>30270.417268429552</v>
      </c>
      <c r="G229" s="66">
        <f>Worksheet!BP188</f>
        <v>4.7924016510612337E-2</v>
      </c>
      <c r="H229" s="66">
        <f>Worksheet!BZ188</f>
        <v>8.2286658400577366</v>
      </c>
      <c r="I229" s="66">
        <f>Worksheet!CB188</f>
        <v>91.208611844297025</v>
      </c>
      <c r="J229" s="66">
        <f>Worksheet!CC188</f>
        <v>1.0494233284062562</v>
      </c>
      <c r="K229" s="66">
        <f>Worksheet!CD188</f>
        <v>8.2904708052853611</v>
      </c>
      <c r="L229" s="66">
        <f>Worksheet!CE188</f>
        <v>97.850858252450038</v>
      </c>
    </row>
    <row r="230" spans="1:12" x14ac:dyDescent="0.2">
      <c r="A230" s="67">
        <f t="shared" si="4"/>
        <v>186</v>
      </c>
      <c r="B230" s="118">
        <f t="shared" si="5"/>
        <v>43895</v>
      </c>
      <c r="C230" s="65">
        <f>Worksheet!AD189</f>
        <v>0</v>
      </c>
      <c r="D230" s="65">
        <f>Worksheet!AK189</f>
        <v>20767.087522126931</v>
      </c>
      <c r="E230" s="65">
        <f>Worksheet!AM189</f>
        <v>2066213.9229556916</v>
      </c>
      <c r="F230" s="65">
        <f>Worksheet!AO189</f>
        <v>29969.203025660354</v>
      </c>
      <c r="G230" s="66">
        <f>Worksheet!BP189</f>
        <v>4.6221745366190115E-2</v>
      </c>
      <c r="H230" s="66">
        <f>Worksheet!BZ189</f>
        <v>8.2429979354132126</v>
      </c>
      <c r="I230" s="66">
        <f>Worksheet!CB189</f>
        <v>91.367472411441398</v>
      </c>
      <c r="J230" s="66">
        <f>Worksheet!CC189</f>
        <v>1.0429574584791323</v>
      </c>
      <c r="K230" s="66">
        <f>Worksheet!CD189</f>
        <v>8.3046546213752226</v>
      </c>
      <c r="L230" s="66">
        <f>Worksheet!CE189</f>
        <v>97.844866389523332</v>
      </c>
    </row>
    <row r="231" spans="1:12" x14ac:dyDescent="0.2">
      <c r="A231" s="67">
        <f t="shared" si="4"/>
        <v>187</v>
      </c>
      <c r="B231" s="118">
        <f t="shared" si="5"/>
        <v>43896</v>
      </c>
      <c r="C231" s="65">
        <f>Worksheet!AD190</f>
        <v>0</v>
      </c>
      <c r="D231" s="65">
        <f>Worksheet!AK190</f>
        <v>20910.160104484155</v>
      </c>
      <c r="E231" s="65">
        <f>Worksheet!AM190</f>
        <v>2045303.7628512075</v>
      </c>
      <c r="F231" s="65">
        <f>Worksheet!AO190</f>
        <v>29665.913600248914</v>
      </c>
      <c r="G231" s="66">
        <f>Worksheet!BP190</f>
        <v>4.4587674047526032E-2</v>
      </c>
      <c r="H231" s="66">
        <f>Worksheet!BZ190</f>
        <v>8.2575252096404483</v>
      </c>
      <c r="I231" s="66">
        <f>Worksheet!CB190</f>
        <v>91.528496390528915</v>
      </c>
      <c r="J231" s="66">
        <f>Worksheet!CC190</f>
        <v>1.0366237705090033</v>
      </c>
      <c r="K231" s="66">
        <f>Worksheet!CD190</f>
        <v>8.3190721665534912</v>
      </c>
      <c r="L231" s="66">
        <f>Worksheet!CE190</f>
        <v>97.837791102161901</v>
      </c>
    </row>
    <row r="232" spans="1:12" x14ac:dyDescent="0.2">
      <c r="A232" s="67">
        <f t="shared" si="4"/>
        <v>188</v>
      </c>
      <c r="B232" s="118">
        <f t="shared" si="5"/>
        <v>43897</v>
      </c>
      <c r="C232" s="65">
        <f>Worksheet!AD191</f>
        <v>0</v>
      </c>
      <c r="D232" s="65">
        <f>Worksheet!AK191</f>
        <v>21052.280528097312</v>
      </c>
      <c r="E232" s="65">
        <f>Worksheet!AM191</f>
        <v>2024251.4823231101</v>
      </c>
      <c r="F232" s="65">
        <f>Worksheet!AO191</f>
        <v>29360.562802691038</v>
      </c>
      <c r="G232" s="66">
        <f>Worksheet!BP191</f>
        <v>4.3018973372308159E-2</v>
      </c>
      <c r="H232" s="66">
        <f>Worksheet!BZ191</f>
        <v>8.2722510777774669</v>
      </c>
      <c r="I232" s="66">
        <f>Worksheet!CB191</f>
        <v>91.691721634704109</v>
      </c>
      <c r="J232" s="66">
        <f>Worksheet!CC191</f>
        <v>1.0304205915277558</v>
      </c>
      <c r="K232" s="66">
        <f>Worksheet!CD191</f>
        <v>8.3337250895750561</v>
      </c>
      <c r="L232" s="66">
        <f>Worksheet!CE191</f>
        <v>97.829678264316556</v>
      </c>
    </row>
    <row r="233" spans="1:12" x14ac:dyDescent="0.2">
      <c r="A233" s="67">
        <f t="shared" si="4"/>
        <v>189</v>
      </c>
      <c r="B233" s="118">
        <f t="shared" si="5"/>
        <v>43898</v>
      </c>
      <c r="C233" s="65">
        <f>Worksheet!AD192</f>
        <v>0</v>
      </c>
      <c r="D233" s="65">
        <f>Worksheet!AK192</f>
        <v>21193.395288757467</v>
      </c>
      <c r="E233" s="65">
        <f>Worksheet!AM192</f>
        <v>2003058.0870343526</v>
      </c>
      <c r="F233" s="65">
        <f>Worksheet!AO192</f>
        <v>29053.165219529234</v>
      </c>
      <c r="G233" s="66">
        <f>Worksheet!BP192</f>
        <v>4.151293043165738E-2</v>
      </c>
      <c r="H233" s="66">
        <f>Worksheet!BZ192</f>
        <v>8.2871787572227316</v>
      </c>
      <c r="I233" s="66">
        <f>Worksheet!CB192</f>
        <v>91.857183806424729</v>
      </c>
      <c r="J233" s="66">
        <f>Worksheet!CC192</f>
        <v>1.0243462927556317</v>
      </c>
      <c r="K233" s="66">
        <f>Worksheet!CD192</f>
        <v>8.3486149201890054</v>
      </c>
      <c r="L233" s="66">
        <f>Worksheet!CE192</f>
        <v>97.820572862316922</v>
      </c>
    </row>
    <row r="234" spans="1:12" x14ac:dyDescent="0.2">
      <c r="A234" s="67">
        <f t="shared" si="4"/>
        <v>190</v>
      </c>
      <c r="B234" s="118">
        <f t="shared" si="5"/>
        <v>43899</v>
      </c>
      <c r="C234" s="65">
        <f>Worksheet!AD193</f>
        <v>0</v>
      </c>
      <c r="D234" s="65">
        <f>Worksheet!AK193</f>
        <v>21333.450847507098</v>
      </c>
      <c r="E234" s="65">
        <f>Worksheet!AM193</f>
        <v>1981724.6361868456</v>
      </c>
      <c r="F234" s="65">
        <f>Worksheet!AO193</f>
        <v>28743.736213856722</v>
      </c>
      <c r="G234" s="66">
        <f>Worksheet!BP193</f>
        <v>4.0066944102637947E-2</v>
      </c>
      <c r="H234" s="66">
        <f>Worksheet!BZ193</f>
        <v>8.3023112700356716</v>
      </c>
      <c r="I234" s="66">
        <f>Worksheet!CB193</f>
        <v>92.024916402961267</v>
      </c>
      <c r="J234" s="66">
        <f>Worksheet!CC193</f>
        <v>1.0183992884566764</v>
      </c>
      <c r="K234" s="66">
        <f>Worksheet!CD193</f>
        <v>8.3637430685094021</v>
      </c>
      <c r="L234" s="66">
        <f>Worksheet!CE193</f>
        <v>97.810518994959111</v>
      </c>
    </row>
    <row r="235" spans="1:12" x14ac:dyDescent="0.2">
      <c r="A235" s="67">
        <f t="shared" si="4"/>
        <v>191</v>
      </c>
      <c r="B235" s="118">
        <f t="shared" si="5"/>
        <v>43900</v>
      </c>
      <c r="C235" s="65">
        <f>Worksheet!AD194</f>
        <v>0</v>
      </c>
      <c r="D235" s="65">
        <f>Worksheet!AK194</f>
        <v>21472.393663777762</v>
      </c>
      <c r="E235" s="65">
        <f>Worksheet!AM194</f>
        <v>1960252.2425230679</v>
      </c>
      <c r="F235" s="65">
        <f>Worksheet!AO194</f>
        <v>28432.291925340789</v>
      </c>
      <c r="G235" s="66">
        <f>Worksheet!BP194</f>
        <v>3.8678520707714201E-2</v>
      </c>
      <c r="H235" s="66">
        <f>Worksheet!BZ194</f>
        <v>8.3176514454031096</v>
      </c>
      <c r="I235" s="66">
        <f>Worksheet!CB194</f>
        <v>92.194950783735479</v>
      </c>
      <c r="J235" s="66">
        <f>Worksheet!CC194</f>
        <v>1.012578034829803</v>
      </c>
      <c r="K235" s="66">
        <f>Worksheet!CD194</f>
        <v>8.3791108245520416</v>
      </c>
      <c r="L235" s="66">
        <f>Worksheet!CE194</f>
        <v>97.7995598772862</v>
      </c>
    </row>
    <row r="236" spans="1:12" x14ac:dyDescent="0.2">
      <c r="A236" s="67">
        <f t="shared" si="4"/>
        <v>192</v>
      </c>
      <c r="B236" s="118">
        <f t="shared" si="5"/>
        <v>43901</v>
      </c>
      <c r="C236" s="65">
        <f>Worksheet!AD195</f>
        <v>0</v>
      </c>
      <c r="D236" s="65">
        <f>Worksheet!AK195</f>
        <v>21610.170228837327</v>
      </c>
      <c r="E236" s="65">
        <f>Worksheet!AM195</f>
        <v>1938642.0722942306</v>
      </c>
      <c r="F236" s="65">
        <f>Worksheet!AO195</f>
        <v>28118.849269761027</v>
      </c>
      <c r="G236" s="66">
        <f>Worksheet!BP195</f>
        <v>3.7345269818355918E-2</v>
      </c>
      <c r="H236" s="66">
        <f>Worksheet!BZ195</f>
        <v>8.3332019222326252</v>
      </c>
      <c r="I236" s="66">
        <f>Worksheet!CB195</f>
        <v>92.367316199065925</v>
      </c>
      <c r="J236" s="66">
        <f>Worksheet!CC195</f>
        <v>1.0068810289349754</v>
      </c>
      <c r="K236" s="66">
        <f>Worksheet!CD195</f>
        <v>8.394719357909505</v>
      </c>
      <c r="L236" s="66">
        <f>Worksheet!CE195</f>
        <v>97.787737847687964</v>
      </c>
    </row>
    <row r="237" spans="1:12" x14ac:dyDescent="0.2">
      <c r="A237" s="67">
        <f t="shared" si="4"/>
        <v>193</v>
      </c>
      <c r="B237" s="118">
        <f t="shared" si="5"/>
        <v>43902</v>
      </c>
      <c r="C237" s="65">
        <f>Worksheet!AD196</f>
        <v>0</v>
      </c>
      <c r="D237" s="65">
        <f>Worksheet!AK196</f>
        <v>21746.727099518266</v>
      </c>
      <c r="E237" s="65">
        <f>Worksheet!AM196</f>
        <v>1916895.3451947123</v>
      </c>
      <c r="F237" s="65">
        <f>Worksheet!AO196</f>
        <v>27803.425938058372</v>
      </c>
      <c r="G237" s="66">
        <f>Worksheet!BP196</f>
        <v>3.6064900199886341E-2</v>
      </c>
      <c r="H237" s="66">
        <f>Worksheet!BZ196</f>
        <v>8.3489651518377794</v>
      </c>
      <c r="I237" s="66">
        <f>Worksheet!CB196</f>
        <v>92.542039819931659</v>
      </c>
      <c r="J237" s="66">
        <f>Worksheet!CC196</f>
        <v>1.0013068076539626</v>
      </c>
      <c r="K237" s="66">
        <f>Worksheet!CD196</f>
        <v>8.4105697175392784</v>
      </c>
      <c r="L237" s="66">
        <f>Worksheet!CE196</f>
        <v>97.775094377973232</v>
      </c>
    </row>
    <row r="238" spans="1:12" x14ac:dyDescent="0.2">
      <c r="A238" s="67">
        <f t="shared" ref="A238:A301" si="6">+A237+1</f>
        <v>194</v>
      </c>
      <c r="B238" s="118">
        <f t="shared" ref="B238:B301" si="7">B237+1</f>
        <v>43903</v>
      </c>
      <c r="C238" s="65">
        <f>Worksheet!AD197</f>
        <v>0</v>
      </c>
      <c r="D238" s="65">
        <f>Worksheet!AK197</f>
        <v>21882.010932197969</v>
      </c>
      <c r="E238" s="65">
        <f>Worksheet!AM197</f>
        <v>1895013.3342625145</v>
      </c>
      <c r="F238" s="65">
        <f>Worksheet!AO197</f>
        <v>27486.040394891257</v>
      </c>
      <c r="G238" s="66">
        <f>Worksheet!BP197</f>
        <v>3.4835215894575521E-2</v>
      </c>
      <c r="H238" s="66">
        <f>Worksheet!BZ197</f>
        <v>8.3649434006834849</v>
      </c>
      <c r="I238" s="66">
        <f>Worksheet!CB197</f>
        <v>92.719146768402567</v>
      </c>
      <c r="J238" s="66">
        <f>Worksheet!CC197</f>
        <v>0.99585394668506633</v>
      </c>
      <c r="K238" s="66">
        <f>Worksheet!CD197</f>
        <v>8.426662831641746</v>
      </c>
      <c r="L238" s="66">
        <f>Worksheet!CE197</f>
        <v>97.761670086087975</v>
      </c>
    </row>
    <row r="239" spans="1:12" x14ac:dyDescent="0.2">
      <c r="A239" s="67">
        <f t="shared" si="6"/>
        <v>195</v>
      </c>
      <c r="B239" s="118">
        <f t="shared" si="7"/>
        <v>43904</v>
      </c>
      <c r="C239" s="65">
        <f>Worksheet!AD198</f>
        <v>0</v>
      </c>
      <c r="D239" s="65">
        <f>Worksheet!AK198</f>
        <v>22015.968517001445</v>
      </c>
      <c r="E239" s="65">
        <f>Worksheet!AM198</f>
        <v>1872997.3657455132</v>
      </c>
      <c r="F239" s="65">
        <f>Worksheet!AO198</f>
        <v>27166.711876695656</v>
      </c>
      <c r="G239" s="66">
        <f>Worksheet!BP198</f>
        <v>3.365411243990539E-2</v>
      </c>
      <c r="H239" s="66">
        <f>Worksheet!BZ198</f>
        <v>8.3811387531631194</v>
      </c>
      <c r="I239" s="66">
        <f>Worksheet!CB198</f>
        <v>92.898660148421683</v>
      </c>
      <c r="J239" s="66">
        <f>Worksheet!CC198</f>
        <v>0.99052105957119063</v>
      </c>
      <c r="K239" s="66">
        <f>Worksheet!CD198</f>
        <v>8.4429995076069559</v>
      </c>
      <c r="L239" s="66">
        <f>Worksheet!CE198</f>
        <v>97.747504751176663</v>
      </c>
    </row>
    <row r="240" spans="1:12" x14ac:dyDescent="0.2">
      <c r="A240" s="67">
        <f t="shared" si="6"/>
        <v>196</v>
      </c>
      <c r="B240" s="118">
        <f t="shared" si="7"/>
        <v>43905</v>
      </c>
      <c r="C240" s="65">
        <f>Worksheet!AD199</f>
        <v>0</v>
      </c>
      <c r="D240" s="65">
        <f>Worksheet!AK199</f>
        <v>22148.546812196295</v>
      </c>
      <c r="E240" s="65">
        <f>Worksheet!AM199</f>
        <v>1850848.818933317</v>
      </c>
      <c r="F240" s="65">
        <f>Worksheet!AO199</f>
        <v>26845.460389246316</v>
      </c>
      <c r="G240" s="66">
        <f>Worksheet!BP199</f>
        <v>3.2519573218871625E-2</v>
      </c>
      <c r="H240" s="66">
        <f>Worksheet!BZ199</f>
        <v>8.3975531143819673</v>
      </c>
      <c r="I240" s="66">
        <f>Worksheet!CB199</f>
        <v>93.080601076657445</v>
      </c>
      <c r="J240" s="66">
        <f>Worksheet!CC199</f>
        <v>0.98530679676057575</v>
      </c>
      <c r="K240" s="66">
        <f>Worksheet!CD199</f>
        <v>8.4595804320109771</v>
      </c>
      <c r="L240" s="66">
        <f>Worksheet!CE199</f>
        <v>97.732637330703469</v>
      </c>
    </row>
    <row r="241" spans="1:12" x14ac:dyDescent="0.2">
      <c r="A241" s="67">
        <f t="shared" si="6"/>
        <v>197</v>
      </c>
      <c r="B241" s="118">
        <f t="shared" si="7"/>
        <v>43906</v>
      </c>
      <c r="C241" s="65">
        <f>Worksheet!AD200</f>
        <v>0</v>
      </c>
      <c r="D241" s="65">
        <f>Worksheet!AK200</f>
        <v>22279.692978749448</v>
      </c>
      <c r="E241" s="65">
        <f>Worksheet!AM200</f>
        <v>1828569.1259545675</v>
      </c>
      <c r="F241" s="65">
        <f>Worksheet!AO200</f>
        <v>26522.306704716699</v>
      </c>
      <c r="G241" s="66">
        <f>Worksheet!BP200</f>
        <v>3.1429665939138846E-2</v>
      </c>
      <c r="H241" s="66">
        <f>Worksheet!BZ200</f>
        <v>8.4141882129242394</v>
      </c>
      <c r="I241" s="66">
        <f>Worksheet!CB200</f>
        <v>93.264988713174105</v>
      </c>
      <c r="J241" s="66">
        <f>Worksheet!CC200</f>
        <v>0.98020984469948758</v>
      </c>
      <c r="K241" s="66">
        <f>Worksheet!CD200</f>
        <v>8.4764061706443776</v>
      </c>
      <c r="L241" s="66">
        <f>Worksheet!CE200</f>
        <v>97.717105979367943</v>
      </c>
    </row>
    <row r="242" spans="1:12" x14ac:dyDescent="0.2">
      <c r="A242" s="67">
        <f t="shared" si="6"/>
        <v>198</v>
      </c>
      <c r="B242" s="118">
        <f t="shared" si="7"/>
        <v>43907</v>
      </c>
      <c r="C242" s="65">
        <f>Worksheet!AD201</f>
        <v>0</v>
      </c>
      <c r="D242" s="65">
        <f>Worksheet!AK201</f>
        <v>22409.354415014517</v>
      </c>
      <c r="E242" s="65">
        <f>Worksheet!AM201</f>
        <v>1806159.7715395531</v>
      </c>
      <c r="F242" s="65">
        <f>Worksheet!AO201</f>
        <v>26197.272358235845</v>
      </c>
      <c r="G242" s="66">
        <f>Worksheet!BP201</f>
        <v>3.0382539237830148E-2</v>
      </c>
      <c r="H242" s="66">
        <f>Worksheet!BZ201</f>
        <v>8.431045603583593</v>
      </c>
      <c r="I242" s="66">
        <f>Worksheet!CB201</f>
        <v>93.45184029169755</v>
      </c>
      <c r="J242" s="66">
        <f>Worksheet!CC201</f>
        <v>0.97522892495613678</v>
      </c>
      <c r="K242" s="66">
        <f>Worksheet!CD201</f>
        <v>8.4934771685571135</v>
      </c>
      <c r="L242" s="66">
        <f>Worksheet!CE201</f>
        <v>97.70094806956898</v>
      </c>
    </row>
    <row r="243" spans="1:12" x14ac:dyDescent="0.2">
      <c r="A243" s="67">
        <f t="shared" si="6"/>
        <v>199</v>
      </c>
      <c r="B243" s="118">
        <f t="shared" si="7"/>
        <v>43908</v>
      </c>
      <c r="C243" s="65">
        <f>Worksheet!AD202</f>
        <v>0</v>
      </c>
      <c r="D243" s="65">
        <f>Worksheet!AK202</f>
        <v>22537.478791518501</v>
      </c>
      <c r="E243" s="65">
        <f>Worksheet!AM202</f>
        <v>1783622.2927480345</v>
      </c>
      <c r="F243" s="65">
        <f>Worksheet!AO202</f>
        <v>25870.379643940636</v>
      </c>
      <c r="G243" s="66">
        <f>Worksheet!BP202</f>
        <v>2.9376419408707482E-2</v>
      </c>
      <c r="H243" s="66">
        <f>Worksheet!BZ202</f>
        <v>8.4481266700393096</v>
      </c>
      <c r="I243" s="66">
        <f>Worksheet!CB202</f>
        <v>93.641171149278605</v>
      </c>
      <c r="J243" s="66">
        <f>Worksheet!CC202</f>
        <v>0.97036279337506048</v>
      </c>
      <c r="K243" s="66">
        <f>Worksheet!CD202</f>
        <v>8.5107937501056377</v>
      </c>
      <c r="L243" s="66">
        <f>Worksheet!CE202</f>
        <v>97.684200213185932</v>
      </c>
    </row>
    <row r="244" spans="1:12" x14ac:dyDescent="0.2">
      <c r="A244" s="67">
        <f t="shared" si="6"/>
        <v>200</v>
      </c>
      <c r="B244" s="118">
        <f t="shared" si="7"/>
        <v>43909</v>
      </c>
      <c r="C244" s="65">
        <f>Worksheet!AD203</f>
        <v>0</v>
      </c>
      <c r="D244" s="65">
        <f>Worksheet!AK203</f>
        <v>22664.014085815939</v>
      </c>
      <c r="E244" s="65">
        <f>Worksheet!AM203</f>
        <v>1760958.2786622187</v>
      </c>
      <c r="F244" s="65">
        <f>Worksheet!AO203</f>
        <v>25541.651610522578</v>
      </c>
      <c r="G244" s="66">
        <f>Worksheet!BP203</f>
        <v>2.8409607248485392E-2</v>
      </c>
      <c r="H244" s="66">
        <f>Worksheet!BZ203</f>
        <v>8.465432627462544</v>
      </c>
      <c r="I244" s="66">
        <f>Worksheet!CB203</f>
        <v>93.832994755181488</v>
      </c>
      <c r="J244" s="66">
        <f>Worksheet!CC203</f>
        <v>0.96561023926119438</v>
      </c>
      <c r="K244" s="66">
        <f>Worksheet!CD203</f>
        <v>8.5283561189895458</v>
      </c>
      <c r="L244" s="66">
        <f>Worksheet!CE203</f>
        <v>97.666898284462135</v>
      </c>
    </row>
    <row r="245" spans="1:12" x14ac:dyDescent="0.2">
      <c r="A245" s="67">
        <f t="shared" si="6"/>
        <v>201</v>
      </c>
      <c r="B245" s="118">
        <f t="shared" si="7"/>
        <v>43910</v>
      </c>
      <c r="C245" s="65">
        <f>Worksheet!AD204</f>
        <v>0</v>
      </c>
      <c r="D245" s="65">
        <f>Worksheet!AK204</f>
        <v>22788.908617378427</v>
      </c>
      <c r="E245" s="65">
        <f>Worksheet!AM204</f>
        <v>1738169.3700448405</v>
      </c>
      <c r="F245" s="65">
        <f>Worksheet!AO204</f>
        <v>25211.112056268459</v>
      </c>
      <c r="G245" s="66">
        <f>Worksheet!BP204</f>
        <v>2.7480475019016896E-2</v>
      </c>
      <c r="H245" s="66">
        <f>Worksheet!BZ204</f>
        <v>8.4829645250390264</v>
      </c>
      <c r="I245" s="66">
        <f>Worksheet!CB204</f>
        <v>94.027322738845982</v>
      </c>
      <c r="J245" s="66">
        <f>Worksheet!CC204</f>
        <v>0.96097008459283995</v>
      </c>
      <c r="K245" s="66">
        <f>Worksheet!CD204</f>
        <v>8.5461643582664912</v>
      </c>
      <c r="L245" s="66">
        <f>Worksheet!CE204</f>
        <v>97.649077443789849</v>
      </c>
    </row>
    <row r="246" spans="1:12" x14ac:dyDescent="0.2">
      <c r="A246" s="67">
        <f t="shared" si="6"/>
        <v>202</v>
      </c>
      <c r="B246" s="118">
        <f t="shared" si="7"/>
        <v>43911</v>
      </c>
      <c r="C246" s="65">
        <f>Worksheet!AD205</f>
        <v>0</v>
      </c>
      <c r="D246" s="65">
        <f>Worksheet!AK205</f>
        <v>22912.111082487136</v>
      </c>
      <c r="E246" s="65">
        <f>Worksheet!AM205</f>
        <v>1715257.2589623532</v>
      </c>
      <c r="F246" s="65">
        <f>Worksheet!AO205</f>
        <v>24878.785523594972</v>
      </c>
      <c r="G246" s="66">
        <f>Worksheet!BP205</f>
        <v>2.6587463522094471E-2</v>
      </c>
      <c r="H246" s="66">
        <f>Worksheet!BZ205</f>
        <v>8.500723248396481</v>
      </c>
      <c r="I246" s="66">
        <f>Worksheet!CB205</f>
        <v>94.224164916793626</v>
      </c>
      <c r="J246" s="66">
        <f>Worksheet!CC205</f>
        <v>0.95644118326271621</v>
      </c>
      <c r="K246" s="66">
        <f>Worksheet!CD205</f>
        <v>8.5642184303353535</v>
      </c>
      <c r="L246" s="66">
        <f>Worksheet!CE205</f>
        <v>97.630772162209936</v>
      </c>
    </row>
    <row r="247" spans="1:12" x14ac:dyDescent="0.2">
      <c r="A247" s="67">
        <f t="shared" si="6"/>
        <v>203</v>
      </c>
      <c r="B247" s="118">
        <f t="shared" si="7"/>
        <v>43912</v>
      </c>
      <c r="C247" s="65">
        <f>Worksheet!AD206</f>
        <v>0</v>
      </c>
      <c r="D247" s="65">
        <f>Worksheet!AK206</f>
        <v>23033.570589095612</v>
      </c>
      <c r="E247" s="65">
        <f>Worksheet!AM206</f>
        <v>1692223.6883732574</v>
      </c>
      <c r="F247" s="65">
        <f>Worksheet!AO206</f>
        <v>24544.697293077665</v>
      </c>
      <c r="G247" s="66">
        <f>Worksheet!BP206</f>
        <v>2.5729079283622312E-2</v>
      </c>
      <c r="H247" s="66">
        <f>Worksheet!BZ206</f>
        <v>8.5187095219267039</v>
      </c>
      <c r="I247" s="66">
        <f>Worksheet!CB206</f>
        <v>94.423529318366164</v>
      </c>
      <c r="J247" s="66">
        <f>Worksheet!CC206</f>
        <v>0.95202242034628326</v>
      </c>
      <c r="K247" s="66">
        <f>Worksheet!CD206</f>
        <v>8.5825181768789491</v>
      </c>
      <c r="L247" s="66">
        <f>Worksheet!CE206</f>
        <v>97.612016246451361</v>
      </c>
    </row>
    <row r="248" spans="1:12" x14ac:dyDescent="0.2">
      <c r="A248" s="67">
        <f t="shared" si="6"/>
        <v>204</v>
      </c>
      <c r="B248" s="118">
        <f t="shared" si="7"/>
        <v>43913</v>
      </c>
      <c r="C248" s="65">
        <f>Worksheet!AD207</f>
        <v>0</v>
      </c>
      <c r="D248" s="65">
        <f>Worksheet!AK207</f>
        <v>23153.236691630013</v>
      </c>
      <c r="E248" s="65">
        <f>Worksheet!AM207</f>
        <v>1669070.4516816274</v>
      </c>
      <c r="F248" s="65">
        <f>Worksheet!AO207</f>
        <v>24208.873376975102</v>
      </c>
      <c r="G248" s="66">
        <f>Worksheet!BP207</f>
        <v>2.4903891843935915E-2</v>
      </c>
      <c r="H248" s="66">
        <f>Worksheet!BZ207</f>
        <v>8.5369239109938775</v>
      </c>
      <c r="I248" s="66">
        <f>Worksheet!CB207</f>
        <v>94.625422210203084</v>
      </c>
      <c r="J248" s="66">
        <f>Worksheet!CC207</f>
        <v>0.9477127113965097</v>
      </c>
      <c r="K248" s="66">
        <f>Worksheet!CD207</f>
        <v>8.6010633187586727</v>
      </c>
      <c r="L248" s="66">
        <f>Worksheet!CE207</f>
        <v>97.592842864348142</v>
      </c>
    </row>
    <row r="249" spans="1:12" x14ac:dyDescent="0.2">
      <c r="A249" s="67">
        <f t="shared" si="6"/>
        <v>205</v>
      </c>
      <c r="B249" s="118">
        <f t="shared" si="7"/>
        <v>43914</v>
      </c>
      <c r="C249" s="65">
        <f>Worksheet!AD208</f>
        <v>0</v>
      </c>
      <c r="D249" s="65">
        <f>Worksheet!AK208</f>
        <v>23271.059425693726</v>
      </c>
      <c r="E249" s="65">
        <f>Worksheet!AM208</f>
        <v>1645799.3922559335</v>
      </c>
      <c r="F249" s="65">
        <f>Worksheet!AO208</f>
        <v>23871.340512249659</v>
      </c>
      <c r="G249" s="66">
        <f>Worksheet!BP208</f>
        <v>2.4110531151071896E-2</v>
      </c>
      <c r="H249" s="66">
        <f>Worksheet!BZ208</f>
        <v>8.5553668240221299</v>
      </c>
      <c r="I249" s="66">
        <f>Worksheet!CB208</f>
        <v>94.829848119380614</v>
      </c>
      <c r="J249" s="66">
        <f>Worksheet!CC208</f>
        <v>0.94351100176425673</v>
      </c>
      <c r="K249" s="66">
        <f>Worksheet!CD208</f>
        <v>8.6198534558546189</v>
      </c>
      <c r="L249" s="66">
        <f>Worksheet!CE208</f>
        <v>97.573284570482997</v>
      </c>
    </row>
    <row r="250" spans="1:12" x14ac:dyDescent="0.2">
      <c r="A250" s="67">
        <f t="shared" si="6"/>
        <v>206</v>
      </c>
      <c r="B250" s="118">
        <f t="shared" si="7"/>
        <v>43915</v>
      </c>
      <c r="C250" s="65">
        <f>Worksheet!AD209</f>
        <v>0</v>
      </c>
      <c r="D250" s="65">
        <f>Worksheet!AK209</f>
        <v>23386.989342643163</v>
      </c>
      <c r="E250" s="65">
        <f>Worksheet!AM209</f>
        <v>1622412.4029132905</v>
      </c>
      <c r="F250" s="65">
        <f>Worksheet!AO209</f>
        <v>23532.12615308688</v>
      </c>
      <c r="G250" s="66">
        <f>Worksheet!BP209</f>
        <v>2.3347685053823553E-2</v>
      </c>
      <c r="H250" s="66">
        <f>Worksheet!BZ209</f>
        <v>8.5740385144566869</v>
      </c>
      <c r="I250" s="66">
        <f>Worksheet!CB209</f>
        <v>95.036809855149727</v>
      </c>
      <c r="J250" s="66">
        <f>Worksheet!CC209</f>
        <v>0.93941626594344707</v>
      </c>
      <c r="K250" s="66">
        <f>Worksheet!CD209</f>
        <v>8.6388880668456594</v>
      </c>
      <c r="L250" s="66">
        <f>Worksheet!CE209</f>
        <v>97.553373331915907</v>
      </c>
    </row>
    <row r="251" spans="1:12" x14ac:dyDescent="0.2">
      <c r="A251" s="67">
        <f t="shared" si="6"/>
        <v>207</v>
      </c>
      <c r="B251" s="118">
        <f t="shared" si="7"/>
        <v>43916</v>
      </c>
      <c r="C251" s="65">
        <f>Worksheet!AD210</f>
        <v>0</v>
      </c>
      <c r="D251" s="65">
        <f>Worksheet!AK210</f>
        <v>23500.977544001478</v>
      </c>
      <c r="E251" s="65">
        <f>Worksheet!AM210</f>
        <v>1598911.4253692892</v>
      </c>
      <c r="F251" s="65">
        <f>Worksheet!AO210</f>
        <v>23191.258462915594</v>
      </c>
      <c r="G251" s="66">
        <f>Worksheet!BP210</f>
        <v>2.2614096891456062E-2</v>
      </c>
      <c r="H251" s="66">
        <f>Worksheet!BZ210</f>
        <v>8.5929390825942633</v>
      </c>
      <c r="I251" s="66">
        <f>Worksheet!CB210</f>
        <v>95.246308529224549</v>
      </c>
      <c r="J251" s="66">
        <f>Worksheet!CC210</f>
        <v>0.93542750694018872</v>
      </c>
      <c r="K251" s="66">
        <f>Worksheet!CD210</f>
        <v>8.6581665089250439</v>
      </c>
      <c r="L251" s="66">
        <f>Worksheet!CE210</f>
        <v>97.533140553867426</v>
      </c>
    </row>
    <row r="252" spans="1:12" x14ac:dyDescent="0.2">
      <c r="A252" s="67">
        <f t="shared" si="6"/>
        <v>208</v>
      </c>
      <c r="B252" s="118">
        <f t="shared" si="7"/>
        <v>43917</v>
      </c>
      <c r="C252" s="65">
        <f>Worksheet!AD211</f>
        <v>0</v>
      </c>
      <c r="D252" s="65">
        <f>Worksheet!AK211</f>
        <v>23612.975715676854</v>
      </c>
      <c r="E252" s="65">
        <f>Worksheet!AM211</f>
        <v>1575298.4496536124</v>
      </c>
      <c r="F252" s="65">
        <f>Worksheet!AO211</f>
        <v>22848.766305931767</v>
      </c>
      <c r="G252" s="66">
        <f>Worksheet!BP211</f>
        <v>2.1908563176997763E-2</v>
      </c>
      <c r="H252" s="66">
        <f>Worksheet!BZ211</f>
        <v>8.6120684772794345</v>
      </c>
      <c r="I252" s="66">
        <f>Worksheet!CB211</f>
        <v>95.458343574585427</v>
      </c>
      <c r="J252" s="66">
        <f>Worksheet!CC211</f>
        <v>0.93154375566502501</v>
      </c>
      <c r="K252" s="66">
        <f>Worksheet!CD211</f>
        <v>8.6776880174478936</v>
      </c>
      <c r="L252" s="66">
        <f>Worksheet!CE211</f>
        <v>97.512617105235009</v>
      </c>
    </row>
    <row r="253" spans="1:12" x14ac:dyDescent="0.2">
      <c r="A253" s="67">
        <f t="shared" si="6"/>
        <v>209</v>
      </c>
      <c r="B253" s="118">
        <f t="shared" si="7"/>
        <v>43918</v>
      </c>
      <c r="C253" s="65">
        <f>Worksheet!AD212</f>
        <v>0</v>
      </c>
      <c r="D253" s="65">
        <f>Worksheet!AK212</f>
        <v>23722.936161952006</v>
      </c>
      <c r="E253" s="65">
        <f>Worksheet!AM212</f>
        <v>1551575.5134916604</v>
      </c>
      <c r="F253" s="65">
        <f>Worksheet!AO212</f>
        <v>22504.679238129367</v>
      </c>
      <c r="G253" s="66">
        <f>Worksheet!BP212</f>
        <v>2.1229931371071341E-2</v>
      </c>
      <c r="H253" s="66">
        <f>Worksheet!BZ212</f>
        <v>8.6314264974648136</v>
      </c>
      <c r="I253" s="66">
        <f>Worksheet!CB212</f>
        <v>95.672912762772313</v>
      </c>
      <c r="J253" s="66">
        <f>Worksheet!CC212</f>
        <v>0.92776407034748554</v>
      </c>
      <c r="K253" s="66">
        <f>Worksheet!CD212</f>
        <v>8.6974517055078611</v>
      </c>
      <c r="L253" s="66">
        <f>Worksheet!CE212</f>
        <v>97.491833343829157</v>
      </c>
    </row>
    <row r="254" spans="1:12" x14ac:dyDescent="0.2">
      <c r="A254" s="67">
        <f t="shared" si="6"/>
        <v>210</v>
      </c>
      <c r="B254" s="118">
        <f t="shared" si="7"/>
        <v>43919</v>
      </c>
      <c r="C254" s="65">
        <f>Worksheet!AD213</f>
        <v>0</v>
      </c>
      <c r="D254" s="65">
        <f>Worksheet!AK213</f>
        <v>23830.811839211568</v>
      </c>
      <c r="E254" s="65">
        <f>Worksheet!AM213</f>
        <v>1527744.7016524486</v>
      </c>
      <c r="F254" s="65">
        <f>Worksheet!AO213</f>
        <v>22159.027497841987</v>
      </c>
      <c r="G254" s="66">
        <f>Worksheet!BP213</f>
        <v>2.057709774327952E-2</v>
      </c>
      <c r="H254" s="66">
        <f>Worksheet!BZ213</f>
        <v>8.6510127936338446</v>
      </c>
      <c r="I254" s="66">
        <f>Worksheet!CB213</f>
        <v>95.890012219655361</v>
      </c>
      <c r="J254" s="66">
        <f>Worksheet!CC213</f>
        <v>0.92408753597212245</v>
      </c>
      <c r="K254" s="66">
        <f>Worksheet!CD213</f>
        <v>8.7174565634410328</v>
      </c>
      <c r="L254" s="66">
        <f>Worksheet!CE213</f>
        <v>97.470819141225462</v>
      </c>
    </row>
    <row r="255" spans="1:12" x14ac:dyDescent="0.2">
      <c r="A255" s="67">
        <f t="shared" si="6"/>
        <v>211</v>
      </c>
      <c r="B255" s="118">
        <f t="shared" si="7"/>
        <v>43920</v>
      </c>
      <c r="C255" s="65">
        <f>Worksheet!AD214</f>
        <v>0</v>
      </c>
      <c r="D255" s="65">
        <f>Worksheet!AK214</f>
        <v>23936.556389374171</v>
      </c>
      <c r="E255" s="65">
        <f>Worksheet!AM214</f>
        <v>1503808.1452630744</v>
      </c>
      <c r="F255" s="65">
        <f>Worksheet!AO214</f>
        <v>21811.841995799608</v>
      </c>
      <c r="G255" s="66">
        <f>Worksheet!BP214</f>
        <v>1.9949005318213937E-2</v>
      </c>
      <c r="H255" s="66">
        <f>Worksheet!BZ214</f>
        <v>8.6708268690859036</v>
      </c>
      <c r="I255" s="66">
        <f>Worksheet!CB214</f>
        <v>96.109636439679321</v>
      </c>
      <c r="J255" s="66">
        <f>Worksheet!CC214</f>
        <v>0.92051326373521547</v>
      </c>
      <c r="K255" s="66">
        <f>Worksheet!CD214</f>
        <v>8.7377014582558825</v>
      </c>
      <c r="L255" s="66">
        <f>Worksheet!CE214</f>
        <v>97.449603907135113</v>
      </c>
    </row>
    <row r="256" spans="1:12" x14ac:dyDescent="0.2">
      <c r="A256" s="67">
        <f t="shared" si="6"/>
        <v>212</v>
      </c>
      <c r="B256" s="118">
        <f t="shared" si="7"/>
        <v>43921</v>
      </c>
      <c r="C256" s="65">
        <f>Worksheet!AD215</f>
        <v>0</v>
      </c>
      <c r="D256" s="65">
        <f>Worksheet!AK215</f>
        <v>24040.124172995984</v>
      </c>
      <c r="E256" s="65">
        <f>Worksheet!AM215</f>
        <v>1479768.0210900786</v>
      </c>
      <c r="F256" s="65">
        <f>Worksheet!AO215</f>
        <v>21463.154304705175</v>
      </c>
      <c r="G256" s="66">
        <f>Worksheet!BP215</f>
        <v>1.9344641903212806E-2</v>
      </c>
      <c r="H256" s="66">
        <f>Worksheet!BZ215</f>
        <v>8.6908680810842345</v>
      </c>
      <c r="I256" s="66">
        <f>Worksheet!CB215</f>
        <v>96.331778298587551</v>
      </c>
      <c r="J256" s="66">
        <f>Worksheet!CC215</f>
        <v>0.91704039052134823</v>
      </c>
      <c r="K256" s="66">
        <f>Worksheet!CD215</f>
        <v>8.7581851329888067</v>
      </c>
      <c r="L256" s="66">
        <f>Worksheet!CE215</f>
        <v>97.428216613205123</v>
      </c>
    </row>
    <row r="257" spans="1:12" x14ac:dyDescent="0.2">
      <c r="A257" s="67">
        <f t="shared" si="6"/>
        <v>213</v>
      </c>
      <c r="B257" s="118">
        <f t="shared" si="7"/>
        <v>43922</v>
      </c>
      <c r="C257" s="65">
        <f>Worksheet!AD216</f>
        <v>0</v>
      </c>
      <c r="D257" s="65">
        <f>Worksheet!AK216</f>
        <v>24141.4703020128</v>
      </c>
      <c r="E257" s="65">
        <f>Worksheet!AM216</f>
        <v>1455626.5507880659</v>
      </c>
      <c r="F257" s="65">
        <f>Worksheet!AO216</f>
        <v>21112.996648336266</v>
      </c>
      <c r="G257" s="66">
        <f>Worksheet!BP216</f>
        <v>1.8763038195052335E-2</v>
      </c>
      <c r="H257" s="66">
        <f>Worksheet!BZ216</f>
        <v>8.7111356418679868</v>
      </c>
      <c r="I257" s="66">
        <f>Worksheet!CB216</f>
        <v>96.556429064639673</v>
      </c>
      <c r="J257" s="66">
        <f>Worksheet!CC216</f>
        <v>0.91366807839905873</v>
      </c>
      <c r="K257" s="66">
        <f>Worksheet!CD216</f>
        <v>8.7789062059854022</v>
      </c>
      <c r="L257" s="66">
        <f>Worksheet!CE216</f>
        <v>97.406685816165336</v>
      </c>
    </row>
    <row r="258" spans="1:12" x14ac:dyDescent="0.2">
      <c r="A258" s="67">
        <f t="shared" si="6"/>
        <v>214</v>
      </c>
      <c r="B258" s="118">
        <f t="shared" si="7"/>
        <v>43923</v>
      </c>
      <c r="C258" s="65">
        <f>Worksheet!AD217</f>
        <v>0</v>
      </c>
      <c r="D258" s="65">
        <f>Worksheet!AK217</f>
        <v>24240.550672087873</v>
      </c>
      <c r="E258" s="65">
        <f>Worksheet!AM217</f>
        <v>1431386.0001159781</v>
      </c>
      <c r="F258" s="65">
        <f>Worksheet!AO217</f>
        <v>20761.401890177633</v>
      </c>
      <c r="G258" s="66">
        <f>Worksheet!BP217</f>
        <v>1.8203265962818078E-2</v>
      </c>
      <c r="H258" s="66">
        <f>Worksheet!BZ217</f>
        <v>8.7316286195303299</v>
      </c>
      <c r="I258" s="66">
        <f>Worksheet!CB217</f>
        <v>96.783578408344866</v>
      </c>
      <c r="J258" s="66">
        <f>Worksheet!CC217</f>
        <v>0.91039551413478315</v>
      </c>
      <c r="K258" s="66">
        <f>Worksheet!CD217</f>
        <v>8.799863170108317</v>
      </c>
      <c r="L258" s="66">
        <f>Worksheet!CE217</f>
        <v>97.38503968024672</v>
      </c>
    </row>
    <row r="259" spans="1:12" x14ac:dyDescent="0.2">
      <c r="A259" s="67">
        <f t="shared" si="6"/>
        <v>215</v>
      </c>
      <c r="B259" s="118">
        <f t="shared" si="7"/>
        <v>43924</v>
      </c>
      <c r="C259" s="65">
        <f>Worksheet!AD218</f>
        <v>0</v>
      </c>
      <c r="D259" s="65">
        <f>Worksheet!AK218</f>
        <v>24337.321994532904</v>
      </c>
      <c r="E259" s="65">
        <f>Worksheet!AM218</f>
        <v>1407048.6781214452</v>
      </c>
      <c r="F259" s="65">
        <f>Worksheet!AO218</f>
        <v>20408.403521590673</v>
      </c>
      <c r="G259" s="66">
        <f>Worksheet!BP218</f>
        <v>1.7664436304265486E-2</v>
      </c>
      <c r="H259" s="66">
        <f>Worksheet!BZ218</f>
        <v>8.7523459387652256</v>
      </c>
      <c r="I259" s="66">
        <f>Worksheet!CB218</f>
        <v>97.013214410739238</v>
      </c>
      <c r="J259" s="66">
        <f>Worksheet!CC218</f>
        <v>0.90722190872432229</v>
      </c>
      <c r="K259" s="66">
        <f>Worksheet!CD218</f>
        <v>8.8210543918730053</v>
      </c>
      <c r="L259" s="66">
        <f>Worksheet!CE218</f>
        <v>97.363305998801096</v>
      </c>
    </row>
    <row r="260" spans="1:12" x14ac:dyDescent="0.2">
      <c r="A260" s="67">
        <f t="shared" si="6"/>
        <v>216</v>
      </c>
      <c r="B260" s="118">
        <f t="shared" si="7"/>
        <v>43925</v>
      </c>
      <c r="C260" s="65">
        <f>Worksheet!AD219</f>
        <v>0</v>
      </c>
      <c r="D260" s="65">
        <f>Worksheet!AK219</f>
        <v>24431.741827769984</v>
      </c>
      <c r="E260" s="65">
        <f>Worksheet!AM219</f>
        <v>1382616.9362936751</v>
      </c>
      <c r="F260" s="65">
        <f>Worksheet!AO219</f>
        <v>20054.035649526606</v>
      </c>
      <c r="G260" s="66">
        <f>Worksheet!BP219</f>
        <v>1.7145697973043151E-2</v>
      </c>
      <c r="H260" s="66">
        <f>Worksheet!BZ219</f>
        <v>8.7732863814860771</v>
      </c>
      <c r="I260" s="66">
        <f>Worksheet!CB219</f>
        <v>97.245323570243102</v>
      </c>
      <c r="J260" s="66">
        <f>Worksheet!CC219</f>
        <v>0.90414649694106919</v>
      </c>
      <c r="K260" s="66">
        <f>Worksheet!CD219</f>
        <v>8.8424781105133299</v>
      </c>
      <c r="L260" s="66">
        <f>Worksheet!CE219</f>
        <v>97.341512215058955</v>
      </c>
    </row>
    <row r="261" spans="1:12" x14ac:dyDescent="0.2">
      <c r="A261" s="67">
        <f t="shared" si="6"/>
        <v>217</v>
      </c>
      <c r="B261" s="118">
        <f t="shared" si="7"/>
        <v>43926</v>
      </c>
      <c r="C261" s="65">
        <f>Worksheet!AD220</f>
        <v>0</v>
      </c>
      <c r="D261" s="65">
        <f>Worksheet!AK220</f>
        <v>24523.768608302467</v>
      </c>
      <c r="E261" s="65">
        <f>Worksheet!AM220</f>
        <v>1358093.1676853728</v>
      </c>
      <c r="F261" s="65">
        <f>Worksheet!AO220</f>
        <v>19698.332983790435</v>
      </c>
      <c r="G261" s="66">
        <f>Worksheet!BP220</f>
        <v>1.6646235774217456E-2</v>
      </c>
      <c r="H261" s="66">
        <f>Worksheet!BZ220</f>
        <v>8.7944485873198399</v>
      </c>
      <c r="I261" s="66">
        <f>Worksheet!CB220</f>
        <v>97.479890808137796</v>
      </c>
      <c r="J261" s="66">
        <f>Worksheet!CC220</f>
        <v>0.90116853690025611</v>
      </c>
      <c r="K261" s="66">
        <f>Worksheet!CD220</f>
        <v>8.8641324369793573</v>
      </c>
      <c r="L261" s="66">
        <f>Worksheet!CE220</f>
        <v>97.319685441966797</v>
      </c>
    </row>
    <row r="262" spans="1:12" x14ac:dyDescent="0.2">
      <c r="A262" s="67">
        <f t="shared" si="6"/>
        <v>218</v>
      </c>
      <c r="B262" s="118">
        <f t="shared" si="7"/>
        <v>43927</v>
      </c>
      <c r="C262" s="65">
        <f>Worksheet!AD221</f>
        <v>0</v>
      </c>
      <c r="D262" s="65">
        <f>Worksheet!AK221</f>
        <v>24613.361681163275</v>
      </c>
      <c r="E262" s="65">
        <f>Worksheet!AM221</f>
        <v>1333479.8060042094</v>
      </c>
      <c r="F262" s="65">
        <f>Worksheet!AO221</f>
        <v>19341.330823863256</v>
      </c>
      <c r="G262" s="66">
        <f>Worksheet!BP221</f>
        <v>1.6165269025603762E-2</v>
      </c>
      <c r="H262" s="66">
        <f>Worksheet!BZ221</f>
        <v>8.815831053980876</v>
      </c>
      <c r="I262" s="66">
        <f>Worksheet!CB221</f>
        <v>97.716899472709642</v>
      </c>
      <c r="J262" s="66">
        <f>Worksheet!CC221</f>
        <v>0.89828730963848369</v>
      </c>
      <c r="K262" s="66">
        <f>Worksheet!CD221</f>
        <v>8.8860153528702739</v>
      </c>
      <c r="L262" s="66">
        <f>Worksheet!CE221</f>
        <v>97.297852481051606</v>
      </c>
    </row>
    <row r="263" spans="1:12" x14ac:dyDescent="0.2">
      <c r="A263" s="67">
        <f t="shared" si="6"/>
        <v>219</v>
      </c>
      <c r="B263" s="118">
        <f t="shared" si="7"/>
        <v>43928</v>
      </c>
      <c r="C263" s="65">
        <f>Worksheet!AD222</f>
        <v>0</v>
      </c>
      <c r="D263" s="65">
        <f>Worksheet!AK222</f>
        <v>24700.481329809365</v>
      </c>
      <c r="E263" s="65">
        <f>Worksheet!AM222</f>
        <v>1308779.3246744</v>
      </c>
      <c r="F263" s="65">
        <f>Worksheet!AO222</f>
        <v>18983.065045290983</v>
      </c>
      <c r="G263" s="66">
        <f>Worksheet!BP222</f>
        <v>1.5702050082475251E-2</v>
      </c>
      <c r="H263" s="66">
        <f>Worksheet!BZ222</f>
        <v>8.837432137528987</v>
      </c>
      <c r="I263" s="66">
        <f>Worksheet!CB222</f>
        <v>97.956331342109991</v>
      </c>
      <c r="J263" s="66">
        <f>Worksheet!CC222</f>
        <v>0.89550211870781793</v>
      </c>
      <c r="K263" s="66">
        <f>Worksheet!CD222</f>
        <v>8.9081247093055893</v>
      </c>
      <c r="L263" s="66">
        <f>Worksheet!CE222</f>
        <v>97.276039840263948</v>
      </c>
    </row>
    <row r="264" spans="1:12" x14ac:dyDescent="0.2">
      <c r="A264" s="67">
        <f t="shared" si="6"/>
        <v>220</v>
      </c>
      <c r="B264" s="118">
        <f t="shared" si="7"/>
        <v>43929</v>
      </c>
      <c r="C264" s="65">
        <f>Worksheet!AD223</f>
        <v>0</v>
      </c>
      <c r="D264" s="65">
        <f>Worksheet!AK223</f>
        <v>24785.0888054317</v>
      </c>
      <c r="E264" s="65">
        <f>Worksheet!AM223</f>
        <v>1283994.2358689685</v>
      </c>
      <c r="F264" s="65">
        <f>Worksheet!AO223</f>
        <v>18623.572085647942</v>
      </c>
      <c r="G264" s="66">
        <f>Worksheet!BP223</f>
        <v>1.5255862923287953E-2</v>
      </c>
      <c r="H264" s="66">
        <f>Worksheet!BZ223</f>
        <v>8.8592500525166233</v>
      </c>
      <c r="I264" s="66">
        <f>Worksheet!CB223</f>
        <v>98.198166625986985</v>
      </c>
      <c r="J264" s="66">
        <f>Worksheet!CC223</f>
        <v>0.89281228978374583</v>
      </c>
      <c r="K264" s="66">
        <f>Worksheet!CD223</f>
        <v>8.9304582257383665</v>
      </c>
      <c r="L264" s="66">
        <f>Worksheet!CE223</f>
        <v>97.25427375075742</v>
      </c>
    </row>
    <row r="265" spans="1:12" x14ac:dyDescent="0.2">
      <c r="A265" s="67">
        <f t="shared" si="6"/>
        <v>221</v>
      </c>
      <c r="B265" s="118">
        <f t="shared" si="7"/>
        <v>43930</v>
      </c>
      <c r="C265" s="65">
        <f>Worksheet!AD224</f>
        <v>0</v>
      </c>
      <c r="D265" s="65">
        <f>Worksheet!AK224</f>
        <v>24867.146355650457</v>
      </c>
      <c r="E265" s="65">
        <f>Worksheet!AM224</f>
        <v>1259127.0895133181</v>
      </c>
      <c r="F265" s="65">
        <f>Worksheet!AO224</f>
        <v>18262.888930084246</v>
      </c>
      <c r="G265" s="66">
        <f>Worksheet!BP224</f>
        <v>1.4826021794126898E-2</v>
      </c>
      <c r="H265" s="66">
        <f>Worksheet!BZ224</f>
        <v>8.8812828720305035</v>
      </c>
      <c r="I265" s="66">
        <f>Worksheet!CB224</f>
        <v>98.442383965946775</v>
      </c>
      <c r="J265" s="66">
        <f>Worksheet!CC224</f>
        <v>0.89021717028630276</v>
      </c>
      <c r="K265" s="66">
        <f>Worksheet!CD224</f>
        <v>8.953013488714415</v>
      </c>
      <c r="L265" s="66">
        <f>Worksheet!CE224</f>
        <v>97.232580182564874</v>
      </c>
    </row>
    <row r="266" spans="1:12" x14ac:dyDescent="0.2">
      <c r="A266" s="67">
        <f t="shared" si="6"/>
        <v>222</v>
      </c>
      <c r="B266" s="118">
        <f t="shared" si="7"/>
        <v>43931</v>
      </c>
      <c r="C266" s="65">
        <f>Worksheet!AD225</f>
        <v>0</v>
      </c>
      <c r="D266" s="65">
        <f>Worksheet!AK225</f>
        <v>24946.617252565713</v>
      </c>
      <c r="E266" s="65">
        <f>Worksheet!AM225</f>
        <v>1234180.4722607522</v>
      </c>
      <c r="F266" s="65">
        <f>Worksheet!AO225</f>
        <v>17901.053096466345</v>
      </c>
      <c r="G266" s="66">
        <f>Worksheet!BP225</f>
        <v>1.4411869909645268E-2</v>
      </c>
      <c r="H266" s="66">
        <f>Worksheet!BZ225</f>
        <v>8.9035285276331173</v>
      </c>
      <c r="I266" s="66">
        <f>Worksheet!CB225</f>
        <v>98.688960434905255</v>
      </c>
      <c r="J266" s="66">
        <f>Worksheet!CC225</f>
        <v>0.88771612901369279</v>
      </c>
      <c r="K266" s="66">
        <f>Worksheet!CD225</f>
        <v>8.9757879505817488</v>
      </c>
      <c r="L266" s="66">
        <f>Worksheet!CE225</f>
        <v>97.210984859137028</v>
      </c>
    </row>
    <row r="267" spans="1:12" x14ac:dyDescent="0.2">
      <c r="A267" s="67">
        <f t="shared" si="6"/>
        <v>223</v>
      </c>
      <c r="B267" s="118">
        <f t="shared" si="7"/>
        <v>43932</v>
      </c>
      <c r="C267" s="65">
        <f>Worksheet!AD226</f>
        <v>0</v>
      </c>
      <c r="D267" s="65">
        <f>Worksheet!AK226</f>
        <v>25023.465820134537</v>
      </c>
      <c r="E267" s="65">
        <f>Worksheet!AM226</f>
        <v>1209157.0064406176</v>
      </c>
      <c r="F267" s="65">
        <f>Worksheet!AO226</f>
        <v>17538.102620120451</v>
      </c>
      <c r="G267" s="66">
        <f>Worksheet!BP226</f>
        <v>1.4012778208334723E-2</v>
      </c>
      <c r="H267" s="66">
        <f>Worksheet!BZ226</f>
        <v>8.925984809209881</v>
      </c>
      <c r="I267" s="66">
        <f>Worksheet!CB226</f>
        <v>98.937871535393796</v>
      </c>
      <c r="J267" s="66">
        <f>Worksheet!CC226</f>
        <v>0.88530855578774081</v>
      </c>
      <c r="K267" s="66">
        <f>Worksheet!CD226</f>
        <v>8.998778928154886</v>
      </c>
      <c r="L267" s="66">
        <f>Worksheet!CE226</f>
        <v>97.189513270713064</v>
      </c>
    </row>
    <row r="268" spans="1:12" x14ac:dyDescent="0.2">
      <c r="A268" s="67">
        <f t="shared" si="6"/>
        <v>224</v>
      </c>
      <c r="B268" s="118">
        <f t="shared" si="7"/>
        <v>43933</v>
      </c>
      <c r="C268" s="65">
        <f>Worksheet!AD227</f>
        <v>0</v>
      </c>
      <c r="D268" s="65">
        <f>Worksheet!AK227</f>
        <v>25097.657460845861</v>
      </c>
      <c r="E268" s="65">
        <f>Worksheet!AM227</f>
        <v>1184059.3489797716</v>
      </c>
      <c r="F268" s="65">
        <f>Worksheet!AO227</f>
        <v>17174.07603818908</v>
      </c>
      <c r="G268" s="66">
        <f>Worksheet!BP227</f>
        <v>1.3628144160031035E-2</v>
      </c>
      <c r="H268" s="66">
        <f>Worksheet!BZ227</f>
        <v>8.9486493647278316</v>
      </c>
      <c r="I268" s="66">
        <f>Worksheet!CB227</f>
        <v>99.189091196884604</v>
      </c>
      <c r="J268" s="66">
        <f>Worksheet!CC227</f>
        <v>0.88299386111052958</v>
      </c>
      <c r="K268" s="66">
        <f>Worksheet!CD227</f>
        <v>9.0219836013387589</v>
      </c>
      <c r="L268" s="66">
        <f>Worksheet!CE227</f>
        <v>97.168190686495777</v>
      </c>
    </row>
    <row r="269" spans="1:12" x14ac:dyDescent="0.2">
      <c r="A269" s="67">
        <f t="shared" si="6"/>
        <v>225</v>
      </c>
      <c r="B269" s="118">
        <f t="shared" si="7"/>
        <v>43934</v>
      </c>
      <c r="C269" s="65">
        <f>Worksheet!AD228</f>
        <v>0</v>
      </c>
      <c r="D269" s="65">
        <f>Worksheet!AK228</f>
        <v>25169.158681665285</v>
      </c>
      <c r="E269" s="65">
        <f>Worksheet!AM228</f>
        <v>1158890.1902981065</v>
      </c>
      <c r="F269" s="65">
        <f>Worksheet!AO228</f>
        <v>16809.012373611273</v>
      </c>
      <c r="G269" s="66">
        <f>Worksheet!BP228</f>
        <v>1.3257390623624365E-2</v>
      </c>
      <c r="H269" s="66">
        <f>Worksheet!BZ228</f>
        <v>8.9715196999118572</v>
      </c>
      <c r="I269" s="66">
        <f>Worksheet!CB228</f>
        <v>99.442591772201951</v>
      </c>
      <c r="J269" s="66">
        <f>Worksheet!CC228</f>
        <v>0.88077147583158633</v>
      </c>
      <c r="K269" s="66">
        <f>Worksheet!CD228</f>
        <v>9.0453990117172136</v>
      </c>
      <c r="L269" s="66">
        <f>Worksheet!CE228</f>
        <v>97.147042165607061</v>
      </c>
    </row>
    <row r="270" spans="1:12" x14ac:dyDescent="0.2">
      <c r="A270" s="67">
        <f t="shared" si="6"/>
        <v>226</v>
      </c>
      <c r="B270" s="118">
        <f t="shared" si="7"/>
        <v>43935</v>
      </c>
      <c r="C270" s="65">
        <f>Worksheet!AD229</f>
        <v>0</v>
      </c>
      <c r="D270" s="65">
        <f>Worksheet!AK229</f>
        <v>25237.937119222555</v>
      </c>
      <c r="E270" s="65">
        <f>Worksheet!AM229</f>
        <v>1133652.2531788838</v>
      </c>
      <c r="F270" s="65">
        <f>Worksheet!AO229</f>
        <v>16442.951118737499</v>
      </c>
      <c r="G270" s="66">
        <f>Worksheet!BP229</f>
        <v>1.2899964753008215E-2</v>
      </c>
      <c r="H270" s="66">
        <f>Worksheet!BZ229</f>
        <v>8.994593177844612</v>
      </c>
      <c r="I270" s="66">
        <f>Worksheet!CB229</f>
        <v>99.698344033087508</v>
      </c>
      <c r="J270" s="66">
        <f>Worksheet!CC229</f>
        <v>0.87864085082500165</v>
      </c>
      <c r="K270" s="66">
        <f>Worksheet!CD229</f>
        <v>9.0690220611112071</v>
      </c>
      <c r="L270" s="66">
        <f>Worksheet!CE229</f>
        <v>97.126092566803337</v>
      </c>
    </row>
    <row r="271" spans="1:12" x14ac:dyDescent="0.2">
      <c r="A271" s="67">
        <f t="shared" si="6"/>
        <v>227</v>
      </c>
      <c r="B271" s="118">
        <f t="shared" si="7"/>
        <v>43936</v>
      </c>
      <c r="C271" s="65">
        <f>Worksheet!AD230</f>
        <v>0</v>
      </c>
      <c r="D271" s="65">
        <f>Worksheet!AK230</f>
        <v>25303.961564215242</v>
      </c>
      <c r="E271" s="65">
        <f>Worksheet!AM230</f>
        <v>1108348.2916146684</v>
      </c>
      <c r="F271" s="65">
        <f>Worksheet!AO230</f>
        <v>16075.932218590564</v>
      </c>
      <c r="G271" s="66">
        <f>Worksheet!BP230</f>
        <v>1.2555336949364504E-2</v>
      </c>
      <c r="H271" s="66">
        <f>Worksheet!BZ230</f>
        <v>9.0178670184961618</v>
      </c>
      <c r="I271" s="66">
        <f>Worksheet!CB230</f>
        <v>99.956317164986899</v>
      </c>
      <c r="J271" s="66">
        <f>Worksheet!CC230</f>
        <v>0.87660145667587297</v>
      </c>
      <c r="K271" s="66">
        <f>Worksheet!CD230</f>
        <v>9.0928495101119431</v>
      </c>
      <c r="L271" s="66">
        <f>Worksheet!CE230</f>
        <v>97.105366556932012</v>
      </c>
    </row>
    <row r="272" spans="1:12" x14ac:dyDescent="0.2">
      <c r="A272" s="67">
        <f t="shared" si="6"/>
        <v>228</v>
      </c>
      <c r="B272" s="118">
        <f t="shared" si="7"/>
        <v>43937</v>
      </c>
      <c r="C272" s="65">
        <f>Worksheet!AD231</f>
        <v>0</v>
      </c>
      <c r="D272" s="65">
        <f>Worksheet!AK231</f>
        <v>25367.201985002834</v>
      </c>
      <c r="E272" s="65">
        <f>Worksheet!AM231</f>
        <v>1082981.0896296655</v>
      </c>
      <c r="F272" s="65">
        <f>Worksheet!AO231</f>
        <v>15707.996053784365</v>
      </c>
      <c r="G272" s="66">
        <f>Worksheet!BP231</f>
        <v>1.2222999857945263E-2</v>
      </c>
      <c r="H272" s="66">
        <f>Worksheet!BZ231</f>
        <v>9.0413382981894674</v>
      </c>
      <c r="I272" s="66">
        <f>Worksheet!CB231</f>
        <v>100.2164787611249</v>
      </c>
      <c r="J272" s="66">
        <f>Worksheet!CC231</f>
        <v>0.87465278337548213</v>
      </c>
      <c r="K272" s="66">
        <f>Worksheet!CD231</f>
        <v>9.1168779765941466</v>
      </c>
      <c r="L272" s="66">
        <f>Worksheet!CE231</f>
        <v>97.084888618113141</v>
      </c>
    </row>
    <row r="273" spans="1:12" x14ac:dyDescent="0.2">
      <c r="A273" s="67">
        <f t="shared" si="6"/>
        <v>229</v>
      </c>
      <c r="B273" s="118">
        <f t="shared" si="7"/>
        <v>43938</v>
      </c>
      <c r="C273" s="65">
        <f>Worksheet!AD232</f>
        <v>0</v>
      </c>
      <c r="D273" s="65">
        <f>Worksheet!AK232</f>
        <v>25427.629550366335</v>
      </c>
      <c r="E273" s="65">
        <f>Worksheet!AM232</f>
        <v>1057553.4600792993</v>
      </c>
      <c r="F273" s="65">
        <f>Worksheet!AO232</f>
        <v>15339.183423112461</v>
      </c>
      <c r="G273" s="66">
        <f>Worksheet!BP232</f>
        <v>1.1902467407572861E-2</v>
      </c>
      <c r="H273" s="66">
        <f>Worksheet!BZ232</f>
        <v>9.0650039490076466</v>
      </c>
      <c r="I273" s="66">
        <f>Worksheet!CB232</f>
        <v>100.47879481593542</v>
      </c>
      <c r="J273" s="66">
        <f>Worksheet!CC232</f>
        <v>0.87279434002462686</v>
      </c>
      <c r="K273" s="66">
        <f>Worksheet!CD232</f>
        <v>9.1411039342148417</v>
      </c>
      <c r="L273" s="66">
        <f>Worksheet!CE232</f>
        <v>97.064683053631782</v>
      </c>
    </row>
    <row r="274" spans="1:12" x14ac:dyDescent="0.2">
      <c r="A274" s="67">
        <f t="shared" si="6"/>
        <v>230</v>
      </c>
      <c r="B274" s="118">
        <f t="shared" si="7"/>
        <v>43939</v>
      </c>
      <c r="C274" s="65">
        <f>Worksheet!AD233</f>
        <v>0</v>
      </c>
      <c r="D274" s="65">
        <f>Worksheet!AK233</f>
        <v>25485.216651409148</v>
      </c>
      <c r="E274" s="65">
        <f>Worksheet!AM233</f>
        <v>1032068.2434278904</v>
      </c>
      <c r="F274" s="65">
        <f>Worksheet!AO233</f>
        <v>14969.535525819012</v>
      </c>
      <c r="G274" s="66">
        <f>Worksheet!BP233</f>
        <v>1.1593273891141365E-2</v>
      </c>
      <c r="H274" s="66">
        <f>Worksheet!BZ233</f>
        <v>9.0888607581487815</v>
      </c>
      <c r="I274" s="66">
        <f>Worksheet!CB233</f>
        <v>100.74322971791</v>
      </c>
      <c r="J274" s="66">
        <f>Worksheet!CC233</f>
        <v>0.87102565454454062</v>
      </c>
      <c r="K274" s="66">
        <f>Worksheet!CD233</f>
        <v>9.1655237109026935</v>
      </c>
      <c r="L274" s="66">
        <f>Worksheet!CE233</f>
        <v>97.044773992527666</v>
      </c>
    </row>
    <row r="275" spans="1:12" x14ac:dyDescent="0.2">
      <c r="A275" s="67">
        <f t="shared" si="6"/>
        <v>231</v>
      </c>
      <c r="B275" s="118">
        <f t="shared" si="7"/>
        <v>43940</v>
      </c>
      <c r="C275" s="65">
        <f>Worksheet!AD234</f>
        <v>0</v>
      </c>
      <c r="D275" s="65">
        <f>Worksheet!AK234</f>
        <v>25539.936922576057</v>
      </c>
      <c r="E275" s="65">
        <f>Worksheet!AM234</f>
        <v>1006528.3065053141</v>
      </c>
      <c r="F275" s="65">
        <f>Worksheet!AO234</f>
        <v>14599.093943564871</v>
      </c>
      <c r="G275" s="66">
        <f>Worksheet!BP234</f>
        <v>1.1294973085460997E-2</v>
      </c>
      <c r="H275" s="66">
        <f>Worksheet!BZ234</f>
        <v>9.1129053672337523</v>
      </c>
      <c r="I275" s="66">
        <f>Worksheet!CB234</f>
        <v>101.0097462419257</v>
      </c>
      <c r="J275" s="66">
        <f>Worksheet!CC234</f>
        <v>0.8693462733948466</v>
      </c>
      <c r="K275" s="66">
        <f>Worksheet!CD234</f>
        <v>9.1901334873430436</v>
      </c>
      <c r="L275" s="66">
        <f>Worksheet!CE234</f>
        <v>97.025185392869915</v>
      </c>
    </row>
    <row r="276" spans="1:12" x14ac:dyDescent="0.2">
      <c r="A276" s="67">
        <f t="shared" si="6"/>
        <v>232</v>
      </c>
      <c r="B276" s="118">
        <f t="shared" si="7"/>
        <v>43941</v>
      </c>
      <c r="C276" s="65">
        <f>Worksheet!AD235</f>
        <v>0</v>
      </c>
      <c r="D276" s="65">
        <f>Worksheet!AK235</f>
        <v>25591.765261767807</v>
      </c>
      <c r="E276" s="65">
        <f>Worksheet!AM235</f>
        <v>980936.54124354618</v>
      </c>
      <c r="F276" s="65">
        <f>Worksheet!AO235</f>
        <v>14227.900622101897</v>
      </c>
      <c r="G276" s="66">
        <f>Worksheet!BP235</f>
        <v>1.1007137408845749E-2</v>
      </c>
      <c r="H276" s="66">
        <f>Worksheet!BZ235</f>
        <v>9.1371342715722559</v>
      </c>
      <c r="I276" s="66">
        <f>Worksheet!CB235</f>
        <v>101.27830554110946</v>
      </c>
      <c r="J276" s="66">
        <f>Worksheet!CC235</f>
        <v>0.86775576129800525</v>
      </c>
      <c r="K276" s="66">
        <f>Worksheet!CD235</f>
        <v>9.2149292954634614</v>
      </c>
      <c r="L276" s="66">
        <f>Worksheet!CE235</f>
        <v>97.005941043704141</v>
      </c>
    </row>
    <row r="277" spans="1:12" x14ac:dyDescent="0.2">
      <c r="A277" s="67">
        <f t="shared" si="6"/>
        <v>233</v>
      </c>
      <c r="B277" s="118">
        <f t="shared" si="7"/>
        <v>43942</v>
      </c>
      <c r="C277" s="65">
        <f>Worksheet!AD236</f>
        <v>0</v>
      </c>
      <c r="D277" s="65">
        <f>Worksheet!AK236</f>
        <v>25640.677849529904</v>
      </c>
      <c r="E277" s="65">
        <f>Worksheet!AM236</f>
        <v>955295.8633940164</v>
      </c>
      <c r="F277" s="65">
        <f>Worksheet!AO236</f>
        <v>13855.997852668961</v>
      </c>
      <c r="G277" s="66">
        <f>Worksheet!BP236</f>
        <v>1.0729357114901146E-2</v>
      </c>
      <c r="H277" s="66">
        <f>Worksheet!BZ236</f>
        <v>9.1615438193916159</v>
      </c>
      <c r="I277" s="66">
        <f>Worksheet!CB236</f>
        <v>101.54886713828996</v>
      </c>
      <c r="J277" s="66">
        <f>Worksheet!CC236</f>
        <v>0.86625370096972309</v>
      </c>
      <c r="K277" s="66">
        <f>Worksheet!CD236</f>
        <v>9.2399070169243007</v>
      </c>
      <c r="L277" s="66">
        <f>Worksheet!CE236</f>
        <v>96.987064565658599</v>
      </c>
    </row>
    <row r="278" spans="1:12" x14ac:dyDescent="0.2">
      <c r="A278" s="67">
        <f t="shared" si="6"/>
        <v>234</v>
      </c>
      <c r="B278" s="118">
        <f t="shared" si="7"/>
        <v>43943</v>
      </c>
      <c r="C278" s="65">
        <f>Worksheet!AD237</f>
        <v>0</v>
      </c>
      <c r="D278" s="65">
        <f>Worksheet!AK237</f>
        <v>25686.652167295008</v>
      </c>
      <c r="E278" s="65">
        <f>Worksheet!AM237</f>
        <v>929609.21122672129</v>
      </c>
      <c r="F278" s="65">
        <f>Worksheet!AO237</f>
        <v>13483.428253123344</v>
      </c>
      <c r="G278" s="66">
        <f>Worksheet!BP237</f>
        <v>1.0461239521024632E-2</v>
      </c>
      <c r="H278" s="66">
        <f>Worksheet!BZ237</f>
        <v>9.1861302110324523</v>
      </c>
      <c r="I278" s="66">
        <f>Worksheet!CB237</f>
        <v>101.82138891708239</v>
      </c>
      <c r="J278" s="66">
        <f>Worksheet!CC237</f>
        <v>0.86483969285480677</v>
      </c>
      <c r="K278" s="66">
        <f>Worksheet!CD237</f>
        <v>9.2650623816183622</v>
      </c>
      <c r="L278" s="66">
        <f>Worksheet!CE237</f>
        <v>96.968579410193968</v>
      </c>
    </row>
    <row r="279" spans="1:12" x14ac:dyDescent="0.2">
      <c r="A279" s="67">
        <f t="shared" si="6"/>
        <v>235</v>
      </c>
      <c r="B279" s="118">
        <f t="shared" si="7"/>
        <v>43944</v>
      </c>
      <c r="C279" s="65">
        <f>Worksheet!AD238</f>
        <v>0</v>
      </c>
      <c r="D279" s="65">
        <f>Worksheet!AK238</f>
        <v>25729.667014659452</v>
      </c>
      <c r="E279" s="65">
        <f>Worksheet!AM238</f>
        <v>903879.54421206191</v>
      </c>
      <c r="F279" s="65">
        <f>Worksheet!AO238</f>
        <v>13110.234748821562</v>
      </c>
      <c r="G279" s="66">
        <f>Worksheet!BP238</f>
        <v>1.0202408270185238E-2</v>
      </c>
      <c r="H279" s="66">
        <f>Worksheet!BZ238</f>
        <v>9.2108894981143603</v>
      </c>
      <c r="I279" s="66">
        <f>Worksheet!CB238</f>
        <v>102.09582711264039</v>
      </c>
      <c r="J279" s="66">
        <f>Worksheet!CC238</f>
        <v>0.86351335486795022</v>
      </c>
      <c r="K279" s="66">
        <f>Worksheet!CD238</f>
        <v>9.2903909661832085</v>
      </c>
      <c r="L279" s="66">
        <f>Worksheet!CE238</f>
        <v>96.95050885747871</v>
      </c>
    </row>
    <row r="280" spans="1:12" x14ac:dyDescent="0.2">
      <c r="A280" s="67">
        <f t="shared" si="6"/>
        <v>236</v>
      </c>
      <c r="B280" s="118">
        <f t="shared" si="7"/>
        <v>43945</v>
      </c>
      <c r="C280" s="65">
        <f>Worksheet!AD239</f>
        <v>0</v>
      </c>
      <c r="D280" s="65">
        <f>Worksheet!AK239</f>
        <v>25769.702525675246</v>
      </c>
      <c r="E280" s="65">
        <f>Worksheet!AM239</f>
        <v>878109.84168638662</v>
      </c>
      <c r="F280" s="65">
        <f>Worksheet!AO239</f>
        <v>12736.460553263885</v>
      </c>
      <c r="G280" s="66">
        <f>Worksheet!BP239</f>
        <v>9.952502624602037E-3</v>
      </c>
      <c r="H280" s="66">
        <f>Worksheet!BZ239</f>
        <v>9.2358175826738247</v>
      </c>
      <c r="I280" s="66">
        <f>Worksheet!CB239</f>
        <v>102.3721363021007</v>
      </c>
      <c r="J280" s="66">
        <f>Worksheet!CC239</f>
        <v>0.86227432213896027</v>
      </c>
      <c r="K280" s="66">
        <f>Worksheet!CD239</f>
        <v>9.315888192528833</v>
      </c>
      <c r="L280" s="66">
        <f>Worksheet!CE239</f>
        <v>96.932876012866259</v>
      </c>
    </row>
    <row r="281" spans="1:12" x14ac:dyDescent="0.2">
      <c r="A281" s="67">
        <f t="shared" si="6"/>
        <v>237</v>
      </c>
      <c r="B281" s="118">
        <f t="shared" si="7"/>
        <v>43946</v>
      </c>
      <c r="C281" s="65">
        <f>Worksheet!AD240</f>
        <v>0</v>
      </c>
      <c r="D281" s="65">
        <f>Worksheet!AK240</f>
        <v>25806.740184140097</v>
      </c>
      <c r="E281" s="65">
        <f>Worksheet!AM240</f>
        <v>852303.10150224669</v>
      </c>
      <c r="F281" s="65">
        <f>Worksheet!AO240</f>
        <v>12362.149148517077</v>
      </c>
      <c r="G281" s="66">
        <f>Worksheet!BP240</f>
        <v>9.7111767899922905E-3</v>
      </c>
      <c r="H281" s="66">
        <f>Worksheet!BZ240</f>
        <v>9.2609102162753008</v>
      </c>
      <c r="I281" s="66">
        <f>Worksheet!CB240</f>
        <v>102.65026939472997</v>
      </c>
      <c r="J281" s="66">
        <f>Worksheet!CC240</f>
        <v>0.86112224676192894</v>
      </c>
      <c r="K281" s="66">
        <f>Worksheet!CD240</f>
        <v>9.3415493263825962</v>
      </c>
      <c r="L281" s="66">
        <f>Worksheet!CE240</f>
        <v>96.915703801944701</v>
      </c>
    </row>
    <row r="282" spans="1:12" x14ac:dyDescent="0.2">
      <c r="A282" s="67">
        <f t="shared" si="6"/>
        <v>238</v>
      </c>
      <c r="B282" s="118">
        <f t="shared" si="7"/>
        <v>43947</v>
      </c>
      <c r="C282" s="65">
        <f>Worksheet!AD241</f>
        <v>0</v>
      </c>
      <c r="D282" s="65">
        <f>Worksheet!AK241</f>
        <v>25840.762837868988</v>
      </c>
      <c r="E282" s="65">
        <f>Worksheet!AM241</f>
        <v>826462.33866437757</v>
      </c>
      <c r="F282" s="65">
        <f>Worksheet!AO241</f>
        <v>11987.344265430127</v>
      </c>
      <c r="G282" s="66">
        <f>Worksheet!BP241</f>
        <v>9.4780992691102205E-3</v>
      </c>
      <c r="H282" s="66">
        <f>Worksheet!BZ241</f>
        <v>9.286162999094751</v>
      </c>
      <c r="I282" s="66">
        <f>Worksheet!CB241</f>
        <v>102.93017762176662</v>
      </c>
      <c r="J282" s="66">
        <f>Worksheet!CC241</f>
        <v>0.8600567975478749</v>
      </c>
      <c r="K282" s="66">
        <f>Worksheet!CD241</f>
        <v>9.3673694758519943</v>
      </c>
      <c r="L282" s="66">
        <f>Worksheet!CE241</f>
        <v>96.899014964120298</v>
      </c>
    </row>
    <row r="283" spans="1:12" x14ac:dyDescent="0.2">
      <c r="A283" s="67">
        <f t="shared" si="6"/>
        <v>239</v>
      </c>
      <c r="B283" s="118">
        <f t="shared" si="7"/>
        <v>43948</v>
      </c>
      <c r="C283" s="65">
        <f>Worksheet!AD242</f>
        <v>0</v>
      </c>
      <c r="D283" s="65">
        <f>Worksheet!AK242</f>
        <v>25871.754711931815</v>
      </c>
      <c r="E283" s="65">
        <f>Worksheet!AM242</f>
        <v>800590.58395244554</v>
      </c>
      <c r="F283" s="65">
        <f>Worksheet!AO242</f>
        <v>11612.089863658</v>
      </c>
      <c r="G283" s="66">
        <f>Worksheet!BP242</f>
        <v>9.2529522433459389E-3</v>
      </c>
      <c r="H283" s="66">
        <f>Worksheet!BZ242</f>
        <v>9.3115713789728503</v>
      </c>
      <c r="I283" s="66">
        <f>Worksheet!CB242</f>
        <v>103.21181052592618</v>
      </c>
      <c r="J283" s="66">
        <f>Worksheet!CC242</f>
        <v>0.85907765978037998</v>
      </c>
      <c r="K283" s="66">
        <f>Worksheet!CD242</f>
        <v>9.3933435900042799</v>
      </c>
      <c r="L283" s="66">
        <f>Worksheet!CE242</f>
        <v>96.882832044682701</v>
      </c>
    </row>
    <row r="284" spans="1:12" x14ac:dyDescent="0.2">
      <c r="A284" s="67">
        <f t="shared" si="6"/>
        <v>240</v>
      </c>
      <c r="B284" s="118">
        <f t="shared" si="7"/>
        <v>43949</v>
      </c>
      <c r="C284" s="65">
        <f>Worksheet!AD243</f>
        <v>0</v>
      </c>
      <c r="D284" s="65">
        <f>Worksheet!AK243</f>
        <v>25899.701420842928</v>
      </c>
      <c r="E284" s="65">
        <f>Worksheet!AM243</f>
        <v>774690.8825316024</v>
      </c>
      <c r="F284" s="65">
        <f>Worksheet!AO243</f>
        <v>11236.430111508573</v>
      </c>
      <c r="G284" s="66">
        <f>Worksheet!BP243</f>
        <v>9.0354309812013221E-3</v>
      </c>
      <c r="H284" s="66">
        <f>Worksheet!BZ243</f>
        <v>9.3371306504325453</v>
      </c>
      <c r="I284" s="66">
        <f>Worksheet!CB243</f>
        <v>103.49511595051176</v>
      </c>
      <c r="J284" s="66">
        <f>Worksheet!CC243</f>
        <v>0.85818453497376312</v>
      </c>
      <c r="K284" s="66">
        <f>Worksheet!CD243</f>
        <v>9.419466457460036</v>
      </c>
      <c r="L284" s="66">
        <f>Worksheet!CE243</f>
        <v>96.867177385285558</v>
      </c>
    </row>
    <row r="285" spans="1:12" x14ac:dyDescent="0.2">
      <c r="A285" s="67">
        <f t="shared" si="6"/>
        <v>241</v>
      </c>
      <c r="B285" s="118">
        <f t="shared" si="7"/>
        <v>43950</v>
      </c>
      <c r="C285" s="65">
        <f>Worksheet!AD244</f>
        <v>0</v>
      </c>
      <c r="D285" s="65">
        <f>Worksheet!AK244</f>
        <v>25924.589979689255</v>
      </c>
      <c r="E285" s="65">
        <f>Worksheet!AM244</f>
        <v>748766.2925519133</v>
      </c>
      <c r="F285" s="65">
        <f>Worksheet!AO244</f>
        <v>10860.409365628155</v>
      </c>
      <c r="G285" s="66">
        <f>Worksheet!BP244</f>
        <v>8.8252432725053585E-3</v>
      </c>
      <c r="H285" s="66">
        <f>Worksheet!BZ244</f>
        <v>9.3628359536521817</v>
      </c>
      <c r="I285" s="66">
        <f>Worksheet!CB244</f>
        <v>103.78004002803188</v>
      </c>
      <c r="J285" s="66">
        <f>Worksheet!CC244</f>
        <v>0.85737714063332848</v>
      </c>
      <c r="K285" s="66">
        <f>Worksheet!CD244</f>
        <v>9.4457327049950326</v>
      </c>
      <c r="L285" s="66">
        <f>Worksheet!CE244</f>
        <v>96.852073112751285</v>
      </c>
    </row>
    <row r="286" spans="1:12" x14ac:dyDescent="0.2">
      <c r="A286" s="67">
        <f t="shared" si="6"/>
        <v>242</v>
      </c>
      <c r="B286" s="118">
        <f t="shared" si="7"/>
        <v>43951</v>
      </c>
      <c r="C286" s="65">
        <f>Worksheet!AD245</f>
        <v>0</v>
      </c>
      <c r="D286" s="65">
        <f>Worksheet!AK245</f>
        <v>25946.408814185044</v>
      </c>
      <c r="E286" s="65">
        <f>Worksheet!AM245</f>
        <v>722819.88373772847</v>
      </c>
      <c r="F286" s="65">
        <f>Worksheet!AO245</f>
        <v>10484.072150541177</v>
      </c>
      <c r="G286" s="66">
        <f>Worksheet!BP245</f>
        <v>8.6221088872759696E-3</v>
      </c>
      <c r="H286" s="66">
        <f>Worksheet!BZ245</f>
        <v>9.3886822733811925</v>
      </c>
      <c r="I286" s="66">
        <f>Worksheet!CB245</f>
        <v>104.06652716818172</v>
      </c>
      <c r="J286" s="66">
        <f>Worksheet!CC245</f>
        <v>0.85665521001724443</v>
      </c>
      <c r="K286" s="66">
        <f>Worksheet!CD245</f>
        <v>9.472136796141573</v>
      </c>
      <c r="L286" s="66">
        <f>Worksheet!CE245</f>
        <v>96.837541126082726</v>
      </c>
    </row>
    <row r="287" spans="1:12" x14ac:dyDescent="0.2">
      <c r="A287" s="67">
        <f t="shared" si="6"/>
        <v>243</v>
      </c>
      <c r="B287" s="118">
        <f t="shared" si="7"/>
        <v>43952</v>
      </c>
      <c r="C287" s="65">
        <f>Worksheet!AD246</f>
        <v>0</v>
      </c>
      <c r="D287" s="65">
        <f>Worksheet!AK246</f>
        <v>25965.147769642281</v>
      </c>
      <c r="E287" s="65">
        <f>Worksheet!AM246</f>
        <v>696854.7359680864</v>
      </c>
      <c r="F287" s="65">
        <f>Worksheet!AO246</f>
        <v>10107.463138059769</v>
      </c>
      <c r="G287" s="66">
        <f>Worksheet!BP246</f>
        <v>8.4257590581782744E-3</v>
      </c>
      <c r="H287" s="66">
        <f>Worksheet!BZ246</f>
        <v>9.414664437779626</v>
      </c>
      <c r="I287" s="66">
        <f>Worksheet!CB246</f>
        <v>104.35452004498018</v>
      </c>
      <c r="J287" s="66">
        <f>Worksheet!CC246</f>
        <v>0.85601849189961066</v>
      </c>
      <c r="K287" s="66">
        <f>Worksheet!CD246</f>
        <v>9.4986730297759649</v>
      </c>
      <c r="L287" s="66">
        <f>Worksheet!CE246</f>
        <v>96.823603081523743</v>
      </c>
    </row>
    <row r="288" spans="1:12" x14ac:dyDescent="0.2">
      <c r="A288" s="67">
        <f t="shared" si="6"/>
        <v>244</v>
      </c>
      <c r="B288" s="118">
        <f t="shared" si="7"/>
        <v>43953</v>
      </c>
      <c r="C288" s="65">
        <f>Worksheet!AD247</f>
        <v>0</v>
      </c>
      <c r="D288" s="65">
        <f>Worksheet!AK247</f>
        <v>25980.798118847077</v>
      </c>
      <c r="E288" s="65">
        <f>Worksheet!AM247</f>
        <v>670873.93784923945</v>
      </c>
      <c r="F288" s="65">
        <f>Worksheet!AO247</f>
        <v>9730.6271265791147</v>
      </c>
      <c r="G288" s="66">
        <f>Worksheet!BP247</f>
        <v>8.2359359855709545E-3</v>
      </c>
      <c r="H288" s="66">
        <f>Worksheet!BZ247</f>
        <v>9.4407771171554753</v>
      </c>
      <c r="I288" s="66">
        <f>Worksheet!CB247</f>
        <v>104.64395958277403</v>
      </c>
      <c r="J288" s="66">
        <f>Worksheet!CC247</f>
        <v>0.85546675033427466</v>
      </c>
      <c r="K288" s="66">
        <f>Worksheet!CD247</f>
        <v>9.5253355386730938</v>
      </c>
      <c r="L288" s="66">
        <f>Worksheet!CE247</f>
        <v>96.810280375459982</v>
      </c>
    </row>
    <row r="289" spans="1:12" x14ac:dyDescent="0.2">
      <c r="A289" s="67">
        <f t="shared" si="6"/>
        <v>245</v>
      </c>
      <c r="B289" s="118">
        <f t="shared" si="7"/>
        <v>43954</v>
      </c>
      <c r="C289" s="65">
        <f>Worksheet!AD248</f>
        <v>0</v>
      </c>
      <c r="D289" s="65">
        <f>Worksheet!AK248</f>
        <v>25993.352568833459</v>
      </c>
      <c r="E289" s="65">
        <f>Worksheet!AM248</f>
        <v>644880.58528040582</v>
      </c>
      <c r="F289" s="65">
        <f>Worksheet!AO248</f>
        <v>9353.6090202745199</v>
      </c>
      <c r="G289" s="66">
        <f>Worksheet!BP248</f>
        <v>8.0523923641726836E-3</v>
      </c>
      <c r="H289" s="66">
        <f>Worksheet!BZ248</f>
        <v>9.467014822563943</v>
      </c>
      <c r="I289" s="66">
        <f>Worksheet!CB248</f>
        <v>104.93478494071192</v>
      </c>
      <c r="J289" s="66">
        <f>Worksheet!CC248</f>
        <v>0.85499976441896675</v>
      </c>
      <c r="K289" s="66">
        <f>Worksheet!CD248</f>
        <v>9.5521182880013829</v>
      </c>
      <c r="L289" s="66">
        <f>Worksheet!CE248</f>
        <v>96.797594124881456</v>
      </c>
    </row>
    <row r="290" spans="1:12" x14ac:dyDescent="0.2">
      <c r="A290" s="67">
        <f t="shared" si="6"/>
        <v>246</v>
      </c>
      <c r="B290" s="118">
        <f t="shared" si="7"/>
        <v>43955</v>
      </c>
      <c r="C290" s="65">
        <f>Worksheet!AD249</f>
        <v>0</v>
      </c>
      <c r="D290" s="65">
        <f>Worksheet!AK249</f>
        <v>26002.805266547195</v>
      </c>
      <c r="E290" s="65">
        <f>Worksheet!AM249</f>
        <v>618877.78001385881</v>
      </c>
      <c r="F290" s="65">
        <f>Worksheet!AO249</f>
        <v>8976.4538082163672</v>
      </c>
      <c r="G290" s="66">
        <f>Worksheet!BP249</f>
        <v>7.8748909304195217E-3</v>
      </c>
      <c r="H290" s="66">
        <f>Worksheet!BZ249</f>
        <v>9.4933719042196749</v>
      </c>
      <c r="I290" s="66">
        <f>Worksheet!CB249</f>
        <v>105.22693349514505</v>
      </c>
      <c r="J290" s="66">
        <f>Worksheet!CC249</f>
        <v>0.85461732805933166</v>
      </c>
      <c r="K290" s="66">
        <f>Worksheet!CD249</f>
        <v>9.5790150737212922</v>
      </c>
      <c r="L290" s="66">
        <f>Worksheet!CE249</f>
        <v>96.785565145035847</v>
      </c>
    </row>
    <row r="291" spans="1:12" x14ac:dyDescent="0.2">
      <c r="A291" s="67">
        <f t="shared" si="6"/>
        <v>247</v>
      </c>
      <c r="B291" s="118">
        <f t="shared" si="7"/>
        <v>43956</v>
      </c>
      <c r="C291" s="65">
        <f>Worksheet!AD250</f>
        <v>0</v>
      </c>
      <c r="D291" s="65">
        <f>Worksheet!AK250</f>
        <v>26009.15180339351</v>
      </c>
      <c r="E291" s="65">
        <f>Worksheet!AM250</f>
        <v>592868.62821046542</v>
      </c>
      <c r="F291" s="65">
        <f>Worksheet!AO250</f>
        <v>8599.2065434190772</v>
      </c>
      <c r="G291" s="66">
        <f>Worksheet!BP250</f>
        <v>7.7032040296218553E-3</v>
      </c>
      <c r="H291" s="66">
        <f>Worksheet!BZ250</f>
        <v>9.5198425496552996</v>
      </c>
      <c r="I291" s="66">
        <f>Worksheet!CB250</f>
        <v>105.52034081921606</v>
      </c>
      <c r="J291" s="66">
        <f>Worksheet!CC250</f>
        <v>0.85431924973242734</v>
      </c>
      <c r="K291" s="66">
        <f>Worksheet!CD250</f>
        <v>9.6060195208364885</v>
      </c>
      <c r="L291" s="66">
        <f>Worksheet!CE250</f>
        <v>96.77421392377164</v>
      </c>
    </row>
    <row r="292" spans="1:12" x14ac:dyDescent="0.2">
      <c r="A292" s="67">
        <f t="shared" si="6"/>
        <v>248</v>
      </c>
      <c r="B292" s="118">
        <f t="shared" si="7"/>
        <v>43957</v>
      </c>
      <c r="C292" s="65">
        <f>Worksheet!AD251</f>
        <v>0</v>
      </c>
      <c r="D292" s="65">
        <f>Worksheet!AK251</f>
        <v>26012.389218663749</v>
      </c>
      <c r="E292" s="65">
        <f>Worksheet!AM251</f>
        <v>566856.23899180163</v>
      </c>
      <c r="F292" s="65">
        <f>Worksheet!AO251</f>
        <v>8221.9123218403802</v>
      </c>
      <c r="G292" s="66">
        <f>Worksheet!BP251</f>
        <v>7.5371132020658109E-3</v>
      </c>
      <c r="H292" s="66">
        <f>Worksheet!BZ251</f>
        <v>9.5464207815352218</v>
      </c>
      <c r="I292" s="66">
        <f>Worksheet!CB251</f>
        <v>105.81494065862654</v>
      </c>
      <c r="J292" s="66">
        <f>Worksheet!CC251</f>
        <v>0.85410535224928386</v>
      </c>
      <c r="K292" s="66">
        <f>Worksheet!CD251</f>
        <v>9.6331250814279468</v>
      </c>
      <c r="L292" s="66">
        <f>Worksheet!CE251</f>
        <v>96.763560591897004</v>
      </c>
    </row>
    <row r="293" spans="1:12" x14ac:dyDescent="0.2">
      <c r="A293" s="67">
        <f t="shared" si="6"/>
        <v>249</v>
      </c>
      <c r="B293" s="118">
        <f t="shared" si="7"/>
        <v>43958</v>
      </c>
      <c r="C293" s="65">
        <f>Worksheet!AD252</f>
        <v>0</v>
      </c>
      <c r="D293" s="65">
        <f>Worksheet!AK252</f>
        <v>26012.516001837244</v>
      </c>
      <c r="E293" s="65">
        <f>Worksheet!AM252</f>
        <v>540843.7229899643</v>
      </c>
      <c r="F293" s="65">
        <f>Worksheet!AO252</f>
        <v>7844.6162613472179</v>
      </c>
      <c r="G293" s="66">
        <f>Worksheet!BP252</f>
        <v>7.3764087872391403E-3</v>
      </c>
      <c r="H293" s="66">
        <f>Worksheet!BZ252</f>
        <v>9.5731004549997962</v>
      </c>
      <c r="I293" s="66">
        <f>Worksheet!CB252</f>
        <v>106.11066490219916</v>
      </c>
      <c r="J293" s="66">
        <f>Worksheet!CC252</f>
        <v>0.8539754725160964</v>
      </c>
      <c r="K293" s="66">
        <f>Worksheet!CD252</f>
        <v>9.6603250323746135</v>
      </c>
      <c r="L293" s="66">
        <f>Worksheet!CE252</f>
        <v>96.753624888630114</v>
      </c>
    </row>
    <row r="294" spans="1:12" x14ac:dyDescent="0.2">
      <c r="A294" s="67">
        <f t="shared" si="6"/>
        <v>250</v>
      </c>
      <c r="B294" s="118">
        <f t="shared" si="7"/>
        <v>43959</v>
      </c>
      <c r="C294" s="65">
        <f>Worksheet!AD253</f>
        <v>0</v>
      </c>
      <c r="D294" s="65">
        <f>Worksheet!AK253</f>
        <v>26009.532093755894</v>
      </c>
      <c r="E294" s="65">
        <f>Worksheet!AM253</f>
        <v>514834.1908962084</v>
      </c>
      <c r="F294" s="65">
        <f>Worksheet!AO253</f>
        <v>7467.3634806645896</v>
      </c>
      <c r="G294" s="66">
        <f>Worksheet!BP253</f>
        <v>7.220889545395519E-3</v>
      </c>
      <c r="H294" s="66">
        <f>Worksheet!BZ253</f>
        <v>9.5998752543676318</v>
      </c>
      <c r="I294" s="66">
        <f>Worksheet!CB253</f>
        <v>106.40744354532519</v>
      </c>
      <c r="J294" s="66">
        <f>Worksheet!CC253</f>
        <v>0.85392946129365033</v>
      </c>
      <c r="K294" s="66">
        <f>Worksheet!CD253</f>
        <v>9.6876124726273325</v>
      </c>
      <c r="L294" s="66">
        <f>Worksheet!CE253</f>
        <v>96.74442612087401</v>
      </c>
    </row>
    <row r="295" spans="1:12" x14ac:dyDescent="0.2">
      <c r="A295" s="67">
        <f t="shared" si="6"/>
        <v>251</v>
      </c>
      <c r="B295" s="118">
        <f t="shared" si="7"/>
        <v>43960</v>
      </c>
      <c r="C295" s="65">
        <f>Worksheet!AD254</f>
        <v>0</v>
      </c>
      <c r="D295" s="65">
        <f>Worksheet!AK254</f>
        <v>26003.438886670167</v>
      </c>
      <c r="E295" s="65">
        <f>Worksheet!AM254</f>
        <v>488830.752009538</v>
      </c>
      <c r="F295" s="65">
        <f>Worksheet!AO254</f>
        <v>7090.1990783237143</v>
      </c>
      <c r="G295" s="66">
        <f>Worksheet!BP254</f>
        <v>7.0703622957037403E-3</v>
      </c>
      <c r="H295" s="66">
        <f>Worksheet!BZ254</f>
        <v>9.6267386889554256</v>
      </c>
      <c r="I295" s="66">
        <f>Worksheet!CB254</f>
        <v>106.70520464363048</v>
      </c>
      <c r="J295" s="66">
        <f>Worksheet!CC254</f>
        <v>0.85396718295456764</v>
      </c>
      <c r="K295" s="66">
        <f>Worksheet!CD254</f>
        <v>9.7149803198491789</v>
      </c>
      <c r="L295" s="66">
        <f>Worksheet!CE254</f>
        <v>96.73598311454721</v>
      </c>
    </row>
    <row r="296" spans="1:12" x14ac:dyDescent="0.2">
      <c r="A296" s="67">
        <f t="shared" si="6"/>
        <v>252</v>
      </c>
      <c r="B296" s="118">
        <f t="shared" si="7"/>
        <v>43961</v>
      </c>
      <c r="C296" s="65">
        <f>Worksheet!AD255</f>
        <v>0</v>
      </c>
      <c r="D296" s="65">
        <f>Worksheet!AK255</f>
        <v>25994.239223156481</v>
      </c>
      <c r="E296" s="65">
        <f>Worksheet!AM255</f>
        <v>462836.51278638141</v>
      </c>
      <c r="F296" s="65">
        <f>Worksheet!AO255</f>
        <v>6713.1681116259515</v>
      </c>
      <c r="G296" s="66">
        <f>Worksheet!BP255</f>
        <v>6.9246415702598017E-3</v>
      </c>
      <c r="H296" s="66">
        <f>Worksheet!BZ255</f>
        <v>9.6536840876759289</v>
      </c>
      <c r="I296" s="66">
        <f>Worksheet!CB255</f>
        <v>107.00387425309792</v>
      </c>
      <c r="J296" s="66">
        <f>Worksheet!CC255</f>
        <v>0.85408851523796503</v>
      </c>
      <c r="K296" s="66">
        <f>Worksheet!CD255</f>
        <v>9.7424213061580094</v>
      </c>
      <c r="L296" s="66">
        <f>Worksheet!CE255</f>
        <v>96.728314155476426</v>
      </c>
    </row>
    <row r="297" spans="1:12" x14ac:dyDescent="0.2">
      <c r="A297" s="67">
        <f t="shared" si="6"/>
        <v>253</v>
      </c>
      <c r="B297" s="118">
        <f t="shared" si="7"/>
        <v>43962</v>
      </c>
      <c r="C297" s="65">
        <f>Worksheet!AD256</f>
        <v>0</v>
      </c>
      <c r="D297" s="65">
        <f>Worksheet!AK256</f>
        <v>25981.93739390713</v>
      </c>
      <c r="E297" s="65">
        <f>Worksheet!AM256</f>
        <v>436854.57539247442</v>
      </c>
      <c r="F297" s="65">
        <f>Worksheet!AO256</f>
        <v>6336.3155756387114</v>
      </c>
      <c r="G297" s="66">
        <f>Worksheet!BP256</f>
        <v>6.7835492832702023E-3</v>
      </c>
      <c r="H297" s="66">
        <f>Worksheet!BZ256</f>
        <v>9.6807045919280021</v>
      </c>
      <c r="I297" s="66">
        <f>Worksheet!CB256</f>
        <v>107.3033763512591</v>
      </c>
      <c r="J297" s="66">
        <f>Worksheet!CC256</f>
        <v>0.85429334900112652</v>
      </c>
      <c r="K297" s="66">
        <f>Worksheet!CD256</f>
        <v>9.7699279725923933</v>
      </c>
      <c r="L297" s="66">
        <f>Worksheet!CE256</f>
        <v>96.721436916282187</v>
      </c>
    </row>
    <row r="298" spans="1:12" x14ac:dyDescent="0.2">
      <c r="A298" s="67">
        <f t="shared" si="6"/>
        <v>254</v>
      </c>
      <c r="B298" s="118">
        <f t="shared" si="7"/>
        <v>43963</v>
      </c>
      <c r="C298" s="65">
        <f>Worksheet!AD257</f>
        <v>0</v>
      </c>
      <c r="D298" s="65">
        <f>Worksheet!AK257</f>
        <v>25966.539134395214</v>
      </c>
      <c r="E298" s="65">
        <f>Worksheet!AM257</f>
        <v>410888.03625807911</v>
      </c>
      <c r="F298" s="65">
        <f>Worksheet!AO257</f>
        <v>5959.6863822397781</v>
      </c>
      <c r="G298" s="66">
        <f>Worksheet!BP257</f>
        <v>6.6469144147439201E-3</v>
      </c>
      <c r="H298" s="66">
        <f>Worksheet!BZ257</f>
        <v>9.7077931460711078</v>
      </c>
      <c r="I298" s="66">
        <f>Worksheet!CB257</f>
        <v>107.60363273161109</v>
      </c>
      <c r="J298" s="66">
        <f>Worksheet!CC257</f>
        <v>0.85458158796777994</v>
      </c>
      <c r="K298" s="66">
        <f>Worksheet!CD257</f>
        <v>9.7974926617485369</v>
      </c>
      <c r="L298" s="66">
        <f>Worksheet!CE257</f>
        <v>96.715368364058122</v>
      </c>
    </row>
    <row r="299" spans="1:12" x14ac:dyDescent="0.2">
      <c r="A299" s="67">
        <f t="shared" si="6"/>
        <v>255</v>
      </c>
      <c r="B299" s="118">
        <f t="shared" si="7"/>
        <v>43964</v>
      </c>
      <c r="C299" s="65">
        <f>Worksheet!AD258</f>
        <v>0</v>
      </c>
      <c r="D299" s="65">
        <f>Worksheet!AK258</f>
        <v>25948.051620418086</v>
      </c>
      <c r="E299" s="65">
        <f>Worksheet!AM258</f>
        <v>384939.98463766091</v>
      </c>
      <c r="F299" s="65">
        <f>Worksheet!AO258</f>
        <v>5583.3253392262741</v>
      </c>
      <c r="G299" s="66">
        <f>Worksheet!BP258</f>
        <v>6.514572708058575E-3</v>
      </c>
      <c r="H299" s="66">
        <f>Worksheet!BZ258</f>
        <v>9.7349424844342085</v>
      </c>
      <c r="I299" s="66">
        <f>Worksheet!CB258</f>
        <v>107.9045628596198</v>
      </c>
      <c r="J299" s="66">
        <f>Worksheet!CC258</f>
        <v>0.85495314847258408</v>
      </c>
      <c r="K299" s="66">
        <f>Worksheet!CD258</f>
        <v>9.8251075077679513</v>
      </c>
      <c r="L299" s="66">
        <f>Worksheet!CE258</f>
        <v>96.710124641126484</v>
      </c>
    </row>
    <row r="300" spans="1:12" x14ac:dyDescent="0.2">
      <c r="A300" s="67">
        <f t="shared" si="6"/>
        <v>256</v>
      </c>
      <c r="B300" s="118">
        <f t="shared" si="7"/>
        <v>43965</v>
      </c>
      <c r="C300" s="65">
        <f>Worksheet!AD259</f>
        <v>0</v>
      </c>
      <c r="D300" s="65">
        <f>Worksheet!AK259</f>
        <v>25926.48346252432</v>
      </c>
      <c r="E300" s="65">
        <f>Worksheet!AM259</f>
        <v>359013.50117513677</v>
      </c>
      <c r="F300" s="65">
        <f>Worksheet!AO259</f>
        <v>5207.2771295044413</v>
      </c>
      <c r="G300" s="66">
        <f>Worksheet!BP259</f>
        <v>6.3863663807934342E-3</v>
      </c>
      <c r="H300" s="66">
        <f>Worksheet!BZ259</f>
        <v>9.7621451132671151</v>
      </c>
      <c r="I300" s="66">
        <f>Worksheet!CB259</f>
        <v>108.20608367266423</v>
      </c>
      <c r="J300" s="66">
        <f>Worksheet!CC259</f>
        <v>0.85540795920142076</v>
      </c>
      <c r="K300" s="66">
        <f>Worksheet!CD259</f>
        <v>9.852764422431445</v>
      </c>
      <c r="L300" s="66">
        <f>Worksheet!CE259</f>
        <v>96.70572090716297</v>
      </c>
    </row>
    <row r="301" spans="1:12" x14ac:dyDescent="0.2">
      <c r="A301" s="67">
        <f t="shared" si="6"/>
        <v>257</v>
      </c>
      <c r="B301" s="118">
        <f t="shared" si="7"/>
        <v>43966</v>
      </c>
      <c r="C301" s="65">
        <f>Worksheet!AD260</f>
        <v>0</v>
      </c>
      <c r="D301" s="65">
        <f>Worksheet!AK260</f>
        <v>25901.844699330111</v>
      </c>
      <c r="E301" s="65">
        <f>Worksheet!AM260</f>
        <v>333111.65647580661</v>
      </c>
      <c r="F301" s="65">
        <f>Worksheet!AO260</f>
        <v>4831.5862903763591</v>
      </c>
      <c r="G301" s="66">
        <f>Worksheet!BP260</f>
        <v>6.2621438482477832E-3</v>
      </c>
      <c r="H301" s="66">
        <f>Worksheet!BZ260</f>
        <v>9.7893932851593632</v>
      </c>
      <c r="I301" s="66">
        <f>Worksheet!CB260</f>
        <v>108.50810929648871</v>
      </c>
      <c r="J301" s="66">
        <f>Worksheet!CC260</f>
        <v>0.85594596092709563</v>
      </c>
      <c r="K301" s="66">
        <f>Worksheet!CD260</f>
        <v>9.8804550754239546</v>
      </c>
      <c r="L301" s="66">
        <f>Worksheet!CE260</f>
        <v>96.702171124481609</v>
      </c>
    </row>
    <row r="302" spans="1:12" x14ac:dyDescent="0.2">
      <c r="A302" s="67">
        <f t="shared" ref="A302:A314" si="8">+A301+1</f>
        <v>258</v>
      </c>
      <c r="B302" s="118">
        <f t="shared" ref="B302:B314" si="9">B301+1</f>
        <v>43967</v>
      </c>
      <c r="C302" s="65">
        <f>Worksheet!AD261</f>
        <v>0</v>
      </c>
      <c r="D302" s="65">
        <f>Worksheet!AK261</f>
        <v>25874.146789732462</v>
      </c>
      <c r="E302" s="65">
        <f>Worksheet!AM261</f>
        <v>307237.50968607422</v>
      </c>
      <c r="F302" s="65">
        <f>Worksheet!AO261</f>
        <v>4456.2971929396381</v>
      </c>
      <c r="G302" s="66">
        <f>Worksheet!BP261</f>
        <v>6.1417594590881279E-3</v>
      </c>
      <c r="H302" s="66">
        <f>Worksheet!BZ261</f>
        <v>9.8166789619683765</v>
      </c>
      <c r="I302" s="66">
        <f>Worksheet!CB261</f>
        <v>108.81055063428946</v>
      </c>
      <c r="J302" s="66">
        <f>Worksheet!CC261</f>
        <v>0.85656710624004728</v>
      </c>
      <c r="K302" s="66">
        <f>Worksheet!CD261</f>
        <v>9.9081708656737213</v>
      </c>
      <c r="L302" s="66">
        <f>Worksheet!CE261</f>
        <v>96.69948775734079</v>
      </c>
    </row>
    <row r="303" spans="1:12" x14ac:dyDescent="0.2">
      <c r="A303" s="67">
        <f t="shared" si="8"/>
        <v>259</v>
      </c>
      <c r="B303" s="118">
        <f t="shared" si="9"/>
        <v>43968</v>
      </c>
      <c r="C303" s="65">
        <f>Worksheet!AD262</f>
        <v>0</v>
      </c>
      <c r="D303" s="65">
        <f>Worksheet!AK262</f>
        <v>25843.4026040276</v>
      </c>
      <c r="E303" s="65">
        <f>Worksheet!AM262</f>
        <v>281394.10708204657</v>
      </c>
      <c r="F303" s="65">
        <f>Worksheet!AO262</f>
        <v>4081.4540216158957</v>
      </c>
      <c r="G303" s="66">
        <f>Worksheet!BP262</f>
        <v>6.0250732425918881E-3</v>
      </c>
      <c r="H303" s="66">
        <f>Worksheet!BZ262</f>
        <v>9.8439937597158647</v>
      </c>
      <c r="I303" s="66">
        <f>Worksheet!CB262</f>
        <v>109.11331475593212</v>
      </c>
      <c r="J303" s="66">
        <f>Worksheet!CC262</f>
        <v>0.8572713592736676</v>
      </c>
      <c r="K303" s="66">
        <f>Worksheet!CD262</f>
        <v>9.9359028786476262</v>
      </c>
      <c r="L303" s="66">
        <f>Worksheet!CE262</f>
        <v>96.697681337094281</v>
      </c>
    </row>
    <row r="304" spans="1:12" x14ac:dyDescent="0.2">
      <c r="A304" s="67">
        <f t="shared" si="8"/>
        <v>260</v>
      </c>
      <c r="B304" s="118">
        <f t="shared" si="9"/>
        <v>43969</v>
      </c>
      <c r="C304" s="65">
        <f>Worksheet!AD263</f>
        <v>0</v>
      </c>
      <c r="D304" s="65">
        <f>Worksheet!AK263</f>
        <v>25809.626413944217</v>
      </c>
      <c r="E304" s="65">
        <f>Worksheet!AM263</f>
        <v>255584.48066810239</v>
      </c>
      <c r="F304" s="65">
        <f>Worksheet!AO263</f>
        <v>3707.1007538238237</v>
      </c>
      <c r="G304" s="66">
        <f>Worksheet!BP263</f>
        <v>5.9119506669780266E-3</v>
      </c>
      <c r="H304" s="66">
        <f>Worksheet!BZ263</f>
        <v>9.871328864222372</v>
      </c>
      <c r="I304" s="66">
        <f>Worksheet!CB263</f>
        <v>109.41630396282399</v>
      </c>
      <c r="J304" s="66">
        <f>Worksheet!CC263</f>
        <v>0.85805869542383484</v>
      </c>
      <c r="K304" s="66">
        <f>Worksheet!CD263</f>
        <v>9.9636418208138746</v>
      </c>
      <c r="L304" s="66">
        <f>Worksheet!CE263</f>
        <v>96.696759810435097</v>
      </c>
    </row>
    <row r="305" spans="1:12" x14ac:dyDescent="0.2">
      <c r="A305" s="67">
        <f t="shared" si="8"/>
        <v>261</v>
      </c>
      <c r="B305" s="118">
        <f t="shared" si="9"/>
        <v>43970</v>
      </c>
      <c r="C305" s="65">
        <f>Worksheet!AD264</f>
        <v>0</v>
      </c>
      <c r="D305" s="65">
        <f>Worksheet!AK264</f>
        <v>25772.833881602382</v>
      </c>
      <c r="E305" s="65">
        <f>Worksheet!AM264</f>
        <v>229811.64678650023</v>
      </c>
      <c r="F305" s="65">
        <f>Worksheet!AO264</f>
        <v>3333.2811398123872</v>
      </c>
      <c r="G305" s="66">
        <f>Worksheet!BP264</f>
        <v>5.8022624083374349E-3</v>
      </c>
      <c r="H305" s="66">
        <f>Worksheet!BZ264</f>
        <v>9.8986748973187346</v>
      </c>
      <c r="I305" s="66">
        <f>Worksheet!CB264</f>
        <v>109.71941430496786</v>
      </c>
      <c r="J305" s="66">
        <f>Worksheet!CC264</f>
        <v>0.85892910106226106</v>
      </c>
      <c r="K305" s="66">
        <f>Worksheet!CD264</f>
        <v>9.9913779154914799</v>
      </c>
      <c r="L305" s="66">
        <f>Worksheet!CE264</f>
        <v>96.69672752210279</v>
      </c>
    </row>
    <row r="306" spans="1:12" x14ac:dyDescent="0.2">
      <c r="A306" s="67">
        <f t="shared" si="8"/>
        <v>262</v>
      </c>
      <c r="B306" s="118">
        <f t="shared" si="9"/>
        <v>43971</v>
      </c>
      <c r="C306" s="65">
        <f>Worksheet!AD265</f>
        <v>0</v>
      </c>
      <c r="D306" s="65">
        <f>Worksheet!AK265</f>
        <v>25733.042047410083</v>
      </c>
      <c r="E306" s="65">
        <f>Worksheet!AM265</f>
        <v>204078.60473908996</v>
      </c>
      <c r="F306" s="65">
        <f>Worksheet!AO265</f>
        <v>2960.0386826695644</v>
      </c>
      <c r="G306" s="66">
        <f>Worksheet!BP265</f>
        <v>5.6958841296970248E-3</v>
      </c>
      <c r="H306" s="66">
        <f>Worksheet!BZ265</f>
        <v>9.9260216954566598</v>
      </c>
      <c r="I306" s="66">
        <f>Worksheet!CB265</f>
        <v>110.02253312702575</v>
      </c>
      <c r="J306" s="66">
        <f>Worksheet!CC265</f>
        <v>0.85988257324325568</v>
      </c>
      <c r="K306" s="66">
        <f>Worksheet!CD265</f>
        <v>10.01910073020087</v>
      </c>
      <c r="L306" s="66">
        <f>Worksheet!CE265</f>
        <v>96.697583550482165</v>
      </c>
    </row>
    <row r="307" spans="1:12" x14ac:dyDescent="0.2">
      <c r="A307" s="67">
        <f t="shared" si="8"/>
        <v>263</v>
      </c>
      <c r="B307" s="118">
        <f t="shared" si="9"/>
        <v>43972</v>
      </c>
      <c r="C307" s="65">
        <f>Worksheet!AD266</f>
        <v>0</v>
      </c>
      <c r="D307" s="65">
        <f>Worksheet!AK266</f>
        <v>25690.269316910442</v>
      </c>
      <c r="E307" s="65">
        <f>Worksheet!AM266</f>
        <v>178388.33542217966</v>
      </c>
      <c r="F307" s="65">
        <f>Worksheet!AO266</f>
        <v>2587.4166185219074</v>
      </c>
      <c r="G307" s="66">
        <f>Worksheet!BP266</f>
        <v>5.5926962697717825E-3</v>
      </c>
      <c r="H307" s="66">
        <f>Worksheet!BZ266</f>
        <v>9.9533579235979186</v>
      </c>
      <c r="I307" s="66">
        <f>Worksheet!CB266</f>
        <v>110.3255347885692</v>
      </c>
      <c r="J307" s="66">
        <f>Worksheet!CC266</f>
        <v>0.86091911940350996</v>
      </c>
      <c r="K307" s="66">
        <f>Worksheet!CD266</f>
        <v>10.046798875139498</v>
      </c>
      <c r="L307" s="66">
        <f>Worksheet!CE266</f>
        <v>96.699318827071096</v>
      </c>
    </row>
    <row r="308" spans="1:12" x14ac:dyDescent="0.2">
      <c r="A308" s="67">
        <f t="shared" si="8"/>
        <v>264</v>
      </c>
      <c r="B308" s="118">
        <f t="shared" si="9"/>
        <v>43973</v>
      </c>
      <c r="C308" s="65">
        <f>Worksheet!AD267</f>
        <v>0</v>
      </c>
      <c r="D308" s="65">
        <f>Worksheet!AK267</f>
        <v>25644.535446593891</v>
      </c>
      <c r="E308" s="65">
        <f>Worksheet!AM267</f>
        <v>152743.79997558566</v>
      </c>
      <c r="F308" s="65">
        <f>Worksheet!AO267</f>
        <v>2215.4578969398153</v>
      </c>
      <c r="G308" s="66">
        <f>Worksheet!BP267</f>
        <v>5.4925838409789476E-3</v>
      </c>
      <c r="H308" s="66">
        <f>Worksheet!BZ267</f>
        <v>9.9806703555966134</v>
      </c>
      <c r="I308" s="66">
        <f>Worksheet!CB267</f>
        <v>110.62827268765433</v>
      </c>
      <c r="J308" s="66">
        <f>Worksheet!CC267</f>
        <v>0.86203875705450028</v>
      </c>
      <c r="K308" s="66">
        <f>Worksheet!CD267</f>
        <v>10.074459440632101</v>
      </c>
      <c r="L308" s="66">
        <f>Worksheet!CE267</f>
        <v>96.701910793937571</v>
      </c>
    </row>
    <row r="309" spans="1:12" x14ac:dyDescent="0.2">
      <c r="A309" s="67">
        <f t="shared" si="8"/>
        <v>265</v>
      </c>
      <c r="B309" s="118">
        <f t="shared" si="9"/>
        <v>43974</v>
      </c>
      <c r="C309" s="65">
        <f>Worksheet!AD268</f>
        <v>0</v>
      </c>
      <c r="D309" s="65">
        <f>Worksheet!AK268</f>
        <v>25595.861528690548</v>
      </c>
      <c r="E309" s="65">
        <f>Worksheet!AM268</f>
        <v>127147.93844689522</v>
      </c>
      <c r="F309" s="65">
        <f>Worksheet!AO268</f>
        <v>1844.2051615634582</v>
      </c>
      <c r="G309" s="66">
        <f>Worksheet!BP268</f>
        <v>5.395436236306712E-3</v>
      </c>
      <c r="H309" s="66">
        <f>Worksheet!BZ268</f>
        <v>10.007942411834245</v>
      </c>
      <c r="I309" s="66">
        <f>Worksheet!CB268</f>
        <v>110.93056305159946</v>
      </c>
      <c r="J309" s="66">
        <f>Worksheet!CC268</f>
        <v>0.86324151346711653</v>
      </c>
      <c r="K309" s="66">
        <f>Worksheet!CD268</f>
        <v>10.102066853114392</v>
      </c>
      <c r="L309" s="66">
        <f>Worksheet!CE268</f>
        <v>96.705312577130528</v>
      </c>
    </row>
    <row r="310" spans="1:12" x14ac:dyDescent="0.2">
      <c r="A310" s="67">
        <f t="shared" si="8"/>
        <v>266</v>
      </c>
      <c r="B310" s="118">
        <f t="shared" si="9"/>
        <v>43975</v>
      </c>
      <c r="C310" s="65">
        <f>Worksheet!AD269</f>
        <v>0</v>
      </c>
      <c r="D310" s="65">
        <f>Worksheet!AK269</f>
        <v>25544.269974959236</v>
      </c>
      <c r="E310" s="65">
        <f>Worksheet!AM269</f>
        <v>101603.66847193614</v>
      </c>
      <c r="F310" s="65">
        <f>Worksheet!AO269</f>
        <v>1473.7007309637788</v>
      </c>
      <c r="G310" s="66">
        <f>Worksheet!BP269</f>
        <v>5.3011470446484091E-3</v>
      </c>
      <c r="H310" s="66">
        <f>Worksheet!BZ269</f>
        <v>10.035150817004194</v>
      </c>
      <c r="I310" s="66">
        <f>Worksheet!CB269</f>
        <v>111.23214789102354</v>
      </c>
      <c r="J310" s="66">
        <f>Worksheet!CC269</f>
        <v>0.86452742534811455</v>
      </c>
      <c r="K310" s="66">
        <f>Worksheet!CD269</f>
        <v>10.129600259207463</v>
      </c>
      <c r="L310" s="66">
        <f>Worksheet!CE269</f>
        <v>96.709428275564306</v>
      </c>
    </row>
    <row r="311" spans="1:12" x14ac:dyDescent="0.2">
      <c r="A311" s="67">
        <f t="shared" si="8"/>
        <v>267</v>
      </c>
      <c r="B311" s="118">
        <f t="shared" si="9"/>
        <v>43976</v>
      </c>
      <c r="C311" s="65">
        <f>Worksheet!AD270</f>
        <v>0</v>
      </c>
      <c r="D311" s="65">
        <f>Worksheet!AK270</f>
        <v>25489.784499490543</v>
      </c>
      <c r="E311" s="65">
        <f>Worksheet!AM270</f>
        <v>76113.883972445503</v>
      </c>
      <c r="F311" s="65">
        <f>Worksheet!AO270</f>
        <v>1103.9865797529478</v>
      </c>
      <c r="G311" s="66">
        <f>Worksheet!BP270</f>
        <v>5.2096138742299004E-3</v>
      </c>
      <c r="H311" s="66">
        <f>Worksheet!BZ270</f>
        <v>10.062256547753924</v>
      </c>
      <c r="I311" s="66">
        <f>Worksheet!CB270</f>
        <v>111.53259466122449</v>
      </c>
      <c r="J311" s="66">
        <f>Worksheet!CC270</f>
        <v>0.86589653850799819</v>
      </c>
      <c r="K311" s="66">
        <f>Worksheet!CD270</f>
        <v>10.157026438209844</v>
      </c>
      <c r="L311" s="66">
        <f>Worksheet!CE270</f>
        <v>96.714046056519123</v>
      </c>
    </row>
    <row r="312" spans="1:12" x14ac:dyDescent="0.2">
      <c r="A312" s="67">
        <f t="shared" si="8"/>
        <v>268</v>
      </c>
      <c r="B312" s="118">
        <f t="shared" si="9"/>
        <v>43977</v>
      </c>
      <c r="C312" s="65">
        <f>Worksheet!AD271</f>
        <v>0</v>
      </c>
      <c r="D312" s="65">
        <f>Worksheet!AK271</f>
        <v>25432.43010054242</v>
      </c>
      <c r="E312" s="65">
        <f>Worksheet!AM271</f>
        <v>50681.45387190301</v>
      </c>
      <c r="F312" s="65">
        <f>Worksheet!AO271</f>
        <v>735.10431995829344</v>
      </c>
      <c r="G312" s="66">
        <f>Worksheet!BP271</f>
        <v>5.1207381837746722E-3</v>
      </c>
      <c r="H312" s="66">
        <f>Worksheet!BZ271</f>
        <v>10.089172649561872</v>
      </c>
      <c r="I312" s="66">
        <f>Worksheet!CB271</f>
        <v>111.83093953630882</v>
      </c>
      <c r="J312" s="66">
        <f>Worksheet!CC271</f>
        <v>0.86734890751993199</v>
      </c>
      <c r="K312" s="66">
        <f>Worksheet!CD271</f>
        <v>10.184274598996133</v>
      </c>
      <c r="L312" s="66">
        <f>Worksheet!CE271</f>
        <v>96.718600249102465</v>
      </c>
    </row>
    <row r="313" spans="1:12" x14ac:dyDescent="0.2">
      <c r="A313" s="67">
        <f t="shared" si="8"/>
        <v>269</v>
      </c>
      <c r="B313" s="118">
        <f t="shared" si="9"/>
        <v>43978</v>
      </c>
      <c r="C313" s="65">
        <f>Worksheet!AD272</f>
        <v>0</v>
      </c>
      <c r="D313" s="65">
        <f>Worksheet!AK272</f>
        <v>25372.233041427793</v>
      </c>
      <c r="E313" s="65">
        <f>Worksheet!AM272</f>
        <v>25309.220830475446</v>
      </c>
      <c r="F313" s="65">
        <f>Worksheet!AO272</f>
        <v>367.09518267342361</v>
      </c>
      <c r="G313" s="66">
        <f>Worksheet!BP272</f>
        <v>5.0344251210669658E-3</v>
      </c>
      <c r="H313" s="66">
        <f>Worksheet!BZ272</f>
        <v>10.115568045078836</v>
      </c>
      <c r="I313" s="66">
        <f>Worksheet!CB272</f>
        <v>112.12351277126309</v>
      </c>
      <c r="J313" s="66">
        <f>Worksheet!CC272</f>
        <v>0.86888459536928941</v>
      </c>
      <c r="K313" s="66">
        <f>Worksheet!CD272</f>
        <v>10.211082715074703</v>
      </c>
      <c r="L313" s="66">
        <f>Worksheet!CE272</f>
        <v>96.720720310496347</v>
      </c>
    </row>
    <row r="314" spans="1:12" x14ac:dyDescent="0.2">
      <c r="A314" s="67">
        <f t="shared" si="8"/>
        <v>270</v>
      </c>
      <c r="B314" s="118">
        <f t="shared" si="9"/>
        <v>43979</v>
      </c>
      <c r="C314" s="65">
        <f>Worksheet!AD273</f>
        <v>0</v>
      </c>
      <c r="D314" s="65">
        <f>Worksheet!AK273</f>
        <v>25309.220830474613</v>
      </c>
      <c r="E314" s="65">
        <f>Worksheet!AM273</f>
        <v>0</v>
      </c>
      <c r="F314" s="65">
        <f>Worksheet!AO273</f>
        <v>0</v>
      </c>
      <c r="G314" s="66" t="e">
        <f>Worksheet!BP273</f>
        <v>#N/A</v>
      </c>
      <c r="H314" s="66" t="e">
        <f>Worksheet!BZ273</f>
        <v>#N/A</v>
      </c>
      <c r="I314" s="66" t="e">
        <f>Worksheet!CB273</f>
        <v>#N/A</v>
      </c>
      <c r="J314" s="66" t="e">
        <f>Worksheet!CC273</f>
        <v>#N/A</v>
      </c>
      <c r="K314" s="66" t="e">
        <f>Worksheet!CD273</f>
        <v>#N/A</v>
      </c>
      <c r="L314" s="66" t="e">
        <f>Worksheet!CE273</f>
        <v>#N/A</v>
      </c>
    </row>
    <row r="315" spans="1:12" x14ac:dyDescent="0.2">
      <c r="A315" s="40"/>
    </row>
    <row r="316" spans="1:12" x14ac:dyDescent="0.2">
      <c r="A316" s="40"/>
    </row>
    <row r="317" spans="1:12" x14ac:dyDescent="0.2">
      <c r="A317" s="40"/>
    </row>
    <row r="318" spans="1:12" x14ac:dyDescent="0.2">
      <c r="A318" s="40"/>
    </row>
    <row r="319" spans="1:12" x14ac:dyDescent="0.2">
      <c r="A319" s="40"/>
    </row>
    <row r="320" spans="1:12" x14ac:dyDescent="0.2">
      <c r="A320" s="40"/>
    </row>
    <row r="321" spans="1:1" x14ac:dyDescent="0.2">
      <c r="A321" s="40"/>
    </row>
    <row r="322" spans="1:1" x14ac:dyDescent="0.2">
      <c r="A322" s="40"/>
    </row>
    <row r="323" spans="1:1" x14ac:dyDescent="0.2">
      <c r="A323" s="40"/>
    </row>
    <row r="324" spans="1:1" x14ac:dyDescent="0.2">
      <c r="A324" s="40"/>
    </row>
    <row r="325" spans="1:1" x14ac:dyDescent="0.2">
      <c r="A325" s="40"/>
    </row>
    <row r="326" spans="1:1" x14ac:dyDescent="0.2">
      <c r="A326" s="40"/>
    </row>
    <row r="327" spans="1:1" x14ac:dyDescent="0.2">
      <c r="A327" s="40"/>
    </row>
    <row r="328" spans="1:1" x14ac:dyDescent="0.2">
      <c r="A328" s="40"/>
    </row>
    <row r="329" spans="1:1" x14ac:dyDescent="0.2">
      <c r="A329" s="40"/>
    </row>
    <row r="330" spans="1:1" x14ac:dyDescent="0.2">
      <c r="A330" s="40"/>
    </row>
    <row r="331" spans="1:1" x14ac:dyDescent="0.2">
      <c r="A331" s="40"/>
    </row>
    <row r="332" spans="1:1" x14ac:dyDescent="0.2">
      <c r="A332" s="40"/>
    </row>
    <row r="333" spans="1:1" x14ac:dyDescent="0.2">
      <c r="A333" s="40"/>
    </row>
  </sheetData>
  <mergeCells count="46">
    <mergeCell ref="A23:E23"/>
    <mergeCell ref="A25:E25"/>
    <mergeCell ref="A26:E26"/>
    <mergeCell ref="A24:E24"/>
    <mergeCell ref="A1:O1"/>
    <mergeCell ref="A2:O2"/>
    <mergeCell ref="A3:O3"/>
    <mergeCell ref="A5:H5"/>
    <mergeCell ref="J5:O5"/>
    <mergeCell ref="J20:O21"/>
    <mergeCell ref="J24:O24"/>
    <mergeCell ref="J26:O27"/>
    <mergeCell ref="J12:O13"/>
    <mergeCell ref="J14:O15"/>
    <mergeCell ref="J41:O41"/>
    <mergeCell ref="J10:O11"/>
    <mergeCell ref="A8:E8"/>
    <mergeCell ref="A9:E9"/>
    <mergeCell ref="J6:O6"/>
    <mergeCell ref="A7:E7"/>
    <mergeCell ref="A6:E6"/>
    <mergeCell ref="A11:E11"/>
    <mergeCell ref="A16:H16"/>
    <mergeCell ref="A17:E17"/>
    <mergeCell ref="A19:E19"/>
    <mergeCell ref="A20:E20"/>
    <mergeCell ref="A33:H33"/>
    <mergeCell ref="A34:E34"/>
    <mergeCell ref="A18:E18"/>
    <mergeCell ref="A22:H22"/>
    <mergeCell ref="J35:O35"/>
    <mergeCell ref="J36:O36"/>
    <mergeCell ref="J37:O38"/>
    <mergeCell ref="J39:O39"/>
    <mergeCell ref="J16:O16"/>
    <mergeCell ref="J17:O17"/>
    <mergeCell ref="J18:O18"/>
    <mergeCell ref="J22:O22"/>
    <mergeCell ref="J23:O23"/>
    <mergeCell ref="J25:O25"/>
    <mergeCell ref="J28:O28"/>
    <mergeCell ref="J29:O29"/>
    <mergeCell ref="J30:O30"/>
    <mergeCell ref="J31:O31"/>
    <mergeCell ref="J33:O33"/>
    <mergeCell ref="J34:O34"/>
  </mergeCells>
  <conditionalFormatting sqref="G34">
    <cfRule type="cellIs" dxfId="16" priority="15" operator="greaterThan">
      <formula>6</formula>
    </cfRule>
    <cfRule type="cellIs" dxfId="15" priority="16" operator="between">
      <formula>4</formula>
      <formula>6</formula>
    </cfRule>
    <cfRule type="cellIs" dxfId="14" priority="17" operator="between">
      <formula>2</formula>
      <formula>4</formula>
    </cfRule>
    <cfRule type="cellIs" dxfId="13" priority="19" operator="between">
      <formula>0</formula>
      <formula>2</formula>
    </cfRule>
  </conditionalFormatting>
  <conditionalFormatting sqref="G25">
    <cfRule type="expression" dxfId="12" priority="13">
      <formula>$G$24="saturated"</formula>
    </cfRule>
    <cfRule type="expression" dxfId="11" priority="14">
      <formula>"$G$21=""custom"""</formula>
    </cfRule>
  </conditionalFormatting>
  <conditionalFormatting sqref="G11">
    <cfRule type="expression" dxfId="10" priority="10">
      <formula>$G$10="seasonal"</formula>
    </cfRule>
    <cfRule type="expression" dxfId="9" priority="11">
      <formula>$G$10="fixed"</formula>
    </cfRule>
  </conditionalFormatting>
  <conditionalFormatting sqref="G37">
    <cfRule type="cellIs" dxfId="8" priority="6" operator="greaterThan">
      <formula>6</formula>
    </cfRule>
    <cfRule type="cellIs" dxfId="7" priority="7" operator="between">
      <formula>4</formula>
      <formula>6</formula>
    </cfRule>
    <cfRule type="cellIs" dxfId="6" priority="8" operator="between">
      <formula>2</formula>
      <formula>4</formula>
    </cfRule>
    <cfRule type="cellIs" dxfId="5" priority="9" operator="between">
      <formula>0</formula>
      <formula>2</formula>
    </cfRule>
  </conditionalFormatting>
  <conditionalFormatting sqref="I8">
    <cfRule type="cellIs" dxfId="4" priority="5" operator="equal">
      <formula>"Inflow duration exceeds span of model!"</formula>
    </cfRule>
  </conditionalFormatting>
  <conditionalFormatting sqref="I9">
    <cfRule type="cellIs" dxfId="3" priority="4" operator="equal">
      <formula>"Outflow duration exceeds span of model!"</formula>
    </cfRule>
  </conditionalFormatting>
  <conditionalFormatting sqref="I7">
    <cfRule type="cellIs" dxfId="2" priority="3" operator="equal">
      <formula>"Inflow duration exceeds span of model!"</formula>
    </cfRule>
  </conditionalFormatting>
  <conditionalFormatting sqref="G13">
    <cfRule type="expression" dxfId="1" priority="1">
      <formula>$G$12="saturated"</formula>
    </cfRule>
    <cfRule type="expression" dxfId="0" priority="2">
      <formula>$G$12="custom"</formula>
    </cfRule>
  </conditionalFormatting>
  <dataValidations count="5">
    <dataValidation type="date" allowBlank="1" showInputMessage="1" showErrorMessage="1" sqref="G6" xr:uid="{00000000-0002-0000-0200-000000000000}">
      <formula1>1</formula1>
      <formula2>73415</formula2>
    </dataValidation>
    <dataValidation type="list" allowBlank="1" showInputMessage="1" showErrorMessage="1" sqref="G10" xr:uid="{00000000-0002-0000-0200-000001000000}">
      <formula1>"fixed, seasonal"</formula1>
    </dataValidation>
    <dataValidation type="list" allowBlank="1" showInputMessage="1" showErrorMessage="1" sqref="G28 G21:G22" xr:uid="{00000000-0002-0000-0200-000002000000}">
      <formula1>"litter, grassy"</formula1>
    </dataValidation>
    <dataValidation type="list" allowBlank="1" showInputMessage="1" showErrorMessage="1" sqref="G24 G12" xr:uid="{00000000-0002-0000-0200-000003000000}">
      <formula1>"saturated, custom"</formula1>
    </dataValidation>
    <dataValidation type="list" allowBlank="1" showInputMessage="1" showErrorMessage="1" sqref="G20" xr:uid="{00000000-0002-0000-0200-000004000000}">
      <formula1>"litter, grassy, modelled"</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O39"/>
  <sheetViews>
    <sheetView workbookViewId="0">
      <selection activeCell="G15" sqref="G15"/>
    </sheetView>
  </sheetViews>
  <sheetFormatPr baseColWidth="10" defaultColWidth="8.83203125" defaultRowHeight="14" x14ac:dyDescent="0.15"/>
  <cols>
    <col min="1" max="4" width="12.6640625" style="116" customWidth="1"/>
    <col min="5" max="5" width="11.6640625" style="116" customWidth="1"/>
    <col min="6" max="8" width="12.6640625" style="116" customWidth="1"/>
    <col min="9" max="16384" width="8.83203125" style="116"/>
  </cols>
  <sheetData>
    <row r="1" spans="1:15" ht="18" x14ac:dyDescent="0.15">
      <c r="A1" s="239" t="s">
        <v>235</v>
      </c>
      <c r="B1" s="239"/>
      <c r="C1" s="239"/>
      <c r="D1" s="239"/>
      <c r="E1" s="239"/>
      <c r="F1" s="239"/>
      <c r="G1" s="239"/>
      <c r="H1" s="239"/>
      <c r="I1" s="159"/>
      <c r="J1" s="159"/>
      <c r="K1" s="159"/>
      <c r="L1" s="159"/>
      <c r="M1" s="159"/>
      <c r="N1" s="159"/>
      <c r="O1" s="159"/>
    </row>
    <row r="3" spans="1:15" ht="69" customHeight="1" x14ac:dyDescent="0.15">
      <c r="A3" s="254" t="s">
        <v>328</v>
      </c>
      <c r="B3" s="254"/>
      <c r="C3" s="254"/>
      <c r="D3" s="254"/>
      <c r="E3" s="254"/>
      <c r="F3" s="254"/>
      <c r="G3" s="254"/>
      <c r="H3" s="254"/>
    </row>
    <row r="5" spans="1:15" s="117" customFormat="1" ht="13" x14ac:dyDescent="0.15">
      <c r="A5" s="249" t="s">
        <v>238</v>
      </c>
      <c r="B5" s="249"/>
      <c r="C5" s="249"/>
      <c r="D5" s="249"/>
      <c r="E5" s="249"/>
      <c r="F5" s="249"/>
      <c r="G5" s="249"/>
      <c r="H5" s="249"/>
    </row>
    <row r="6" spans="1:15" s="117" customFormat="1" ht="44.25" customHeight="1" x14ac:dyDescent="0.15">
      <c r="A6" s="246" t="s">
        <v>224</v>
      </c>
      <c r="B6" s="246"/>
      <c r="C6" s="246"/>
      <c r="D6" s="246"/>
      <c r="E6" s="246"/>
      <c r="F6" s="246"/>
      <c r="G6" s="246"/>
      <c r="H6" s="246"/>
    </row>
    <row r="8" spans="1:15" x14ac:dyDescent="0.15">
      <c r="A8" s="115" t="s">
        <v>341</v>
      </c>
    </row>
    <row r="9" spans="1:15" ht="27" customHeight="1" x14ac:dyDescent="0.15">
      <c r="A9" s="247" t="s">
        <v>329</v>
      </c>
      <c r="B9" s="248"/>
      <c r="C9" s="248"/>
      <c r="D9" s="248"/>
      <c r="E9" s="248"/>
      <c r="F9" s="248"/>
      <c r="G9" s="248"/>
      <c r="H9" s="248"/>
    </row>
    <row r="10" spans="1:15" ht="15.75" customHeight="1" x14ac:dyDescent="0.15">
      <c r="A10" s="252" t="s">
        <v>330</v>
      </c>
      <c r="B10" s="253"/>
      <c r="C10" s="253"/>
      <c r="D10" s="253"/>
      <c r="E10" s="253"/>
      <c r="F10" s="253"/>
      <c r="G10" s="253"/>
      <c r="H10" s="253"/>
    </row>
    <row r="11" spans="1:15" ht="27.75" customHeight="1" x14ac:dyDescent="0.15">
      <c r="A11" s="250" t="s">
        <v>331</v>
      </c>
      <c r="B11" s="251"/>
      <c r="C11" s="251"/>
      <c r="D11" s="251"/>
      <c r="E11" s="251"/>
      <c r="F11" s="251"/>
      <c r="G11" s="251"/>
      <c r="H11" s="251"/>
    </row>
    <row r="13" spans="1:15" ht="15.75" customHeight="1" x14ac:dyDescent="0.2">
      <c r="A13" s="233" t="s">
        <v>236</v>
      </c>
      <c r="B13" s="233"/>
      <c r="C13" s="233"/>
      <c r="D13" s="233"/>
      <c r="E13" s="233"/>
      <c r="F13" s="233"/>
      <c r="G13" s="233"/>
      <c r="H13" s="233"/>
    </row>
    <row r="14" spans="1:15" ht="15.75" customHeight="1" x14ac:dyDescent="0.15">
      <c r="A14" s="234" t="s">
        <v>266</v>
      </c>
      <c r="B14" s="234"/>
      <c r="C14" s="234"/>
      <c r="D14" s="234"/>
      <c r="E14" s="234"/>
      <c r="F14" s="113"/>
      <c r="G14" s="173">
        <v>1.06E-2</v>
      </c>
      <c r="H14" s="114" t="s">
        <v>267</v>
      </c>
      <c r="K14" s="164"/>
      <c r="L14" s="172"/>
      <c r="M14" s="164"/>
    </row>
    <row r="15" spans="1:15" ht="15.75" customHeight="1" x14ac:dyDescent="0.15">
      <c r="A15" s="234" t="s">
        <v>268</v>
      </c>
      <c r="B15" s="234"/>
      <c r="C15" s="234"/>
      <c r="D15" s="234"/>
      <c r="E15" s="234"/>
      <c r="F15" s="113"/>
      <c r="G15" s="173">
        <v>1.95E-2</v>
      </c>
      <c r="H15" s="114" t="s">
        <v>267</v>
      </c>
      <c r="K15" s="164"/>
      <c r="L15" s="172"/>
      <c r="M15" s="164"/>
    </row>
    <row r="16" spans="1:15" ht="15.75" customHeight="1" x14ac:dyDescent="0.15">
      <c r="A16" s="157" t="s">
        <v>269</v>
      </c>
      <c r="B16" s="157"/>
      <c r="C16" s="157"/>
      <c r="D16" s="157"/>
      <c r="E16" s="157"/>
      <c r="F16" s="113"/>
      <c r="G16" s="173">
        <v>185</v>
      </c>
      <c r="H16" s="114"/>
      <c r="I16" s="115" t="str">
        <f>IF(G16&lt;2," Not enough samples!","")</f>
        <v/>
      </c>
      <c r="K16" s="164"/>
      <c r="L16" s="164"/>
      <c r="M16" s="164"/>
    </row>
    <row r="17" spans="1:9" s="164" customFormat="1" ht="15.75" customHeight="1" x14ac:dyDescent="0.15">
      <c r="A17" s="81"/>
      <c r="B17" s="81"/>
      <c r="C17" s="81"/>
      <c r="D17" s="81"/>
      <c r="E17" s="81"/>
      <c r="G17" s="160"/>
      <c r="H17" s="160"/>
    </row>
    <row r="18" spans="1:9" ht="15.75" customHeight="1" x14ac:dyDescent="0.2">
      <c r="A18" s="255" t="s">
        <v>237</v>
      </c>
      <c r="B18" s="255"/>
      <c r="C18" s="255"/>
      <c r="D18" s="255"/>
      <c r="E18" s="255"/>
      <c r="F18" s="255"/>
      <c r="G18" s="255"/>
      <c r="H18" s="255"/>
    </row>
    <row r="19" spans="1:9" ht="15.75" customHeight="1" x14ac:dyDescent="0.15">
      <c r="A19" s="245" t="s">
        <v>270</v>
      </c>
      <c r="B19" s="245"/>
      <c r="C19" s="245"/>
      <c r="D19" s="245"/>
      <c r="E19" s="245"/>
      <c r="F19" s="161" t="s">
        <v>271</v>
      </c>
      <c r="G19" s="162">
        <f>2300*(1-EXP(-33*G14))</f>
        <v>678.89320470787516</v>
      </c>
      <c r="H19" s="163" t="s">
        <v>53</v>
      </c>
      <c r="I19" s="199" t="s">
        <v>340</v>
      </c>
    </row>
    <row r="20" spans="1:9" ht="15.75" customHeight="1" x14ac:dyDescent="0.2">
      <c r="A20" s="245" t="s">
        <v>274</v>
      </c>
      <c r="B20" s="245"/>
      <c r="C20" s="245"/>
      <c r="D20" s="245"/>
      <c r="E20" s="245"/>
      <c r="F20" s="161" t="s">
        <v>272</v>
      </c>
      <c r="G20" s="162">
        <f>2300*(1-EXP(-33*(G14+((IF(G16&lt;250,VLOOKUP(G16,Worksheet!CG3:CI251,3),1.96))*G15/SQRT(G16)))))</f>
        <v>823.36298844419423</v>
      </c>
      <c r="H20" s="163" t="s">
        <v>53</v>
      </c>
    </row>
    <row r="21" spans="1:9" ht="15.75" customHeight="1" x14ac:dyDescent="0.2">
      <c r="A21" s="245" t="s">
        <v>275</v>
      </c>
      <c r="B21" s="245"/>
      <c r="C21" s="245"/>
      <c r="D21" s="245"/>
      <c r="E21" s="245"/>
      <c r="F21" s="161" t="s">
        <v>273</v>
      </c>
      <c r="G21" s="162">
        <f>IF((2300*(1-EXP(-33*(G14-(IF(G16&lt;250,VLOOKUP(G16,Worksheet!CG3:CI251,3),1.96))*G15/SQRT(G16)))))&lt;0,0,(2300*(1-EXP(-33*(G14-(IF(G16&lt;250,VLOOKUP(G16,Worksheet!CG3:CI251,3),1.96))*G15/SQRT(G16))))))</f>
        <v>520.2889260012397</v>
      </c>
      <c r="H21" s="163" t="s">
        <v>53</v>
      </c>
    </row>
    <row r="23" spans="1:9" s="209" customFormat="1" x14ac:dyDescent="0.15">
      <c r="A23" s="208" t="s">
        <v>343</v>
      </c>
    </row>
    <row r="24" spans="1:9" s="199" customFormat="1" ht="13" x14ac:dyDescent="0.15">
      <c r="A24" s="252" t="s">
        <v>332</v>
      </c>
      <c r="B24" s="252"/>
      <c r="C24" s="252"/>
      <c r="D24" s="252"/>
      <c r="E24" s="252"/>
      <c r="F24" s="252"/>
      <c r="G24" s="252"/>
      <c r="H24" s="252"/>
    </row>
    <row r="25" spans="1:9" s="199" customFormat="1" ht="13" x14ac:dyDescent="0.15">
      <c r="A25" s="198" t="s">
        <v>336</v>
      </c>
      <c r="B25" s="171"/>
      <c r="C25" s="171"/>
      <c r="D25" s="171"/>
      <c r="E25" s="171"/>
      <c r="F25" s="171"/>
      <c r="G25" s="171"/>
      <c r="H25" s="171"/>
    </row>
    <row r="26" spans="1:9" s="199" customFormat="1" ht="27" customHeight="1" x14ac:dyDescent="0.15">
      <c r="A26" s="247" t="s">
        <v>335</v>
      </c>
      <c r="B26" s="247"/>
      <c r="C26" s="247"/>
      <c r="D26" s="247"/>
      <c r="E26" s="247"/>
      <c r="F26" s="247"/>
      <c r="G26" s="247"/>
      <c r="H26" s="247"/>
    </row>
    <row r="27" spans="1:9" s="199" customFormat="1" ht="14.25" customHeight="1" x14ac:dyDescent="0.15">
      <c r="A27" s="247" t="s">
        <v>337</v>
      </c>
      <c r="B27" s="247"/>
      <c r="C27" s="247"/>
      <c r="D27" s="247"/>
      <c r="E27" s="247"/>
      <c r="F27" s="247"/>
      <c r="G27" s="247"/>
      <c r="H27" s="247"/>
    </row>
    <row r="29" spans="1:9" ht="16" x14ac:dyDescent="0.2">
      <c r="A29" s="256" t="s">
        <v>333</v>
      </c>
      <c r="B29" s="256"/>
      <c r="C29" s="256"/>
      <c r="D29" s="256"/>
      <c r="E29" s="256"/>
      <c r="F29" s="256"/>
      <c r="G29" s="256"/>
      <c r="H29" s="256"/>
    </row>
    <row r="30" spans="1:9" x14ac:dyDescent="0.15">
      <c r="A30" s="200" t="s">
        <v>280</v>
      </c>
      <c r="B30" s="200"/>
      <c r="C30" s="200"/>
      <c r="D30" s="200"/>
      <c r="E30" s="200"/>
      <c r="F30" s="200"/>
      <c r="G30" s="203">
        <v>42675</v>
      </c>
      <c r="H30" s="200" t="s">
        <v>59</v>
      </c>
    </row>
    <row r="31" spans="1:9" x14ac:dyDescent="0.15">
      <c r="A31" s="200" t="s">
        <v>281</v>
      </c>
      <c r="B31" s="200"/>
      <c r="C31" s="200"/>
      <c r="D31" s="200"/>
      <c r="E31" s="200"/>
      <c r="F31" s="200"/>
      <c r="G31" s="203">
        <v>43019</v>
      </c>
      <c r="H31" s="200" t="s">
        <v>59</v>
      </c>
      <c r="I31" s="199" t="str">
        <f>IF(G31&gt;G30,"","ERROR - current date precedes previous date")</f>
        <v/>
      </c>
    </row>
    <row r="33" spans="1:9" ht="16" x14ac:dyDescent="0.2">
      <c r="A33" s="257" t="s">
        <v>334</v>
      </c>
      <c r="B33" s="257"/>
      <c r="C33" s="257"/>
      <c r="D33" s="257"/>
      <c r="E33" s="257"/>
      <c r="F33" s="257"/>
      <c r="G33" s="257"/>
      <c r="H33" s="257"/>
    </row>
    <row r="34" spans="1:9" x14ac:dyDescent="0.15">
      <c r="A34" s="163" t="s">
        <v>306</v>
      </c>
      <c r="B34" s="163"/>
      <c r="C34" s="163"/>
      <c r="D34" s="163"/>
      <c r="E34" s="163"/>
      <c r="F34" s="163"/>
      <c r="G34" s="163">
        <f>G31-G30</f>
        <v>344</v>
      </c>
      <c r="H34" s="163" t="s">
        <v>1</v>
      </c>
    </row>
    <row r="35" spans="1:9" ht="15" x14ac:dyDescent="0.15">
      <c r="A35" s="163" t="s">
        <v>307</v>
      </c>
      <c r="B35" s="163"/>
      <c r="C35" s="163"/>
      <c r="D35" s="163"/>
      <c r="E35" s="163"/>
      <c r="F35" s="161" t="s">
        <v>271</v>
      </c>
      <c r="G35" s="202">
        <f>IF(G$34&gt;1460,Worksheet!DF1463,VLOOKUP(G$34,Worksheet!CK$3:DF$1463,22))</f>
        <v>184.43749273014126</v>
      </c>
      <c r="H35" s="163" t="s">
        <v>53</v>
      </c>
      <c r="I35" s="199" t="s">
        <v>340</v>
      </c>
    </row>
    <row r="36" spans="1:9" ht="15" x14ac:dyDescent="0.15">
      <c r="A36" s="163" t="s">
        <v>325</v>
      </c>
      <c r="B36" s="163"/>
      <c r="C36" s="163"/>
      <c r="D36" s="163"/>
      <c r="E36" s="163"/>
      <c r="F36" s="163"/>
      <c r="G36" s="201">
        <f>IF(G$34&gt;1460,(Worksheet!CZ1463+Worksheet!DA1463),(VLOOKUP(G$34,Worksheet!CK$3:DF$1463,16)+VLOOKUP(G$34,Worksheet!CK$3:DF$1463,17)))</f>
        <v>85.202661882567412</v>
      </c>
      <c r="H36" s="163" t="s">
        <v>53</v>
      </c>
    </row>
    <row r="37" spans="1:9" ht="15" x14ac:dyDescent="0.15">
      <c r="A37" s="163" t="s">
        <v>326</v>
      </c>
      <c r="B37" s="163"/>
      <c r="C37" s="163"/>
      <c r="D37" s="163"/>
      <c r="E37" s="163"/>
      <c r="F37" s="163"/>
      <c r="G37" s="201">
        <f>IF(G$34&gt;1460,(Worksheet!DB1463+Worksheet!DC1463),(VLOOKUP(G$34,Worksheet!CK$3:DF$1463,19)+VLOOKUP(G$34,Worksheet!CK$3:DF$1463,18)))</f>
        <v>52.11017562972539</v>
      </c>
      <c r="H37" s="163" t="s">
        <v>53</v>
      </c>
    </row>
    <row r="38" spans="1:9" ht="15" x14ac:dyDescent="0.15">
      <c r="A38" s="163" t="s">
        <v>327</v>
      </c>
      <c r="B38" s="163"/>
      <c r="C38" s="163"/>
      <c r="D38" s="163"/>
      <c r="E38" s="163"/>
      <c r="F38" s="163"/>
      <c r="G38" s="201">
        <f>IF(G$34&gt;1460,(Worksheet!DD1463+Worksheet!DE1463),(VLOOKUP(G$34,Worksheet!CK$3:DF$1463,21)+VLOOKUP(G$34,Worksheet!CK$3:DF$1463,20)))</f>
        <v>47.124655217848471</v>
      </c>
      <c r="H38" s="163" t="s">
        <v>53</v>
      </c>
    </row>
    <row r="39" spans="1:9" ht="15" x14ac:dyDescent="0.15">
      <c r="A39" s="163" t="s">
        <v>338</v>
      </c>
      <c r="B39" s="163"/>
      <c r="C39" s="163"/>
      <c r="D39" s="163"/>
      <c r="E39" s="163"/>
      <c r="F39" s="163"/>
      <c r="G39" s="201">
        <v>0</v>
      </c>
      <c r="H39" s="163" t="s">
        <v>53</v>
      </c>
    </row>
  </sheetData>
  <sheetProtection sheet="1" objects="1" scenarios="1" formatCells="0" formatColumns="0" formatRows="0"/>
  <mergeCells count="19">
    <mergeCell ref="A29:H29"/>
    <mergeCell ref="A33:H33"/>
    <mergeCell ref="A24:H24"/>
    <mergeCell ref="A26:H26"/>
    <mergeCell ref="A27:H27"/>
    <mergeCell ref="A1:H1"/>
    <mergeCell ref="A20:E20"/>
    <mergeCell ref="A21:E21"/>
    <mergeCell ref="A6:H6"/>
    <mergeCell ref="A9:H9"/>
    <mergeCell ref="A5:H5"/>
    <mergeCell ref="A11:H11"/>
    <mergeCell ref="A10:H10"/>
    <mergeCell ref="A19:E19"/>
    <mergeCell ref="A3:H3"/>
    <mergeCell ref="A13:H13"/>
    <mergeCell ref="A14:E14"/>
    <mergeCell ref="A15:E15"/>
    <mergeCell ref="A18:H1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8"/>
  <sheetViews>
    <sheetView workbookViewId="0">
      <selection activeCell="F41" sqref="F41"/>
    </sheetView>
  </sheetViews>
  <sheetFormatPr baseColWidth="10" defaultColWidth="8.83203125" defaultRowHeight="15" x14ac:dyDescent="0.2"/>
  <sheetData>
    <row r="1" spans="1:3" x14ac:dyDescent="0.2">
      <c r="A1" s="111" t="s">
        <v>228</v>
      </c>
      <c r="C1" s="100" t="s">
        <v>234</v>
      </c>
    </row>
    <row r="2" spans="1:3" x14ac:dyDescent="0.2">
      <c r="A2" s="111"/>
    </row>
    <row r="3" spans="1:3" x14ac:dyDescent="0.2">
      <c r="A3" s="112" t="s">
        <v>229</v>
      </c>
    </row>
    <row r="4" spans="1:3" x14ac:dyDescent="0.2">
      <c r="A4" s="112" t="s">
        <v>230</v>
      </c>
    </row>
    <row r="5" spans="1:3" x14ac:dyDescent="0.2">
      <c r="A5" s="112" t="s">
        <v>231</v>
      </c>
    </row>
    <row r="6" spans="1:3" x14ac:dyDescent="0.2">
      <c r="A6" s="112" t="s">
        <v>232</v>
      </c>
    </row>
    <row r="7" spans="1:3" x14ac:dyDescent="0.2">
      <c r="A7" s="112" t="s">
        <v>233</v>
      </c>
    </row>
    <row r="8" spans="1:3" x14ac:dyDescent="0.2">
      <c r="A8" s="210" t="s">
        <v>342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DL1483"/>
  <sheetViews>
    <sheetView workbookViewId="0">
      <pane xSplit="8" ySplit="2" topLeftCell="BQ132" activePane="bottomRight" state="frozen"/>
      <selection pane="topRight" activeCell="I1" sqref="I1"/>
      <selection pane="bottomLeft" activeCell="A4" sqref="A4"/>
      <selection pane="bottomRight" activeCell="BR228" sqref="BR228"/>
    </sheetView>
  </sheetViews>
  <sheetFormatPr baseColWidth="10" defaultColWidth="8.83203125" defaultRowHeight="15" x14ac:dyDescent="0.2"/>
  <cols>
    <col min="1" max="1" width="8" customWidth="1"/>
    <col min="2" max="2" width="31.83203125" customWidth="1"/>
    <col min="3" max="3" width="10.1640625" bestFit="1" customWidth="1"/>
    <col min="4" max="4" width="12.1640625" customWidth="1"/>
    <col min="5" max="5" width="12.5" customWidth="1"/>
    <col min="8" max="8" width="18.6640625" customWidth="1"/>
    <col min="9" max="9" width="6.1640625" style="69" customWidth="1"/>
    <col min="10" max="10" width="12.6640625" style="57" customWidth="1"/>
    <col min="11" max="11" width="8.1640625" style="57" customWidth="1"/>
    <col min="12" max="12" width="9.83203125" style="57" customWidth="1"/>
    <col min="13" max="13" width="10.6640625" style="57" customWidth="1"/>
    <col min="14" max="14" width="11" style="57" customWidth="1"/>
    <col min="15" max="15" width="10.5" style="57" customWidth="1"/>
    <col min="16" max="19" width="9.83203125" style="58" customWidth="1"/>
    <col min="20" max="20" width="10.5" style="58" customWidth="1"/>
    <col min="21" max="21" width="10.33203125" style="58" customWidth="1"/>
    <col min="22" max="23" width="10.5" style="58" customWidth="1"/>
    <col min="24" max="26" width="12.5" style="58" customWidth="1"/>
    <col min="27" max="27" width="10.83203125" style="58" customWidth="1"/>
    <col min="28" max="28" width="11.6640625" style="58" customWidth="1"/>
    <col min="29" max="29" width="11.5" style="119" bestFit="1" customWidth="1"/>
    <col min="30" max="30" width="11.5" style="119" customWidth="1"/>
    <col min="31" max="32" width="10.5" style="119" customWidth="1"/>
    <col min="33" max="33" width="11.1640625" style="119" customWidth="1"/>
    <col min="34" max="34" width="11" style="121" customWidth="1"/>
    <col min="35" max="35" width="11.33203125" style="119" customWidth="1"/>
    <col min="36" max="37" width="8.83203125" style="119"/>
    <col min="38" max="38" width="11.5" style="119" customWidth="1"/>
    <col min="39" max="39" width="12.6640625" style="119" customWidth="1"/>
    <col min="40" max="40" width="12.33203125" style="121" customWidth="1"/>
    <col min="41" max="42" width="10.6640625" style="122" customWidth="1"/>
    <col min="43" max="45" width="10.6640625" style="129" customWidth="1"/>
    <col min="46" max="46" width="12.33203125" style="139" customWidth="1"/>
    <col min="47" max="48" width="10.6640625" style="139" customWidth="1"/>
    <col min="49" max="49" width="12.83203125" style="139" customWidth="1"/>
    <col min="50" max="50" width="11.83203125" style="133" customWidth="1"/>
    <col min="51" max="51" width="10.6640625" style="133" customWidth="1"/>
    <col min="52" max="52" width="11.83203125" style="133" customWidth="1"/>
    <col min="53" max="53" width="12.33203125" style="133" customWidth="1"/>
    <col min="54" max="54" width="11.5" style="146" customWidth="1"/>
    <col min="55" max="55" width="10.6640625" style="146" customWidth="1"/>
    <col min="56" max="56" width="12.5" style="146" customWidth="1"/>
    <col min="57" max="57" width="10.6640625" style="146" customWidth="1"/>
    <col min="58" max="58" width="12.33203125" style="136" customWidth="1"/>
    <col min="59" max="59" width="10.6640625" style="136" customWidth="1"/>
    <col min="60" max="60" width="11.6640625" style="136" customWidth="1"/>
    <col min="61" max="61" width="11.5" style="136" customWidth="1"/>
    <col min="62" max="62" width="12.6640625" style="149" customWidth="1"/>
    <col min="63" max="63" width="13.1640625" style="150" customWidth="1"/>
    <col min="64" max="65" width="12.5" style="149" customWidth="1"/>
    <col min="66" max="66" width="15.5" style="149" customWidth="1"/>
    <col min="67" max="68" width="8.83203125" style="154"/>
    <col min="69" max="69" width="13.83203125" style="148" customWidth="1"/>
    <col min="70" max="70" width="11.1640625" style="148" customWidth="1"/>
    <col min="71" max="73" width="15.83203125" style="139" customWidth="1"/>
    <col min="74" max="75" width="14.5" style="139" customWidth="1"/>
    <col min="76" max="76" width="15.83203125" style="139" customWidth="1"/>
    <col min="77" max="82" width="8.83203125" style="143"/>
    <col min="83" max="83" width="8.83203125" style="166"/>
    <col min="85" max="85" width="15.1640625" style="167" customWidth="1"/>
    <col min="86" max="86" width="14.5" style="167" customWidth="1"/>
    <col min="87" max="87" width="20.5" style="167" customWidth="1"/>
    <col min="89" max="89" width="8.83203125" style="189"/>
    <col min="90" max="103" width="11.33203125" style="189" customWidth="1"/>
    <col min="104" max="104" width="8.83203125" style="195"/>
    <col min="105" max="105" width="10" style="195" customWidth="1"/>
    <col min="106" max="106" width="8.83203125" style="195"/>
    <col min="107" max="107" width="9.5" style="195" customWidth="1"/>
    <col min="108" max="108" width="8.83203125" style="195"/>
    <col min="109" max="109" width="9.5" style="195" customWidth="1"/>
    <col min="110" max="110" width="8.83203125" style="195"/>
  </cols>
  <sheetData>
    <row r="1" spans="1:110" ht="17.25" customHeight="1" x14ac:dyDescent="0.2">
      <c r="A1" s="262" t="s">
        <v>227</v>
      </c>
      <c r="B1" s="262"/>
      <c r="C1" s="262"/>
      <c r="D1" s="262"/>
      <c r="E1" s="262"/>
      <c r="F1" s="262"/>
      <c r="G1" s="262"/>
      <c r="H1" s="262"/>
      <c r="I1" s="69" t="s">
        <v>135</v>
      </c>
      <c r="J1" s="260" t="s">
        <v>141</v>
      </c>
      <c r="K1" s="260"/>
      <c r="L1" s="260"/>
      <c r="M1" s="260"/>
      <c r="N1" s="260"/>
      <c r="O1" s="260"/>
      <c r="P1" s="261" t="s">
        <v>142</v>
      </c>
      <c r="Q1" s="261"/>
      <c r="R1" s="261"/>
      <c r="S1" s="261"/>
      <c r="T1" s="261"/>
      <c r="U1" s="261"/>
      <c r="V1" s="261"/>
      <c r="W1" s="261"/>
      <c r="X1" s="261"/>
      <c r="Y1" s="261"/>
      <c r="Z1" s="261"/>
      <c r="AA1" s="261"/>
      <c r="AB1" s="261"/>
      <c r="AC1" s="263" t="s">
        <v>252</v>
      </c>
      <c r="AD1" s="263"/>
      <c r="AE1" s="263"/>
      <c r="AF1" s="263"/>
      <c r="AG1" s="263"/>
      <c r="AH1" s="263"/>
      <c r="AI1" s="263"/>
      <c r="AJ1" s="263"/>
      <c r="AK1" s="263"/>
      <c r="AL1" s="263"/>
      <c r="AM1" s="263"/>
      <c r="AN1" s="263"/>
      <c r="AO1" s="263"/>
      <c r="AP1" s="263"/>
      <c r="AQ1" s="267" t="s">
        <v>169</v>
      </c>
      <c r="AR1" s="267"/>
      <c r="AS1" s="267"/>
      <c r="AT1" s="266" t="s">
        <v>170</v>
      </c>
      <c r="AU1" s="266"/>
      <c r="AV1" s="266"/>
      <c r="AW1" s="266"/>
      <c r="AX1" s="268" t="s">
        <v>172</v>
      </c>
      <c r="AY1" s="268"/>
      <c r="AZ1" s="268"/>
      <c r="BA1" s="268"/>
      <c r="BB1" s="269" t="s">
        <v>171</v>
      </c>
      <c r="BC1" s="269"/>
      <c r="BD1" s="269"/>
      <c r="BE1" s="269"/>
      <c r="BF1" s="270" t="s">
        <v>173</v>
      </c>
      <c r="BG1" s="270"/>
      <c r="BH1" s="270"/>
      <c r="BI1" s="270"/>
      <c r="BJ1" s="265" t="s">
        <v>174</v>
      </c>
      <c r="BK1" s="265"/>
      <c r="BL1" s="265"/>
      <c r="BM1" s="265"/>
      <c r="BN1" s="265"/>
      <c r="BO1" s="265"/>
      <c r="BP1" s="265"/>
      <c r="BQ1" s="264" t="s">
        <v>262</v>
      </c>
      <c r="BR1" s="264"/>
      <c r="BS1" s="266" t="s">
        <v>175</v>
      </c>
      <c r="BT1" s="266"/>
      <c r="BU1" s="266"/>
      <c r="BV1" s="266"/>
      <c r="BW1" s="266"/>
      <c r="BX1" s="266"/>
      <c r="BY1" s="266"/>
      <c r="BZ1" s="266"/>
      <c r="CA1" s="266"/>
      <c r="CB1" s="266"/>
      <c r="CC1" s="266"/>
      <c r="CD1" s="266"/>
      <c r="CE1" s="266"/>
      <c r="CG1" s="258" t="s">
        <v>276</v>
      </c>
      <c r="CH1" s="258"/>
      <c r="CI1" s="258"/>
      <c r="CK1" s="259" t="s">
        <v>339</v>
      </c>
      <c r="CL1" s="259"/>
      <c r="CM1" s="259"/>
      <c r="CN1" s="259"/>
      <c r="CO1" s="259"/>
      <c r="CP1" s="259"/>
      <c r="CQ1" s="259"/>
      <c r="CR1" s="259"/>
      <c r="CS1" s="259"/>
      <c r="CT1" s="259"/>
      <c r="CU1" s="259"/>
      <c r="CV1" s="259"/>
      <c r="CW1" s="259"/>
      <c r="CX1" s="259"/>
      <c r="CY1" s="259"/>
      <c r="CZ1" s="259"/>
      <c r="DA1" s="259"/>
      <c r="DB1" s="259"/>
      <c r="DC1" s="259"/>
      <c r="DD1" s="259"/>
      <c r="DE1" s="259"/>
      <c r="DF1" s="259"/>
    </row>
    <row r="2" spans="1:110" s="68" customFormat="1" ht="90" customHeight="1" x14ac:dyDescent="0.2">
      <c r="A2" s="262"/>
      <c r="B2" s="262"/>
      <c r="C2" s="262"/>
      <c r="D2" s="262"/>
      <c r="E2" s="262"/>
      <c r="F2" s="262"/>
      <c r="G2" s="262"/>
      <c r="H2" s="262"/>
      <c r="I2" s="70" t="s">
        <v>135</v>
      </c>
      <c r="J2" s="72" t="s">
        <v>25</v>
      </c>
      <c r="K2" s="72" t="s">
        <v>136</v>
      </c>
      <c r="L2" s="72" t="s">
        <v>140</v>
      </c>
      <c r="M2" s="72" t="s">
        <v>137</v>
      </c>
      <c r="N2" s="72" t="s">
        <v>138</v>
      </c>
      <c r="O2" s="72" t="s">
        <v>139</v>
      </c>
      <c r="P2" s="77" t="s">
        <v>114</v>
      </c>
      <c r="Q2" s="77" t="s">
        <v>115</v>
      </c>
      <c r="R2" s="77" t="s">
        <v>116</v>
      </c>
      <c r="S2" s="77" t="s">
        <v>117</v>
      </c>
      <c r="T2" s="77" t="s">
        <v>118</v>
      </c>
      <c r="U2" s="77" t="s">
        <v>119</v>
      </c>
      <c r="V2" s="77" t="s">
        <v>120</v>
      </c>
      <c r="W2" s="77" t="s">
        <v>121</v>
      </c>
      <c r="X2" s="77" t="s">
        <v>247</v>
      </c>
      <c r="Y2" s="77" t="s">
        <v>122</v>
      </c>
      <c r="Z2" s="77" t="s">
        <v>348</v>
      </c>
      <c r="AA2" s="77" t="s">
        <v>347</v>
      </c>
      <c r="AB2" s="77" t="s">
        <v>123</v>
      </c>
      <c r="AC2" s="123" t="s">
        <v>207</v>
      </c>
      <c r="AD2" s="123" t="s">
        <v>204</v>
      </c>
      <c r="AE2" s="123" t="s">
        <v>143</v>
      </c>
      <c r="AF2" s="123" t="s">
        <v>205</v>
      </c>
      <c r="AG2" s="123" t="s">
        <v>144</v>
      </c>
      <c r="AH2" s="124" t="s">
        <v>206</v>
      </c>
      <c r="AI2" s="123" t="s">
        <v>145</v>
      </c>
      <c r="AJ2" s="123" t="s">
        <v>219</v>
      </c>
      <c r="AK2" s="123" t="s">
        <v>220</v>
      </c>
      <c r="AL2" s="123" t="s">
        <v>146</v>
      </c>
      <c r="AM2" s="123" t="s">
        <v>147</v>
      </c>
      <c r="AN2" s="124" t="s">
        <v>148</v>
      </c>
      <c r="AO2" s="125" t="s">
        <v>149</v>
      </c>
      <c r="AP2" s="125" t="s">
        <v>186</v>
      </c>
      <c r="AQ2" s="130" t="s">
        <v>150</v>
      </c>
      <c r="AR2" s="130" t="s">
        <v>151</v>
      </c>
      <c r="AS2" s="130" t="s">
        <v>152</v>
      </c>
      <c r="AT2" s="140" t="s">
        <v>153</v>
      </c>
      <c r="AU2" s="140" t="s">
        <v>154</v>
      </c>
      <c r="AV2" s="140" t="s">
        <v>155</v>
      </c>
      <c r="AW2" s="140" t="s">
        <v>156</v>
      </c>
      <c r="AX2" s="134" t="s">
        <v>253</v>
      </c>
      <c r="AY2" s="134" t="s">
        <v>255</v>
      </c>
      <c r="AZ2" s="134" t="s">
        <v>254</v>
      </c>
      <c r="BA2" s="134" t="s">
        <v>158</v>
      </c>
      <c r="BB2" s="144" t="s">
        <v>257</v>
      </c>
      <c r="BC2" s="144" t="s">
        <v>256</v>
      </c>
      <c r="BD2" s="144" t="s">
        <v>258</v>
      </c>
      <c r="BE2" s="144" t="s">
        <v>157</v>
      </c>
      <c r="BF2" s="137" t="s">
        <v>260</v>
      </c>
      <c r="BG2" s="137" t="s">
        <v>259</v>
      </c>
      <c r="BH2" s="137" t="s">
        <v>261</v>
      </c>
      <c r="BI2" s="137" t="s">
        <v>159</v>
      </c>
      <c r="BJ2" s="151" t="s">
        <v>160</v>
      </c>
      <c r="BK2" s="152" t="s">
        <v>161</v>
      </c>
      <c r="BL2" s="151" t="s">
        <v>162</v>
      </c>
      <c r="BM2" s="151" t="s">
        <v>350</v>
      </c>
      <c r="BN2" s="151" t="s">
        <v>165</v>
      </c>
      <c r="BO2" s="153" t="s">
        <v>166</v>
      </c>
      <c r="BP2" s="153" t="s">
        <v>243</v>
      </c>
      <c r="BQ2" s="147" t="s">
        <v>163</v>
      </c>
      <c r="BR2" s="147" t="s">
        <v>164</v>
      </c>
      <c r="BS2" s="140" t="s">
        <v>11</v>
      </c>
      <c r="BT2" s="140" t="s">
        <v>12</v>
      </c>
      <c r="BU2" s="140" t="s">
        <v>263</v>
      </c>
      <c r="BV2" s="140" t="s">
        <v>13</v>
      </c>
      <c r="BW2" s="140" t="s">
        <v>167</v>
      </c>
      <c r="BX2" s="140" t="s">
        <v>168</v>
      </c>
      <c r="BY2" s="142" t="s">
        <v>10</v>
      </c>
      <c r="BZ2" s="142" t="s">
        <v>244</v>
      </c>
      <c r="CA2" s="142" t="s">
        <v>27</v>
      </c>
      <c r="CB2" s="142" t="s">
        <v>264</v>
      </c>
      <c r="CC2" s="142" t="s">
        <v>187</v>
      </c>
      <c r="CD2" s="77" t="s">
        <v>188</v>
      </c>
      <c r="CE2" s="165" t="s">
        <v>189</v>
      </c>
      <c r="CG2" s="168" t="s">
        <v>277</v>
      </c>
      <c r="CH2" s="168" t="s">
        <v>278</v>
      </c>
      <c r="CI2" s="168" t="s">
        <v>279</v>
      </c>
      <c r="CK2" s="191" t="s">
        <v>135</v>
      </c>
      <c r="CL2" s="191" t="s">
        <v>25</v>
      </c>
      <c r="CM2" s="191" t="s">
        <v>136</v>
      </c>
      <c r="CN2" s="192" t="s">
        <v>137</v>
      </c>
      <c r="CO2" s="192" t="s">
        <v>138</v>
      </c>
      <c r="CP2" s="192" t="s">
        <v>139</v>
      </c>
      <c r="CQ2" s="192" t="s">
        <v>308</v>
      </c>
      <c r="CR2" s="192" t="s">
        <v>309</v>
      </c>
      <c r="CS2" s="192" t="s">
        <v>310</v>
      </c>
      <c r="CT2" s="192" t="s">
        <v>311</v>
      </c>
      <c r="CU2" s="192" t="s">
        <v>312</v>
      </c>
      <c r="CV2" s="192" t="s">
        <v>313</v>
      </c>
      <c r="CW2" s="192" t="s">
        <v>314</v>
      </c>
      <c r="CX2" s="192" t="s">
        <v>315</v>
      </c>
      <c r="CY2" s="192" t="s">
        <v>316</v>
      </c>
      <c r="CZ2" s="196" t="s">
        <v>318</v>
      </c>
      <c r="DA2" s="196" t="s">
        <v>319</v>
      </c>
      <c r="DB2" s="196" t="s">
        <v>320</v>
      </c>
      <c r="DC2" s="196" t="s">
        <v>321</v>
      </c>
      <c r="DD2" s="196" t="s">
        <v>322</v>
      </c>
      <c r="DE2" s="196" t="s">
        <v>323</v>
      </c>
      <c r="DF2" s="196" t="s">
        <v>317</v>
      </c>
    </row>
    <row r="3" spans="1:110" ht="16" x14ac:dyDescent="0.2">
      <c r="A3" s="46" t="s">
        <v>128</v>
      </c>
      <c r="B3" s="46"/>
      <c r="C3" s="46"/>
      <c r="D3" s="46"/>
      <c r="E3" s="46"/>
      <c r="F3" s="46"/>
      <c r="G3" s="46"/>
      <c r="H3" s="46"/>
      <c r="I3" s="71">
        <v>0</v>
      </c>
      <c r="J3" s="73">
        <f>D$4</f>
        <v>43709</v>
      </c>
      <c r="K3" s="74">
        <f>MONTH(J3)</f>
        <v>9</v>
      </c>
      <c r="L3" s="75">
        <f t="shared" ref="L3:L66" si="0">IF(D$8="seasonal",(17.2388+7.8574*SIN((2*PI()*(J3-DATE(YEAR(J3),1,0))/361.8)+1.178))+D$73,D$9)</f>
        <v>11.244480395652481</v>
      </c>
      <c r="M3" s="75">
        <f t="shared" ref="M3:M66" si="1">IF($K3=12,D$37,IF($K3&lt;=2,D$37,IF($K3&lt;=5,D$40,IF($K3&lt;=8,D$43,D$46))))</f>
        <v>0.4</v>
      </c>
      <c r="N3" s="75">
        <f t="shared" ref="N3:N66" si="2">IF($K3=12,D$39,IF($K3&lt;=2,D$39,IF($K3&lt;=5,D$42,IF($K3&lt;=8,D$45,D$48))))</f>
        <v>0.02</v>
      </c>
      <c r="O3" s="75">
        <f t="shared" ref="O3:O66" si="3">IF($K3=12,D$38,IF($K3&lt;=2,D$38,IF($K3&lt;=5,D$41,IF($K3&lt;=8,D$44,D$47))))</f>
        <v>0.17499999999999999</v>
      </c>
      <c r="P3" s="78">
        <f t="shared" ref="P3:P14" si="4">$D$74*1.03^(L3-20)</f>
        <v>0.66389879237733262</v>
      </c>
      <c r="Q3" s="78">
        <f t="shared" ref="Q3:Q66" si="5">$D$76*1.03^($L3-20)</f>
        <v>0.13339733874744544</v>
      </c>
      <c r="R3" s="78">
        <f t="shared" ref="R3:R66" si="6">$D$75*1.03^($L3-20)</f>
        <v>6.0028802436350448E-2</v>
      </c>
      <c r="S3" s="78">
        <f t="shared" ref="S3:S66" si="7">$D$77*1.03^($L3-20)</f>
        <v>0.29335062918998422</v>
      </c>
      <c r="T3" s="79">
        <f t="shared" ref="T3:T66" si="8">$D$78*(0.93255 + 0.06745*(EXP(0.2047*($L3-20))))</f>
        <v>75.502887919528888</v>
      </c>
      <c r="U3" s="79">
        <f t="shared" ref="U3:U66" si="9">$D$80*(0.93255 + 0.06745*(EXP(0.2047*($L3-20))))</f>
        <v>9.437860989941111</v>
      </c>
      <c r="V3" s="79">
        <f t="shared" ref="V3:V66" si="10">$D$79*(0.93255 + 0.06745*(EXP(0.2047*($L3-20))))</f>
        <v>9.437860989941111</v>
      </c>
      <c r="W3" s="79">
        <f t="shared" ref="W3:W66" si="11">$D$81*(0.93255 + 0.06745*(EXP(0.2047*($L3-20))))</f>
        <v>42.470374454734994</v>
      </c>
      <c r="X3" s="78">
        <f t="shared" ref="X3:X66" si="12">D$83*1.05^(L3-20)</f>
        <v>6.0667992603315984E-2</v>
      </c>
      <c r="Y3" s="80">
        <f t="shared" ref="Y3:Y66" si="13">+D$84*(-0.2088+0.0604*$L3)</f>
        <v>1.4110998476922296E-2</v>
      </c>
      <c r="Z3" s="63">
        <f>14.652 - (0.41022*L3) + (0.007991*L3^2) - (0.000077774*L3^3)</f>
        <v>10.939084126335413</v>
      </c>
      <c r="AA3" s="63">
        <f>IF(D$10="saturated",Z3,D$11)</f>
        <v>10.939084126335413</v>
      </c>
      <c r="AB3" s="80">
        <f t="shared" ref="AB3:AB66" si="14">+D$85*1.024^($L3-20)</f>
        <v>6.4999275321204475E-2</v>
      </c>
      <c r="AC3" s="119">
        <f>IF(((1000*D$5)/(((D$6+1)/6)*SQRT(2*PI())))*((EXP(-0.5*((I3-(D$6+1)/2)/((D$6+1)/6))^2))-EXP(-9/2))&gt;0,((1000*D$5)/(((D$6+1)/6)*SQRT(2*PI())))*((EXP(-0.5*((I3-(D$6+1)/2)/((D$6+1)/6))^2))),0)</f>
        <v>0</v>
      </c>
      <c r="AD3" s="119">
        <f>IF(AC3=0,AC3,AC3+(D$5*1000-SUM(AC$3:AC$273))/D$6)</f>
        <v>0</v>
      </c>
      <c r="AE3" s="119">
        <f t="shared" ref="AE3:AE66" si="15">IF(I3&lt;D$16,(D$27/100)*AD3,(D$28/100)*AD3)</f>
        <v>0</v>
      </c>
      <c r="AF3" s="119">
        <f>AD3-AE3</f>
        <v>0</v>
      </c>
      <c r="AG3" s="126">
        <v>0</v>
      </c>
      <c r="AH3" s="127">
        <v>0</v>
      </c>
      <c r="AI3" s="126">
        <f>AH3-AG3</f>
        <v>0</v>
      </c>
      <c r="AJ3" s="119">
        <f t="shared" ref="AJ3:AJ66" si="16">IF(((SUM(AF$3:AF$273))/(D$91*SQRT(2*PI())))*(EXP(-0.5*((I3-D$92)/D$91)^2)-EXP(-9/2))&lt;0,0,(SUM(AF$3:AF$273))/(D$91*SQRT(2*PI())))*EXP(-0.5*((I3-D$92)/D$91)^2)</f>
        <v>0</v>
      </c>
      <c r="AK3" s="119">
        <f>IF(AJ3=0,AJ3,AJ3+(SUM(AF$3:AF$273)-SUM(AJ$3:AJ$273))/(COUNTIF(AJ$3:AJ$273,"&gt;0")))</f>
        <v>0</v>
      </c>
      <c r="AL3" s="126">
        <v>0</v>
      </c>
      <c r="AM3" s="126">
        <f t="shared" ref="AM3:AM66" si="17">AI3-AL3</f>
        <v>0</v>
      </c>
      <c r="AN3" s="127">
        <v>0</v>
      </c>
      <c r="AO3" s="128">
        <v>0</v>
      </c>
      <c r="AP3" s="128">
        <f t="shared" ref="AP3:AP66" si="18">D$21</f>
        <v>7000</v>
      </c>
      <c r="AQ3" s="131">
        <f>D94</f>
        <v>96</v>
      </c>
      <c r="AR3" s="131">
        <f>D95</f>
        <v>216</v>
      </c>
      <c r="AS3" s="131">
        <f>D96</f>
        <v>120</v>
      </c>
      <c r="AT3" s="141">
        <v>0</v>
      </c>
      <c r="AU3" s="141">
        <v>0</v>
      </c>
      <c r="AV3" s="141">
        <v>0</v>
      </c>
      <c r="AW3" s="139">
        <f t="shared" ref="AW3:AW66" si="19">T3*AV3*(1-EXP(-P3))</f>
        <v>0</v>
      </c>
      <c r="AX3" s="135">
        <v>0</v>
      </c>
      <c r="AY3" s="135">
        <v>0</v>
      </c>
      <c r="AZ3" s="135">
        <v>0</v>
      </c>
      <c r="BA3" s="135">
        <v>0</v>
      </c>
      <c r="BB3" s="145">
        <v>0</v>
      </c>
      <c r="BC3" s="145">
        <v>0</v>
      </c>
      <c r="BD3" s="145">
        <v>0</v>
      </c>
      <c r="BE3" s="146">
        <f t="shared" ref="BE3:BE66" si="20">V3*BD3*(1-EXP(-R3))</f>
        <v>0</v>
      </c>
      <c r="BF3" s="138">
        <v>0</v>
      </c>
      <c r="BG3" s="138">
        <v>0</v>
      </c>
      <c r="BH3" s="138">
        <v>0</v>
      </c>
      <c r="BI3" s="138">
        <v>0</v>
      </c>
      <c r="BJ3" s="150">
        <f t="shared" ref="BJ3:BJ66" si="21">SUM(BI3,BA3,BE3,AW3)</f>
        <v>0</v>
      </c>
      <c r="BK3" s="150">
        <f>0</f>
        <v>0</v>
      </c>
      <c r="BL3" s="149">
        <v>0</v>
      </c>
      <c r="BM3" s="150">
        <f>AD3*D$12*1000000</f>
        <v>0</v>
      </c>
      <c r="BN3" s="149">
        <v>0</v>
      </c>
      <c r="BO3" s="154">
        <f>0</f>
        <v>0</v>
      </c>
      <c r="BP3" s="154" t="e">
        <f t="shared" ref="BP3:BP66" si="22">IF(AK3&gt;0,BO3,NA())</f>
        <v>#N/A</v>
      </c>
      <c r="BQ3" s="148">
        <v>0</v>
      </c>
      <c r="BR3" s="148">
        <f>BQ3*0.001/1000000</f>
        <v>0</v>
      </c>
      <c r="BS3" s="139">
        <f t="shared" ref="BS3:BS66" si="23">(IF(I3&lt;D$16,(AC3-0.3*AC3)*AA3*1000000,(AC3-0.3*(VLOOKUP(D$16,I$2:AJ$154,4))-0.1*(AC3-(VLOOKUP(D$16,I$2:AJ$154,4))))*AA3*1000000))</f>
        <v>0</v>
      </c>
      <c r="BT3" s="139">
        <f t="shared" ref="BT3:BT66" si="24">BK3*2.664</f>
        <v>0</v>
      </c>
      <c r="BU3" s="139">
        <f t="shared" ref="BU3:BU66" si="25">(D$82*(1-EXP(-X3*I3)))*AN3</f>
        <v>0</v>
      </c>
      <c r="BV3" s="139">
        <v>0</v>
      </c>
      <c r="BW3" s="139">
        <v>0</v>
      </c>
      <c r="BX3" s="139">
        <v>0</v>
      </c>
      <c r="BY3" s="143">
        <f>D88</f>
        <v>9.021808</v>
      </c>
      <c r="BZ3" s="143" t="e">
        <f t="shared" ref="BZ3:BZ66" si="26">IF(AK3&gt;0,BY3,NA())</f>
        <v>#N/A</v>
      </c>
      <c r="CA3" s="143">
        <f t="shared" ref="CA3:CA66" si="27">100*BY3/D$88</f>
        <v>100</v>
      </c>
      <c r="CB3" s="143" t="e">
        <f t="shared" ref="CB3:CB66" si="28">IF(AK3&gt;0,CA3,NA())</f>
        <v>#N/A</v>
      </c>
      <c r="CC3" s="143">
        <f t="shared" ref="CC3:CC66" si="29">(BO3*AK3+D$24*D$21)/(AK3+D$21)</f>
        <v>4</v>
      </c>
      <c r="CD3" s="143">
        <f t="shared" ref="CD3:CD66" si="30">((BY3*AK3)+(D$21*(IF(D$22="custom",D$23,Z3))))/(D$21+AK3)</f>
        <v>10.939084126335413</v>
      </c>
      <c r="CE3" s="166">
        <f t="shared" ref="CE3:CE66" si="31">100*CD3/Z3</f>
        <v>100</v>
      </c>
      <c r="CG3" s="167">
        <v>2</v>
      </c>
      <c r="CH3" s="169">
        <f>CG3-1</f>
        <v>1</v>
      </c>
      <c r="CI3" s="170">
        <f>_xlfn.T.INV.2T(0.05,CH3)</f>
        <v>12.706204736174707</v>
      </c>
      <c r="CK3" s="189">
        <v>1</v>
      </c>
      <c r="CL3" s="190">
        <f>'Litter calculation'!G$30+CK3</f>
        <v>42676</v>
      </c>
      <c r="CM3" s="193">
        <f>MONTH(CL3)</f>
        <v>11</v>
      </c>
      <c r="CN3" s="189">
        <f t="shared" ref="CN3:CN66" si="32">IF($CM3=12,D$37,IF($CM3&lt;=2,D$37,IF($CM3&lt;=5,D$40,IF($CM3&lt;=8,D$43,D$46))))</f>
        <v>0.4</v>
      </c>
      <c r="CO3" s="194">
        <f t="shared" ref="CO3:CO66" si="33">IF($CM3=12,D$39,IF($CM3&lt;=2,D$39,IF($CM3&lt;=5,D$42,IF($CM3&lt;=8,D$45,D$48))))</f>
        <v>0.02</v>
      </c>
      <c r="CP3" s="194">
        <f t="shared" ref="CP3:CP66" si="34">IF($CM3=12,D$38,IF($CM3&lt;=2,D$38,IF($CM3&lt;=5,D$41,IF($CM3&lt;=8,D$44,D$47))))</f>
        <v>0.17499999999999999</v>
      </c>
      <c r="CQ3" s="189">
        <f t="shared" ref="CQ3:CQ66" si="35">IF($CM3=12,$D$49,IF($CM3&lt;=2,$D$49,IF($CM3&lt;=5,$D$51,IF($CM3&lt;=8,$D$53,$D$55))))</f>
        <v>0.36870000000000003</v>
      </c>
      <c r="CR3" s="189">
        <f t="shared" ref="CR3:CS22" si="36">IF($CM3=12,$D$50,IF($CM3&lt;=2,$D$50,IF($CM3&lt;=5,$D$52,IF($CM3&lt;=8,$D$54,$D$56))))</f>
        <v>3.687E-2</v>
      </c>
      <c r="CS3" s="189">
        <f t="shared" si="36"/>
        <v>3.687E-2</v>
      </c>
      <c r="CT3" s="189">
        <f t="shared" ref="CT3:CT66" si="37">IF($CM3=12,$D$57,IF($CM3&lt;=2,$D$57,IF($CM3&lt;=5,$D$59,IF($CM3&lt;=8,$D$61,$D$63))))</f>
        <v>1.8599999999999998E-2</v>
      </c>
      <c r="CU3" s="189">
        <f t="shared" ref="CU3:CV22" si="38">IF($CM3=12,$D$58,IF($CM3&lt;=2,$D$58,IF($CM3&lt;=5,$D$60,IF($CM3&lt;=8,$D$62,$D$64))))</f>
        <v>1.8600000000000001E-3</v>
      </c>
      <c r="CV3" s="189">
        <f t="shared" si="38"/>
        <v>1.8600000000000001E-3</v>
      </c>
      <c r="CW3" s="189">
        <f t="shared" ref="CW3:CW66" si="39">IF($CM3=12,$D$65,IF($CM3&lt;=2,$D$65,IF($CM3&lt;=5,$D$67,IF($CM3&lt;=8,$D$69,$D$71))))</f>
        <v>2.9999999999999997E-4</v>
      </c>
      <c r="CX3" s="189">
        <f t="shared" ref="CX3:CY22" si="40">IF($CM3=12,$D$66,IF($CM3&lt;=2,$D$66,IF($CM3&lt;=5,$D$68,IF($CM3&lt;=8,$D$70,$D$72))))</f>
        <v>3.0000000000000001E-5</v>
      </c>
      <c r="CY3" s="189">
        <f t="shared" si="40"/>
        <v>3.0000000000000001E-5</v>
      </c>
      <c r="CZ3" s="195">
        <f>CN3*CQ3</f>
        <v>0.14748000000000003</v>
      </c>
      <c r="DA3" s="195">
        <f>CN3*(1-CQ3)</f>
        <v>0.25252000000000002</v>
      </c>
      <c r="DB3" s="195">
        <f>CO3*CR3</f>
        <v>7.3740000000000003E-4</v>
      </c>
      <c r="DC3" s="195">
        <f>CO3*(1-CR3)</f>
        <v>1.9262600000000001E-2</v>
      </c>
      <c r="DD3" s="195">
        <f>CP3*CS3</f>
        <v>6.4522499999999997E-3</v>
      </c>
      <c r="DE3" s="195">
        <f>CP3*(1-CS3)</f>
        <v>0.16854775</v>
      </c>
      <c r="DF3" s="195">
        <f>SUM(CZ3:DE3)</f>
        <v>0.59499999999999997</v>
      </c>
    </row>
    <row r="4" spans="1:110" x14ac:dyDescent="0.2">
      <c r="A4" s="45" t="s">
        <v>57</v>
      </c>
      <c r="B4" s="45"/>
      <c r="C4" s="8" t="s">
        <v>58</v>
      </c>
      <c r="D4" s="211">
        <f>'Hypoxia risk assessment'!G6</f>
        <v>43709</v>
      </c>
      <c r="E4" s="158" t="s">
        <v>59</v>
      </c>
      <c r="F4" s="117"/>
      <c r="G4" s="117"/>
      <c r="H4" s="117"/>
      <c r="I4" s="69">
        <f>I3+1</f>
        <v>1</v>
      </c>
      <c r="J4" s="76">
        <f>J3+1</f>
        <v>43710</v>
      </c>
      <c r="K4" s="74">
        <f t="shared" ref="K4:K67" si="41">MONTH(J4)</f>
        <v>9</v>
      </c>
      <c r="L4" s="75">
        <f t="shared" si="0"/>
        <v>11.333602280240612</v>
      </c>
      <c r="M4" s="75">
        <f t="shared" si="1"/>
        <v>0.4</v>
      </c>
      <c r="N4" s="75">
        <f t="shared" si="2"/>
        <v>0.02</v>
      </c>
      <c r="O4" s="75">
        <f t="shared" si="3"/>
        <v>0.17499999999999999</v>
      </c>
      <c r="P4" s="78">
        <f t="shared" si="4"/>
        <v>0.6656500306363341</v>
      </c>
      <c r="Q4" s="78">
        <f t="shared" si="5"/>
        <v>0.13374921545809135</v>
      </c>
      <c r="R4" s="78">
        <f t="shared" si="6"/>
        <v>6.0187146956141094E-2</v>
      </c>
      <c r="S4" s="78">
        <f t="shared" si="7"/>
        <v>0.29412443214163603</v>
      </c>
      <c r="T4" s="79">
        <f t="shared" si="8"/>
        <v>75.519437052364339</v>
      </c>
      <c r="U4" s="79">
        <f t="shared" si="9"/>
        <v>9.4399296315455423</v>
      </c>
      <c r="V4" s="79">
        <f t="shared" si="10"/>
        <v>9.4399296315455423</v>
      </c>
      <c r="W4" s="79">
        <f t="shared" si="11"/>
        <v>42.479683341954939</v>
      </c>
      <c r="X4" s="78">
        <f t="shared" si="12"/>
        <v>6.0932367870392141E-2</v>
      </c>
      <c r="Y4" s="80">
        <f t="shared" si="13"/>
        <v>1.427248733179599E-2</v>
      </c>
      <c r="Z4" s="63">
        <f t="shared" ref="Z4:Z67" si="42">14.652 - (0.41022*L4) + (0.007991*L4^2) - (0.000077774*L4^3)</f>
        <v>10.915953982817239</v>
      </c>
      <c r="AA4" s="63">
        <f t="shared" ref="AA4:AA67" si="43">IF(D$10="saturated",Z4,D$11)</f>
        <v>10.915953982817239</v>
      </c>
      <c r="AB4" s="80">
        <f t="shared" si="14"/>
        <v>6.5136807086699555E-2</v>
      </c>
      <c r="AC4" s="119">
        <f t="shared" ref="AC4:AC67" si="44">IF(((1000*D$5)/(((D$6+1)/6)*SQRT(2*PI())))*((EXP(-0.5*((I4-(D$6+1)/2)/((D$6+1)/6))^2))-EXP(-9/2))&gt;0,((1000*D$5)/(((D$6+1)/6)*SQRT(2*PI())))*((EXP(-0.5*((I4-(D$6+1)/2)/((D$6+1)/6))^2))),0)</f>
        <v>1588.4102358669718</v>
      </c>
      <c r="AD4" s="119">
        <f t="shared" ref="AD4:AD67" si="45">IF(AC4=0,AC4,AC4+(D$5*1000-SUM(AC$3:AC$273))/D$6)</f>
        <v>1737.4914384255653</v>
      </c>
      <c r="AE4" s="119">
        <f t="shared" si="15"/>
        <v>521.24743152766962</v>
      </c>
      <c r="AF4" s="119">
        <f t="shared" ref="AF4:AF67" si="46">AD4-AE4</f>
        <v>1216.2440068978958</v>
      </c>
      <c r="AG4" s="119">
        <f t="shared" ref="AG4:AG67" si="47">AG3+AE4</f>
        <v>521.24743152766962</v>
      </c>
      <c r="AH4" s="121">
        <f>AH3+AD4</f>
        <v>1737.4914384255653</v>
      </c>
      <c r="AI4" s="126">
        <f t="shared" ref="AI4:AI67" si="48">AH4-AG4</f>
        <v>1216.2440068978958</v>
      </c>
      <c r="AJ4" s="119">
        <f t="shared" si="16"/>
        <v>0</v>
      </c>
      <c r="AK4" s="119">
        <f t="shared" ref="AK4:AK67" si="49">IF(AJ4=0,AJ4,AJ4+(SUM(AF$3:AF$273)-SUM(AJ$3:AJ$273))/(COUNTIF(AJ$3:AJ$273,"&gt;0")))</f>
        <v>0</v>
      </c>
      <c r="AL4" s="119">
        <f t="shared" ref="AL4:AL67" si="50">AL3+AK4</f>
        <v>0</v>
      </c>
      <c r="AM4" s="126">
        <f t="shared" si="17"/>
        <v>1216.2440068978958</v>
      </c>
      <c r="AN4" s="121">
        <f t="shared" ref="AN4:AN67" si="51">AM4*1000/D$90</f>
        <v>176408.9534317175</v>
      </c>
      <c r="AO4" s="120">
        <f t="shared" ref="AO4:AO68" si="52">AN4/10000</f>
        <v>17.640895343171749</v>
      </c>
      <c r="AP4" s="128">
        <f t="shared" si="18"/>
        <v>7000</v>
      </c>
      <c r="AQ4" s="132">
        <f t="shared" ref="AQ4:AQ67" si="53">AQ3+M3</f>
        <v>96.4</v>
      </c>
      <c r="AR4" s="132">
        <f t="shared" ref="AR4:AR67" si="54">AR3+N3</f>
        <v>216.02</v>
      </c>
      <c r="AS4" s="132">
        <f t="shared" ref="AS4:AS67" si="55">AS3+O3</f>
        <v>120.175</v>
      </c>
      <c r="AT4" s="139">
        <f>AN4*AQ3</f>
        <v>16935259.529444881</v>
      </c>
      <c r="AU4" s="139">
        <f t="shared" ref="AU4:AU5" si="56">(AT4-AT3)</f>
        <v>16935259.529444881</v>
      </c>
      <c r="AV4" s="139">
        <f>IF(AU4&lt;0,AV3-AV3*(1-EXP(-P3))+(AU4*((AV3-AV3*(1-EXP(-P3)))/AT3)),AV3-AV3*(1-EXP(-P3))+AU4)</f>
        <v>16935259.529444881</v>
      </c>
      <c r="AW4" s="139">
        <f t="shared" si="19"/>
        <v>621643032.29084051</v>
      </c>
      <c r="AX4" s="133">
        <f t="shared" ref="AX4:AX67" si="57">AN4*AR3</f>
        <v>38104333.94125098</v>
      </c>
      <c r="AY4" s="133">
        <f t="shared" ref="AY4:AY68" si="58">(AX4-AX3)</f>
        <v>38104333.94125098</v>
      </c>
      <c r="AZ4" s="133">
        <f t="shared" ref="AZ4:AZ67" si="59">IF(AY4&lt;0,AZ3-AZ3*(1-EXP(-Q3))+(AY4*((AZ3-AZ3*(1-EXP(-Q3)))/AX3)),AZ3-AZ3*(1-EXP(-Q3))+AY4)</f>
        <v>38104333.94125098</v>
      </c>
      <c r="BA4" s="133">
        <f t="shared" ref="BA4:BA67" si="60">U4*AZ4*(1-EXP(-Q4))</f>
        <v>45031328.855954073</v>
      </c>
      <c r="BB4" s="146">
        <f>AN4*AS3</f>
        <v>21169074.411806099</v>
      </c>
      <c r="BC4" s="146">
        <f t="shared" ref="BC4:BC68" si="61">(BB4-BB3)</f>
        <v>21169074.411806099</v>
      </c>
      <c r="BD4" s="146">
        <f>IF(BC4&lt;0,BD3-BD3*(1-EXP(-R3))+(BC4*((BD3-BD3*(1-EXP(-R3)))/BB3)),BD3-BD3*(1-EXP(-R3))+BC4)</f>
        <v>21169074.411806099</v>
      </c>
      <c r="BE4" s="146">
        <f t="shared" si="20"/>
        <v>11672676.775122808</v>
      </c>
      <c r="BF4" s="136">
        <f t="shared" ref="BF4:BF67" si="62">AN4*D$97</f>
        <v>8467629.7647224404</v>
      </c>
      <c r="BG4" s="136">
        <f t="shared" ref="BG4:BG67" si="63">(BF4-BF3)</f>
        <v>8467629.7647224404</v>
      </c>
      <c r="BH4" s="136">
        <f t="shared" ref="BH4:BH67" si="64">IF(BG4&lt;0,BH3-BH3*(1-EXP(-S4))+(BG4*((BH3-BH3*(1-EXP(-S4)))/BF3)),BH3-BH3*(1-EXP(-S4))+BG4)</f>
        <v>8467629.7647224404</v>
      </c>
      <c r="BI4" s="136">
        <f t="shared" ref="BI4:BI67" si="65">W4*BH4*(1-EXP(-S4))</f>
        <v>91657969.728561163</v>
      </c>
      <c r="BJ4" s="150">
        <f t="shared" si="21"/>
        <v>770005007.6504786</v>
      </c>
      <c r="BK4" s="150">
        <f t="shared" ref="BK4:BK35" si="66">Y4*(BN3+BJ4-BL4)</f>
        <v>10989886.71711093</v>
      </c>
      <c r="BL4" s="149">
        <f t="shared" ref="BL4:BL67" si="67">BO3*(AK4*1000000)</f>
        <v>0</v>
      </c>
      <c r="BM4" s="150">
        <f t="shared" ref="BM4:BM67" si="68">AD4*D$12*1000000</f>
        <v>3474982876.8511305</v>
      </c>
      <c r="BN4" s="150">
        <f>BN3+BJ4-BK4-BL4+BM4</f>
        <v>4233997997.7844982</v>
      </c>
      <c r="BO4" s="154">
        <f t="shared" ref="BO4:BO67" si="69">IF(AM4=0,NA(),(BN4)/(AM4*1000000))</f>
        <v>3.4812076966229557</v>
      </c>
      <c r="BP4" s="154" t="e">
        <f t="shared" si="22"/>
        <v>#N/A</v>
      </c>
      <c r="BQ4" s="148">
        <f t="shared" ref="BQ4:BQ67" si="70">BQ3+BL4</f>
        <v>0</v>
      </c>
      <c r="BR4" s="148">
        <f t="shared" ref="BR4:BR67" si="71">BQ4*0.001/1000000</f>
        <v>0</v>
      </c>
      <c r="BS4" s="139">
        <f t="shared" si="23"/>
        <v>12137309128.391819</v>
      </c>
      <c r="BT4" s="139">
        <f t="shared" si="24"/>
        <v>29277058.21438352</v>
      </c>
      <c r="BU4" s="139">
        <f t="shared" si="25"/>
        <v>154504.59414142481</v>
      </c>
      <c r="BV4" s="139">
        <f t="shared" ref="BV4:BV67" si="72">BY3*AK4*1000000</f>
        <v>0</v>
      </c>
      <c r="BW4" s="139">
        <f t="shared" ref="BW4:BW67" si="73">(Z3-BY3)*AB3*AM4*1000000</f>
        <v>151570224.02375096</v>
      </c>
      <c r="BX4" s="139">
        <f t="shared" ref="BX4:BX67" si="74">IF((BX3+BS4-BT4-BV4+BW4-BU4)&lt;0,0,(BX3+BS4-BT4-BV4+BW4-BU4))</f>
        <v>12259447789.607044</v>
      </c>
      <c r="BY4" s="143">
        <f t="shared" ref="BY4:BY67" si="75">IF(AM4=0,NA(),BX4/(AM4*1000000))</f>
        <v>10.079760081100428</v>
      </c>
      <c r="BZ4" s="143" t="e">
        <f t="shared" si="26"/>
        <v>#N/A</v>
      </c>
      <c r="CA4" s="143">
        <f t="shared" si="27"/>
        <v>111.72660824859527</v>
      </c>
      <c r="CB4" s="143" t="e">
        <f t="shared" si="28"/>
        <v>#N/A</v>
      </c>
      <c r="CC4" s="143">
        <f t="shared" si="29"/>
        <v>4</v>
      </c>
      <c r="CD4" s="143">
        <f t="shared" si="30"/>
        <v>10.915953982817239</v>
      </c>
      <c r="CE4" s="166">
        <f t="shared" si="31"/>
        <v>100</v>
      </c>
      <c r="CG4" s="167">
        <v>3</v>
      </c>
      <c r="CH4" s="169">
        <f t="shared" ref="CH4:CH67" si="76">CG4-1</f>
        <v>2</v>
      </c>
      <c r="CI4" s="170">
        <f t="shared" ref="CI4:CI67" si="77">_xlfn.T.INV.2T(0.05,CH4)</f>
        <v>4.3026527297494637</v>
      </c>
      <c r="CK4" s="189">
        <v>2</v>
      </c>
      <c r="CL4" s="190">
        <f>'Litter calculation'!G$30+CK4</f>
        <v>42677</v>
      </c>
      <c r="CM4" s="193">
        <f t="shared" ref="CM4:CM67" si="78">MONTH(CL4)</f>
        <v>11</v>
      </c>
      <c r="CN4" s="189">
        <f t="shared" si="32"/>
        <v>0.4</v>
      </c>
      <c r="CO4" s="194">
        <f t="shared" si="33"/>
        <v>0.02</v>
      </c>
      <c r="CP4" s="194">
        <f t="shared" si="34"/>
        <v>0.17499999999999999</v>
      </c>
      <c r="CQ4" s="189">
        <f t="shared" si="35"/>
        <v>0.36870000000000003</v>
      </c>
      <c r="CR4" s="189">
        <f t="shared" si="36"/>
        <v>3.687E-2</v>
      </c>
      <c r="CS4" s="189">
        <f t="shared" si="36"/>
        <v>3.687E-2</v>
      </c>
      <c r="CT4" s="189">
        <f t="shared" si="37"/>
        <v>1.8599999999999998E-2</v>
      </c>
      <c r="CU4" s="189">
        <f t="shared" si="38"/>
        <v>1.8600000000000001E-3</v>
      </c>
      <c r="CV4" s="189">
        <f t="shared" si="38"/>
        <v>1.8600000000000001E-3</v>
      </c>
      <c r="CW4" s="189">
        <f t="shared" si="39"/>
        <v>2.9999999999999997E-4</v>
      </c>
      <c r="CX4" s="189">
        <f t="shared" si="40"/>
        <v>3.0000000000000001E-5</v>
      </c>
      <c r="CY4" s="189">
        <f t="shared" si="40"/>
        <v>3.0000000000000001E-5</v>
      </c>
      <c r="CZ4" s="195">
        <f>CZ3*EXP(-CT4)+CN4*CQ4</f>
        <v>0.29224222565439678</v>
      </c>
      <c r="DA4" s="195">
        <f>DA3*EXP(-CW4)+CN4*(1-CQ4)</f>
        <v>0.50496425536226375</v>
      </c>
      <c r="DB4" s="195">
        <f>DB3*EXP(-CU4)+CO4*CR4</f>
        <v>1.473429710764044E-3</v>
      </c>
      <c r="DC4" s="195">
        <f>DC3*EXP(-CX4)+CO4*(1-CR4)</f>
        <v>3.8524622130668082E-2</v>
      </c>
      <c r="DD4" s="195">
        <f>DD3*EXP(-CV4)+CP4*CS4</f>
        <v>1.2892509969185383E-2</v>
      </c>
      <c r="DE4" s="195">
        <f>DE3*EXP(-CY4)+CP4*(1-CS4)</f>
        <v>0.33709044364334573</v>
      </c>
      <c r="DF4" s="195">
        <f>SUM(CZ4:DE4)</f>
        <v>1.1871874864706238</v>
      </c>
    </row>
    <row r="5" spans="1:110" x14ac:dyDescent="0.2">
      <c r="A5" s="45" t="s">
        <v>44</v>
      </c>
      <c r="B5" s="45"/>
      <c r="C5" s="8" t="s">
        <v>45</v>
      </c>
      <c r="D5" s="212">
        <f>'Hypoxia risk assessment'!G7</f>
        <v>4470</v>
      </c>
      <c r="E5" s="158" t="s">
        <v>3</v>
      </c>
      <c r="F5" s="117"/>
      <c r="G5" s="117"/>
      <c r="H5" s="117"/>
      <c r="I5" s="69">
        <f t="shared" ref="I5:J68" si="79">I4+1</f>
        <v>2</v>
      </c>
      <c r="J5" s="76">
        <f t="shared" si="79"/>
        <v>43711</v>
      </c>
      <c r="K5" s="74">
        <f t="shared" si="41"/>
        <v>9</v>
      </c>
      <c r="L5" s="75">
        <f t="shared" si="0"/>
        <v>11.424505091918256</v>
      </c>
      <c r="M5" s="75">
        <f t="shared" si="1"/>
        <v>0.4</v>
      </c>
      <c r="N5" s="75">
        <f t="shared" si="2"/>
        <v>0.02</v>
      </c>
      <c r="O5" s="75">
        <f t="shared" si="3"/>
        <v>0.17499999999999999</v>
      </c>
      <c r="P5" s="78">
        <f t="shared" si="4"/>
        <v>0.66744102288086649</v>
      </c>
      <c r="Q5" s="78">
        <f t="shared" si="5"/>
        <v>0.13410907994629506</v>
      </c>
      <c r="R5" s="78">
        <f t="shared" si="6"/>
        <v>6.0349085975832766E-2</v>
      </c>
      <c r="S5" s="78">
        <f t="shared" si="7"/>
        <v>0.29491580080782476</v>
      </c>
      <c r="T5" s="79">
        <f t="shared" si="8"/>
        <v>75.536630799874544</v>
      </c>
      <c r="U5" s="79">
        <f t="shared" si="9"/>
        <v>9.442078849984318</v>
      </c>
      <c r="V5" s="79">
        <f t="shared" si="10"/>
        <v>9.442078849984318</v>
      </c>
      <c r="W5" s="79">
        <f t="shared" si="11"/>
        <v>42.489354824929428</v>
      </c>
      <c r="X5" s="78">
        <f t="shared" si="12"/>
        <v>6.1203213037555229E-2</v>
      </c>
      <c r="Y5" s="80">
        <f t="shared" si="13"/>
        <v>1.4437203226555883E-2</v>
      </c>
      <c r="Z5" s="63">
        <f t="shared" si="42"/>
        <v>10.892449122340164</v>
      </c>
      <c r="AA5" s="63">
        <f t="shared" si="43"/>
        <v>10.892449122340164</v>
      </c>
      <c r="AB5" s="80">
        <f t="shared" si="14"/>
        <v>6.5277386944416635E-2</v>
      </c>
      <c r="AC5" s="119">
        <f t="shared" si="44"/>
        <v>1923.24701369596</v>
      </c>
      <c r="AD5" s="119">
        <f t="shared" si="45"/>
        <v>2072.3282162545538</v>
      </c>
      <c r="AE5" s="119">
        <f t="shared" si="15"/>
        <v>621.69846487636607</v>
      </c>
      <c r="AF5" s="119">
        <f t="shared" si="46"/>
        <v>1450.6297513781878</v>
      </c>
      <c r="AG5" s="119">
        <f t="shared" si="47"/>
        <v>1142.9458964040357</v>
      </c>
      <c r="AH5" s="121">
        <f t="shared" ref="AH5:AH68" si="80">AH4+AD5</f>
        <v>3809.8196546801191</v>
      </c>
      <c r="AI5" s="126">
        <f t="shared" si="48"/>
        <v>2666.8737582760832</v>
      </c>
      <c r="AJ5" s="119">
        <f t="shared" si="16"/>
        <v>0</v>
      </c>
      <c r="AK5" s="119">
        <f t="shared" si="49"/>
        <v>0</v>
      </c>
      <c r="AL5" s="119">
        <f t="shared" si="50"/>
        <v>0</v>
      </c>
      <c r="AM5" s="126">
        <f t="shared" si="17"/>
        <v>2666.8737582760832</v>
      </c>
      <c r="AN5" s="121">
        <f t="shared" si="51"/>
        <v>386814.16390443954</v>
      </c>
      <c r="AO5" s="120">
        <f t="shared" si="52"/>
        <v>38.681416390443957</v>
      </c>
      <c r="AP5" s="128">
        <f t="shared" si="18"/>
        <v>7000</v>
      </c>
      <c r="AQ5" s="132">
        <f t="shared" si="53"/>
        <v>96.800000000000011</v>
      </c>
      <c r="AR5" s="132">
        <f t="shared" si="54"/>
        <v>216.04000000000002</v>
      </c>
      <c r="AS5" s="132">
        <f t="shared" si="55"/>
        <v>120.35</v>
      </c>
      <c r="AT5" s="139">
        <f t="shared" ref="AT5:AT68" si="81">AN5*AQ4</f>
        <v>37288885.400387973</v>
      </c>
      <c r="AU5" s="139">
        <f t="shared" si="56"/>
        <v>20353625.870943092</v>
      </c>
      <c r="AV5" s="139">
        <f>IF(AU5&lt;0,AV4-AV4*(1-EXP(-P4))+(AU5*((AV4-AV4*(1-EXP(-P4)))/AT4)),AV4-AV4*(1-EXP(-P4))+AU5)</f>
        <v>29057322.023401991</v>
      </c>
      <c r="AW5" s="139">
        <f t="shared" si="19"/>
        <v>1068869253.424391</v>
      </c>
      <c r="AX5" s="133">
        <f t="shared" si="57"/>
        <v>83559595.686637029</v>
      </c>
      <c r="AY5" s="133">
        <f t="shared" si="58"/>
        <v>45455261.745386049</v>
      </c>
      <c r="AZ5" s="133">
        <f t="shared" si="59"/>
        <v>78789292.240150273</v>
      </c>
      <c r="BA5" s="133">
        <f t="shared" si="60"/>
        <v>93367771.580821335</v>
      </c>
      <c r="BB5" s="146">
        <f t="shared" ref="BB5:BB68" si="82">AN5*AS4</f>
        <v>46485392.147216022</v>
      </c>
      <c r="BC5" s="146">
        <f t="shared" si="61"/>
        <v>25316317.735409923</v>
      </c>
      <c r="BD5" s="146">
        <f t="shared" ref="BD5:BD68" si="83">IF(BC5&lt;0,BD4-BD4*(1-EXP(-R4))+(BC5*((BD4-BD4*(1-EXP(-R4)))/BB4)),BD4-BD4*(1-EXP(-R4))+BC5)</f>
        <v>45248870.559585109</v>
      </c>
      <c r="BE5" s="146">
        <f t="shared" si="20"/>
        <v>25021153.54446372</v>
      </c>
      <c r="BF5" s="136">
        <f t="shared" si="62"/>
        <v>18567079.867413096</v>
      </c>
      <c r="BG5" s="136">
        <f t="shared" si="63"/>
        <v>10099450.102690656</v>
      </c>
      <c r="BH5" s="136">
        <f t="shared" si="64"/>
        <v>16404398.782729752</v>
      </c>
      <c r="BI5" s="136">
        <f t="shared" si="65"/>
        <v>178020934.23664558</v>
      </c>
      <c r="BJ5" s="150">
        <f t="shared" si="21"/>
        <v>1365279112.7863216</v>
      </c>
      <c r="BK5" s="150">
        <f t="shared" si="66"/>
        <v>80837901.567113534</v>
      </c>
      <c r="BL5" s="149">
        <f t="shared" si="67"/>
        <v>0</v>
      </c>
      <c r="BM5" s="150">
        <f t="shared" si="68"/>
        <v>4144656432.5091076</v>
      </c>
      <c r="BN5" s="150">
        <f t="shared" ref="BN5:BN68" si="84">BN4+BJ5-BK5-BL5+BM5</f>
        <v>9663095641.5128136</v>
      </c>
      <c r="BO5" s="154">
        <f t="shared" si="69"/>
        <v>3.623379476259581</v>
      </c>
      <c r="BP5" s="154" t="e">
        <f t="shared" si="22"/>
        <v>#N/A</v>
      </c>
      <c r="BQ5" s="148">
        <f t="shared" si="70"/>
        <v>0</v>
      </c>
      <c r="BR5" s="148">
        <f t="shared" si="71"/>
        <v>0</v>
      </c>
      <c r="BS5" s="139">
        <f t="shared" si="23"/>
        <v>14664209172.463131</v>
      </c>
      <c r="BT5" s="139">
        <f t="shared" si="24"/>
        <v>215352169.77479047</v>
      </c>
      <c r="BU5" s="139">
        <f t="shared" si="25"/>
        <v>660289.35968810832</v>
      </c>
      <c r="BV5" s="139">
        <f t="shared" si="72"/>
        <v>0</v>
      </c>
      <c r="BW5" s="139">
        <f t="shared" si="73"/>
        <v>145256615.29407564</v>
      </c>
      <c r="BX5" s="139">
        <f t="shared" si="74"/>
        <v>26852901118.229771</v>
      </c>
      <c r="BY5" s="143">
        <f t="shared" si="75"/>
        <v>10.069055962959412</v>
      </c>
      <c r="BZ5" s="143" t="e">
        <f t="shared" si="26"/>
        <v>#N/A</v>
      </c>
      <c r="CA5" s="143">
        <f t="shared" si="27"/>
        <v>111.60796109781334</v>
      </c>
      <c r="CB5" s="143" t="e">
        <f t="shared" si="28"/>
        <v>#N/A</v>
      </c>
      <c r="CC5" s="143">
        <f t="shared" si="29"/>
        <v>4</v>
      </c>
      <c r="CD5" s="143">
        <f t="shared" si="30"/>
        <v>10.892449122340166</v>
      </c>
      <c r="CE5" s="166">
        <f t="shared" si="31"/>
        <v>100.00000000000001</v>
      </c>
      <c r="CG5" s="167">
        <v>4</v>
      </c>
      <c r="CH5" s="169">
        <f t="shared" si="76"/>
        <v>3</v>
      </c>
      <c r="CI5" s="170">
        <f t="shared" si="77"/>
        <v>3.1824463052837091</v>
      </c>
      <c r="CK5" s="189">
        <v>3</v>
      </c>
      <c r="CL5" s="190">
        <f>'Litter calculation'!G$30+CK5</f>
        <v>42678</v>
      </c>
      <c r="CM5" s="193">
        <f t="shared" si="78"/>
        <v>11</v>
      </c>
      <c r="CN5" s="189">
        <f t="shared" si="32"/>
        <v>0.4</v>
      </c>
      <c r="CO5" s="194">
        <f t="shared" si="33"/>
        <v>0.02</v>
      </c>
      <c r="CP5" s="194">
        <f t="shared" si="34"/>
        <v>0.17499999999999999</v>
      </c>
      <c r="CQ5" s="189">
        <f t="shared" si="35"/>
        <v>0.36870000000000003</v>
      </c>
      <c r="CR5" s="189">
        <f t="shared" si="36"/>
        <v>3.687E-2</v>
      </c>
      <c r="CS5" s="189">
        <f t="shared" si="36"/>
        <v>3.687E-2</v>
      </c>
      <c r="CT5" s="189">
        <f t="shared" si="37"/>
        <v>1.8599999999999998E-2</v>
      </c>
      <c r="CU5" s="189">
        <f t="shared" si="38"/>
        <v>1.8600000000000001E-3</v>
      </c>
      <c r="CV5" s="189">
        <f t="shared" si="38"/>
        <v>1.8600000000000001E-3</v>
      </c>
      <c r="CW5" s="189">
        <f t="shared" si="39"/>
        <v>2.9999999999999997E-4</v>
      </c>
      <c r="CX5" s="189">
        <f t="shared" si="40"/>
        <v>3.0000000000000001E-5</v>
      </c>
      <c r="CY5" s="189">
        <f t="shared" si="40"/>
        <v>3.0000000000000001E-5</v>
      </c>
      <c r="CZ5" s="195">
        <f t="shared" ref="CZ5:CZ68" si="85">CZ4*EXP(-CT5)+CN5*CQ5</f>
        <v>0.43433676034665658</v>
      </c>
      <c r="DA5" s="195">
        <f t="shared" ref="DA5:DA68" si="86">DA4*EXP(-CW5)+CN5*(1-CQ5)</f>
        <v>0.75733278880677446</v>
      </c>
      <c r="DB5" s="195">
        <f t="shared" ref="DB5:DB68" si="87">DB4*EXP(-CU5)+CO5*CR5</f>
        <v>2.2080916786612532E-3</v>
      </c>
      <c r="DC5" s="195">
        <f t="shared" ref="DC5:DC68" si="88">DC4*EXP(-CX5)+CO5*(1-CR5)</f>
        <v>5.7786066409340073E-2</v>
      </c>
      <c r="DD5" s="195">
        <f t="shared" ref="DD5:DD68" si="89">DD4*EXP(-CV5)+CP5*CS5</f>
        <v>1.9320802188285961E-2</v>
      </c>
      <c r="DE5" s="195">
        <f t="shared" ref="DE5:DE68" si="90">DE4*EXP(-CY5)+CP5*(1-CS5)</f>
        <v>0.50562808108172563</v>
      </c>
      <c r="DF5" s="195">
        <f t="shared" ref="DF5:DF68" si="91">SUM(CZ5:DE5)</f>
        <v>1.7766125905114443</v>
      </c>
    </row>
    <row r="6" spans="1:110" x14ac:dyDescent="0.2">
      <c r="A6" s="45" t="s">
        <v>48</v>
      </c>
      <c r="B6" s="45"/>
      <c r="C6" s="8" t="s">
        <v>32</v>
      </c>
      <c r="D6" s="212">
        <f>'Hypoxia risk assessment'!G8</f>
        <v>90</v>
      </c>
      <c r="E6" s="13" t="s">
        <v>1</v>
      </c>
      <c r="F6" s="117" t="s">
        <v>6</v>
      </c>
      <c r="G6" s="117"/>
      <c r="H6" s="117"/>
      <c r="I6" s="69">
        <f t="shared" si="79"/>
        <v>3</v>
      </c>
      <c r="J6" s="76">
        <f t="shared" si="79"/>
        <v>43712</v>
      </c>
      <c r="K6" s="74">
        <f t="shared" si="41"/>
        <v>9</v>
      </c>
      <c r="L6" s="75">
        <f t="shared" si="0"/>
        <v>11.517161415637268</v>
      </c>
      <c r="M6" s="75">
        <f t="shared" si="1"/>
        <v>0.4</v>
      </c>
      <c r="N6" s="75">
        <f t="shared" si="2"/>
        <v>0.02</v>
      </c>
      <c r="O6" s="75">
        <f t="shared" si="3"/>
        <v>0.17499999999999999</v>
      </c>
      <c r="P6" s="78">
        <f t="shared" si="4"/>
        <v>0.66927152254598332</v>
      </c>
      <c r="Q6" s="78">
        <f t="shared" si="5"/>
        <v>0.13447688266970456</v>
      </c>
      <c r="R6" s="78">
        <f t="shared" si="6"/>
        <v>6.0514597201367044E-2</v>
      </c>
      <c r="S6" s="78">
        <f t="shared" si="7"/>
        <v>0.29572462624124846</v>
      </c>
      <c r="T6" s="79">
        <f t="shared" si="8"/>
        <v>75.554488591388164</v>
      </c>
      <c r="U6" s="79">
        <f t="shared" si="9"/>
        <v>9.4443110739235205</v>
      </c>
      <c r="V6" s="79">
        <f t="shared" si="10"/>
        <v>9.4443110739235205</v>
      </c>
      <c r="W6" s="79">
        <f t="shared" si="11"/>
        <v>42.49939983265584</v>
      </c>
      <c r="X6" s="78">
        <f t="shared" si="12"/>
        <v>6.1480521803201918E-2</v>
      </c>
      <c r="Y6" s="80">
        <f t="shared" si="13"/>
        <v>1.4605096485134731E-2</v>
      </c>
      <c r="Z6" s="63">
        <f t="shared" si="42"/>
        <v>10.868581425757821</v>
      </c>
      <c r="AA6" s="63">
        <f t="shared" si="43"/>
        <v>10.868581425757821</v>
      </c>
      <c r="AB6" s="80">
        <f t="shared" si="14"/>
        <v>6.5420990825276484E-2</v>
      </c>
      <c r="AC6" s="119">
        <f t="shared" si="44"/>
        <v>2318.5659180799535</v>
      </c>
      <c r="AD6" s="119">
        <f t="shared" si="45"/>
        <v>2467.6471206385472</v>
      </c>
      <c r="AE6" s="119">
        <f t="shared" si="15"/>
        <v>740.29413619156412</v>
      </c>
      <c r="AF6" s="119">
        <f t="shared" si="46"/>
        <v>1727.3529844469831</v>
      </c>
      <c r="AG6" s="119">
        <f t="shared" si="47"/>
        <v>1883.2400325955998</v>
      </c>
      <c r="AH6" s="121">
        <f t="shared" si="80"/>
        <v>6277.4667753186659</v>
      </c>
      <c r="AI6" s="126">
        <f t="shared" si="48"/>
        <v>4394.2267427230663</v>
      </c>
      <c r="AJ6" s="119">
        <f t="shared" si="16"/>
        <v>0</v>
      </c>
      <c r="AK6" s="119">
        <f t="shared" si="49"/>
        <v>0</v>
      </c>
      <c r="AL6" s="119">
        <f t="shared" si="50"/>
        <v>0</v>
      </c>
      <c r="AM6" s="126">
        <f t="shared" si="17"/>
        <v>4394.2267427230663</v>
      </c>
      <c r="AN6" s="121">
        <f t="shared" si="51"/>
        <v>637356.43212136941</v>
      </c>
      <c r="AO6" s="120">
        <f t="shared" si="52"/>
        <v>63.735643212136942</v>
      </c>
      <c r="AP6" s="128">
        <f t="shared" si="18"/>
        <v>7000</v>
      </c>
      <c r="AQ6" s="132">
        <f t="shared" si="53"/>
        <v>97.200000000000017</v>
      </c>
      <c r="AR6" s="132">
        <f t="shared" si="54"/>
        <v>216.06000000000003</v>
      </c>
      <c r="AS6" s="132">
        <f t="shared" si="55"/>
        <v>120.52499999999999</v>
      </c>
      <c r="AT6" s="139">
        <f t="shared" si="81"/>
        <v>61696102.629348569</v>
      </c>
      <c r="AU6" s="139">
        <f t="shared" ref="AU6:AU68" si="92">(AT6-AT5)</f>
        <v>24407217.228960596</v>
      </c>
      <c r="AV6" s="139">
        <f>IF(AU6&lt;0,AV5-AV5*(1-EXP(-P5))+(AU6*((AV5-AV5*(1-EXP(-P5)))/AT5)),AV5-AV5*(1-EXP(-P5))+AU6)</f>
        <v>39314196.006894901</v>
      </c>
      <c r="AW6" s="139">
        <f t="shared" si="19"/>
        <v>1449295588.6784141</v>
      </c>
      <c r="AX6" s="133">
        <f t="shared" si="57"/>
        <v>137694483.59550065</v>
      </c>
      <c r="AY6" s="133">
        <f t="shared" si="58"/>
        <v>54134887.908863619</v>
      </c>
      <c r="AZ6" s="133">
        <f t="shared" si="59"/>
        <v>123035703.99198875</v>
      </c>
      <c r="BA6" s="133">
        <f t="shared" si="60"/>
        <v>146209295.02843699</v>
      </c>
      <c r="BB6" s="146">
        <f t="shared" si="82"/>
        <v>76705846.605806798</v>
      </c>
      <c r="BC6" s="146">
        <f t="shared" si="61"/>
        <v>30220454.458590776</v>
      </c>
      <c r="BD6" s="146">
        <f t="shared" si="83"/>
        <v>72819362.659038708</v>
      </c>
      <c r="BE6" s="146">
        <f t="shared" si="20"/>
        <v>40383410.185967907</v>
      </c>
      <c r="BF6" s="136">
        <f t="shared" si="62"/>
        <v>30593108.74182573</v>
      </c>
      <c r="BG6" s="136">
        <f t="shared" si="63"/>
        <v>12026028.874412633</v>
      </c>
      <c r="BH6" s="136">
        <f t="shared" si="64"/>
        <v>24230774.857307695</v>
      </c>
      <c r="BI6" s="136">
        <f t="shared" si="65"/>
        <v>263635061.93012521</v>
      </c>
      <c r="BJ6" s="150">
        <f t="shared" si="21"/>
        <v>1899523355.8229442</v>
      </c>
      <c r="BK6" s="150">
        <f t="shared" si="66"/>
        <v>168873166.07694054</v>
      </c>
      <c r="BL6" s="149">
        <f t="shared" si="67"/>
        <v>0</v>
      </c>
      <c r="BM6" s="150">
        <f t="shared" si="68"/>
        <v>4935294241.2770948</v>
      </c>
      <c r="BN6" s="150">
        <f t="shared" si="84"/>
        <v>16329040072.535912</v>
      </c>
      <c r="BO6" s="154">
        <f t="shared" si="69"/>
        <v>3.7160212771398635</v>
      </c>
      <c r="BP6" s="154" t="e">
        <f t="shared" si="22"/>
        <v>#N/A</v>
      </c>
      <c r="BQ6" s="148">
        <f t="shared" si="70"/>
        <v>0</v>
      </c>
      <c r="BR6" s="148">
        <f t="shared" si="71"/>
        <v>0</v>
      </c>
      <c r="BS6" s="139">
        <f t="shared" si="23"/>
        <v>17639665730.14724</v>
      </c>
      <c r="BT6" s="139">
        <f t="shared" si="24"/>
        <v>449878114.42896962</v>
      </c>
      <c r="BU6" s="139">
        <f t="shared" si="25"/>
        <v>1590532.1117650676</v>
      </c>
      <c r="BV6" s="139">
        <f t="shared" si="72"/>
        <v>0</v>
      </c>
      <c r="BW6" s="139">
        <f t="shared" si="73"/>
        <v>236185090.49897459</v>
      </c>
      <c r="BX6" s="139">
        <f t="shared" si="74"/>
        <v>44277283292.335258</v>
      </c>
      <c r="BY6" s="143">
        <f t="shared" si="75"/>
        <v>10.076240004150762</v>
      </c>
      <c r="BZ6" s="143" t="e">
        <f t="shared" si="26"/>
        <v>#N/A</v>
      </c>
      <c r="CA6" s="143">
        <f t="shared" si="27"/>
        <v>111.68759082603799</v>
      </c>
      <c r="CB6" s="143" t="e">
        <f t="shared" si="28"/>
        <v>#N/A</v>
      </c>
      <c r="CC6" s="143">
        <f t="shared" si="29"/>
        <v>4</v>
      </c>
      <c r="CD6" s="143">
        <f t="shared" si="30"/>
        <v>10.868581425757821</v>
      </c>
      <c r="CE6" s="166">
        <f t="shared" si="31"/>
        <v>100</v>
      </c>
      <c r="CG6" s="167">
        <v>5</v>
      </c>
      <c r="CH6" s="169">
        <f t="shared" si="76"/>
        <v>4</v>
      </c>
      <c r="CI6" s="170">
        <f t="shared" si="77"/>
        <v>2.7764451051977934</v>
      </c>
      <c r="CK6" s="189">
        <v>4</v>
      </c>
      <c r="CL6" s="190">
        <f>'Litter calculation'!G$30+CK6</f>
        <v>42679</v>
      </c>
      <c r="CM6" s="193">
        <f t="shared" si="78"/>
        <v>11</v>
      </c>
      <c r="CN6" s="189">
        <f t="shared" si="32"/>
        <v>0.4</v>
      </c>
      <c r="CO6" s="194">
        <f t="shared" si="33"/>
        <v>0.02</v>
      </c>
      <c r="CP6" s="194">
        <f t="shared" si="34"/>
        <v>0.17499999999999999</v>
      </c>
      <c r="CQ6" s="189">
        <f t="shared" si="35"/>
        <v>0.36870000000000003</v>
      </c>
      <c r="CR6" s="189">
        <f t="shared" si="36"/>
        <v>3.687E-2</v>
      </c>
      <c r="CS6" s="189">
        <f t="shared" si="36"/>
        <v>3.687E-2</v>
      </c>
      <c r="CT6" s="189">
        <f t="shared" si="37"/>
        <v>1.8599999999999998E-2</v>
      </c>
      <c r="CU6" s="189">
        <f t="shared" si="38"/>
        <v>1.8600000000000001E-3</v>
      </c>
      <c r="CV6" s="189">
        <f t="shared" si="38"/>
        <v>1.8600000000000001E-3</v>
      </c>
      <c r="CW6" s="189">
        <f t="shared" si="39"/>
        <v>2.9999999999999997E-4</v>
      </c>
      <c r="CX6" s="189">
        <f t="shared" si="40"/>
        <v>3.0000000000000001E-5</v>
      </c>
      <c r="CY6" s="189">
        <f t="shared" si="40"/>
        <v>3.0000000000000001E-5</v>
      </c>
      <c r="CZ6" s="195">
        <f t="shared" si="85"/>
        <v>0.57381276451927266</v>
      </c>
      <c r="DA6" s="195">
        <f t="shared" si="86"/>
        <v>1.0096256230467002</v>
      </c>
      <c r="DB6" s="195">
        <f t="shared" si="87"/>
        <v>2.9413884453289045E-3</v>
      </c>
      <c r="DC6" s="195">
        <f t="shared" si="88"/>
        <v>7.7046932853351263E-2</v>
      </c>
      <c r="DD6" s="195">
        <f t="shared" si="89"/>
        <v>2.5737148896627909E-2</v>
      </c>
      <c r="DE6" s="195">
        <f t="shared" si="90"/>
        <v>0.67416066246682349</v>
      </c>
      <c r="DF6" s="195">
        <f t="shared" si="91"/>
        <v>2.3633245202281041</v>
      </c>
    </row>
    <row r="7" spans="1:110" x14ac:dyDescent="0.2">
      <c r="A7" s="45" t="s">
        <v>64</v>
      </c>
      <c r="B7" s="45"/>
      <c r="C7" s="8" t="s">
        <v>208</v>
      </c>
      <c r="D7" s="212">
        <f>'Hypoxia risk assessment'!G9</f>
        <v>20000</v>
      </c>
      <c r="E7" s="13" t="s">
        <v>0</v>
      </c>
      <c r="F7" s="117"/>
      <c r="G7" s="117"/>
      <c r="H7" s="117"/>
      <c r="I7" s="69">
        <f t="shared" si="79"/>
        <v>4</v>
      </c>
      <c r="J7" s="76">
        <f t="shared" si="79"/>
        <v>43713</v>
      </c>
      <c r="K7" s="74">
        <f t="shared" si="41"/>
        <v>9</v>
      </c>
      <c r="L7" s="75">
        <f t="shared" si="0"/>
        <v>11.611543307514181</v>
      </c>
      <c r="M7" s="75">
        <f t="shared" si="1"/>
        <v>0.4</v>
      </c>
      <c r="N7" s="75">
        <f t="shared" si="2"/>
        <v>0.02</v>
      </c>
      <c r="O7" s="75">
        <f t="shared" si="3"/>
        <v>0.17499999999999999</v>
      </c>
      <c r="P7" s="78">
        <f t="shared" si="4"/>
        <v>0.67114127364963749</v>
      </c>
      <c r="Q7" s="78">
        <f t="shared" si="5"/>
        <v>0.13485257219378763</v>
      </c>
      <c r="R7" s="78">
        <f t="shared" si="6"/>
        <v>6.0683657487204432E-2</v>
      </c>
      <c r="S7" s="78">
        <f t="shared" si="7"/>
        <v>0.29655079533356077</v>
      </c>
      <c r="T7" s="79">
        <f t="shared" si="8"/>
        <v>75.573030543831379</v>
      </c>
      <c r="U7" s="79">
        <f t="shared" si="9"/>
        <v>9.4466288179789224</v>
      </c>
      <c r="V7" s="79">
        <f t="shared" si="10"/>
        <v>9.4466288179789224</v>
      </c>
      <c r="W7" s="79">
        <f t="shared" si="11"/>
        <v>42.509829680905149</v>
      </c>
      <c r="X7" s="78">
        <f t="shared" si="12"/>
        <v>6.1764286804275641E-2</v>
      </c>
      <c r="Y7" s="80">
        <f t="shared" si="13"/>
        <v>1.4776116473215696E-2</v>
      </c>
      <c r="Z7" s="63">
        <f t="shared" si="42"/>
        <v>10.84436285907393</v>
      </c>
      <c r="AA7" s="63">
        <f t="shared" si="43"/>
        <v>10.84436285907393</v>
      </c>
      <c r="AB7" s="80">
        <f t="shared" si="14"/>
        <v>6.5567593885644884E-2</v>
      </c>
      <c r="AC7" s="119">
        <f t="shared" si="44"/>
        <v>2783.0167464033457</v>
      </c>
      <c r="AD7" s="119">
        <f t="shared" si="45"/>
        <v>2932.0979489619394</v>
      </c>
      <c r="AE7" s="119">
        <f t="shared" si="15"/>
        <v>879.62938468858181</v>
      </c>
      <c r="AF7" s="119">
        <f t="shared" si="46"/>
        <v>2052.4685642733575</v>
      </c>
      <c r="AG7" s="119">
        <f t="shared" si="47"/>
        <v>2762.8694172841815</v>
      </c>
      <c r="AH7" s="121">
        <f t="shared" si="80"/>
        <v>9209.5647242806044</v>
      </c>
      <c r="AI7" s="126">
        <f t="shared" si="48"/>
        <v>6446.6953069964229</v>
      </c>
      <c r="AJ7" s="119">
        <f t="shared" si="16"/>
        <v>0</v>
      </c>
      <c r="AK7" s="119">
        <f t="shared" si="49"/>
        <v>0</v>
      </c>
      <c r="AL7" s="119">
        <f t="shared" si="50"/>
        <v>0</v>
      </c>
      <c r="AM7" s="126">
        <f t="shared" si="17"/>
        <v>6446.6953069964229</v>
      </c>
      <c r="AN7" s="121">
        <f t="shared" si="51"/>
        <v>935054.77992121084</v>
      </c>
      <c r="AO7" s="120">
        <f t="shared" si="52"/>
        <v>93.505477992121087</v>
      </c>
      <c r="AP7" s="128">
        <f t="shared" si="18"/>
        <v>7000</v>
      </c>
      <c r="AQ7" s="132">
        <f t="shared" si="53"/>
        <v>97.600000000000023</v>
      </c>
      <c r="AR7" s="132">
        <f t="shared" si="54"/>
        <v>216.08000000000004</v>
      </c>
      <c r="AS7" s="132">
        <f t="shared" si="55"/>
        <v>120.69999999999999</v>
      </c>
      <c r="AT7" s="139">
        <f t="shared" si="81"/>
        <v>90887324.608341709</v>
      </c>
      <c r="AU7" s="139">
        <f t="shared" si="92"/>
        <v>29191221.97899314</v>
      </c>
      <c r="AV7" s="139">
        <f t="shared" ref="AV7:AV70" si="93">IF(AU7&lt;0,AV6-AV6*(1-EXP(-P6))+(AU7*((AV6-AV6*(1-EXP(-P6)))/AT6)),AV6-AV6*(1-EXP(-P6))+AU7)</f>
        <v>49323293.724330835</v>
      </c>
      <c r="AW7" s="139">
        <f t="shared" si="19"/>
        <v>1822287164.3879907</v>
      </c>
      <c r="AX7" s="133">
        <f t="shared" si="57"/>
        <v>202027935.74977684</v>
      </c>
      <c r="AY7" s="133">
        <f t="shared" si="58"/>
        <v>64333452.154276192</v>
      </c>
      <c r="AZ7" s="133">
        <f t="shared" si="59"/>
        <v>171887953.34766883</v>
      </c>
      <c r="BA7" s="133">
        <f t="shared" si="60"/>
        <v>204846092.91187677</v>
      </c>
      <c r="BB7" s="146">
        <f t="shared" si="82"/>
        <v>112697477.35000393</v>
      </c>
      <c r="BC7" s="146">
        <f t="shared" si="61"/>
        <v>35991630.74419713</v>
      </c>
      <c r="BD7" s="146">
        <f t="shared" si="83"/>
        <v>104535042.52975501</v>
      </c>
      <c r="BE7" s="146">
        <f t="shared" si="20"/>
        <v>58143322.638430804</v>
      </c>
      <c r="BF7" s="136">
        <f t="shared" si="62"/>
        <v>44882629.43621812</v>
      </c>
      <c r="BG7" s="136">
        <f t="shared" si="63"/>
        <v>14289520.694392391</v>
      </c>
      <c r="BH7" s="136">
        <f t="shared" si="64"/>
        <v>32302142.403666884</v>
      </c>
      <c r="BI7" s="136">
        <f t="shared" si="65"/>
        <v>352382882.79851633</v>
      </c>
      <c r="BJ7" s="150">
        <f t="shared" si="21"/>
        <v>2437659462.7368145</v>
      </c>
      <c r="BK7" s="150">
        <f t="shared" si="66"/>
        <v>277298938.15103269</v>
      </c>
      <c r="BL7" s="149">
        <f t="shared" si="67"/>
        <v>0</v>
      </c>
      <c r="BM7" s="150">
        <f t="shared" si="68"/>
        <v>5864195897.9238787</v>
      </c>
      <c r="BN7" s="150">
        <f t="shared" si="84"/>
        <v>24353596495.045574</v>
      </c>
      <c r="BO7" s="154">
        <f t="shared" si="69"/>
        <v>3.7776869132647359</v>
      </c>
      <c r="BP7" s="154" t="e">
        <f t="shared" si="22"/>
        <v>#N/A</v>
      </c>
      <c r="BQ7" s="148">
        <f t="shared" si="70"/>
        <v>0</v>
      </c>
      <c r="BR7" s="148">
        <f t="shared" si="71"/>
        <v>0</v>
      </c>
      <c r="BS7" s="139">
        <f t="shared" si="23"/>
        <v>21126030408.614048</v>
      </c>
      <c r="BT7" s="139">
        <f t="shared" si="24"/>
        <v>738724371.23435116</v>
      </c>
      <c r="BU7" s="139">
        <f t="shared" si="25"/>
        <v>3032686.200940859</v>
      </c>
      <c r="BV7" s="139">
        <f t="shared" si="72"/>
        <v>0</v>
      </c>
      <c r="BW7" s="139">
        <f t="shared" si="73"/>
        <v>334169356.35740691</v>
      </c>
      <c r="BX7" s="139">
        <f t="shared" si="74"/>
        <v>64995725999.871422</v>
      </c>
      <c r="BY7" s="143">
        <f t="shared" si="75"/>
        <v>10.082022323799503</v>
      </c>
      <c r="BZ7" s="143" t="e">
        <f t="shared" si="26"/>
        <v>#N/A</v>
      </c>
      <c r="CA7" s="143">
        <f t="shared" si="27"/>
        <v>111.75168351842007</v>
      </c>
      <c r="CB7" s="143" t="e">
        <f t="shared" si="28"/>
        <v>#N/A</v>
      </c>
      <c r="CC7" s="143">
        <f t="shared" si="29"/>
        <v>4</v>
      </c>
      <c r="CD7" s="143">
        <f t="shared" si="30"/>
        <v>10.84436285907393</v>
      </c>
      <c r="CE7" s="166">
        <f t="shared" si="31"/>
        <v>100</v>
      </c>
      <c r="CG7" s="167">
        <v>6</v>
      </c>
      <c r="CH7" s="169">
        <f t="shared" si="76"/>
        <v>5</v>
      </c>
      <c r="CI7" s="170">
        <f t="shared" si="77"/>
        <v>2.570581835636315</v>
      </c>
      <c r="CK7" s="189">
        <v>5</v>
      </c>
      <c r="CL7" s="190">
        <f>'Litter calculation'!G$30+CK7</f>
        <v>42680</v>
      </c>
      <c r="CM7" s="193">
        <f t="shared" si="78"/>
        <v>11</v>
      </c>
      <c r="CN7" s="189">
        <f t="shared" si="32"/>
        <v>0.4</v>
      </c>
      <c r="CO7" s="194">
        <f t="shared" si="33"/>
        <v>0.02</v>
      </c>
      <c r="CP7" s="194">
        <f t="shared" si="34"/>
        <v>0.17499999999999999</v>
      </c>
      <c r="CQ7" s="189">
        <f t="shared" si="35"/>
        <v>0.36870000000000003</v>
      </c>
      <c r="CR7" s="189">
        <f t="shared" si="36"/>
        <v>3.687E-2</v>
      </c>
      <c r="CS7" s="189">
        <f t="shared" si="36"/>
        <v>3.687E-2</v>
      </c>
      <c r="CT7" s="189">
        <f t="shared" si="37"/>
        <v>1.8599999999999998E-2</v>
      </c>
      <c r="CU7" s="189">
        <f t="shared" si="38"/>
        <v>1.8600000000000001E-3</v>
      </c>
      <c r="CV7" s="189">
        <f t="shared" si="38"/>
        <v>1.8600000000000001E-3</v>
      </c>
      <c r="CW7" s="189">
        <f t="shared" si="39"/>
        <v>2.9999999999999997E-4</v>
      </c>
      <c r="CX7" s="189">
        <f t="shared" si="40"/>
        <v>3.0000000000000001E-5</v>
      </c>
      <c r="CY7" s="189">
        <f t="shared" si="40"/>
        <v>3.0000000000000001E-5</v>
      </c>
      <c r="CZ7" s="195">
        <f t="shared" si="85"/>
        <v>0.71071849268180198</v>
      </c>
      <c r="DA7" s="195">
        <f t="shared" si="86"/>
        <v>1.2618427807883963</v>
      </c>
      <c r="DB7" s="195">
        <f t="shared" si="87"/>
        <v>3.6733225476812234E-3</v>
      </c>
      <c r="DC7" s="195">
        <f t="shared" si="88"/>
        <v>9.630722148003644E-2</v>
      </c>
      <c r="DD7" s="195">
        <f t="shared" si="89"/>
        <v>3.2141572292210693E-2</v>
      </c>
      <c r="DE7" s="195">
        <f t="shared" si="90"/>
        <v>0.84268818795031875</v>
      </c>
      <c r="DF7" s="195">
        <f t="shared" si="91"/>
        <v>2.9473715777404452</v>
      </c>
    </row>
    <row r="8" spans="1:110" x14ac:dyDescent="0.2">
      <c r="A8" s="45" t="s">
        <v>112</v>
      </c>
      <c r="B8" s="45"/>
      <c r="C8" s="8"/>
      <c r="D8" s="47" t="str">
        <f>'Hypoxia risk assessment'!G10</f>
        <v>seasonal</v>
      </c>
      <c r="E8" s="158"/>
      <c r="F8" s="117" t="s">
        <v>344</v>
      </c>
      <c r="G8" s="117"/>
      <c r="H8" s="117"/>
      <c r="I8" s="69">
        <f t="shared" si="79"/>
        <v>5</v>
      </c>
      <c r="J8" s="76">
        <f t="shared" si="79"/>
        <v>43714</v>
      </c>
      <c r="K8" s="74">
        <f t="shared" si="41"/>
        <v>9</v>
      </c>
      <c r="L8" s="75">
        <f t="shared" si="0"/>
        <v>11.707622303257711</v>
      </c>
      <c r="M8" s="75">
        <f t="shared" si="1"/>
        <v>0.4</v>
      </c>
      <c r="N8" s="75">
        <f t="shared" si="2"/>
        <v>0.02</v>
      </c>
      <c r="O8" s="75">
        <f t="shared" si="3"/>
        <v>0.17499999999999999</v>
      </c>
      <c r="P8" s="78">
        <f t="shared" si="4"/>
        <v>0.67305001057176628</v>
      </c>
      <c r="Q8" s="78">
        <f t="shared" si="5"/>
        <v>0.13523609514744328</v>
      </c>
      <c r="R8" s="78">
        <f t="shared" si="6"/>
        <v>6.0856242816349472E-2</v>
      </c>
      <c r="S8" s="78">
        <f t="shared" si="7"/>
        <v>0.29739419071775719</v>
      </c>
      <c r="T8" s="79">
        <f t="shared" si="8"/>
        <v>75.59227747435223</v>
      </c>
      <c r="U8" s="79">
        <f t="shared" si="9"/>
        <v>9.4490346842940287</v>
      </c>
      <c r="V8" s="79">
        <f t="shared" si="10"/>
        <v>9.4490346842940287</v>
      </c>
      <c r="W8" s="79">
        <f t="shared" si="11"/>
        <v>42.520656079323132</v>
      </c>
      <c r="X8" s="78">
        <f t="shared" si="12"/>
        <v>6.2054499552816812E-2</v>
      </c>
      <c r="Y8" s="80">
        <f t="shared" si="13"/>
        <v>1.4950211613502972E-2</v>
      </c>
      <c r="Z8" s="63">
        <f t="shared" si="42"/>
        <v>10.819805462680206</v>
      </c>
      <c r="AA8" s="63">
        <f t="shared" si="43"/>
        <v>10.819805462680206</v>
      </c>
      <c r="AB8" s="80">
        <f t="shared" si="14"/>
        <v>6.5717170495459817E-2</v>
      </c>
      <c r="AC8" s="119">
        <f t="shared" si="44"/>
        <v>3326.014841383243</v>
      </c>
      <c r="AD8" s="119">
        <f t="shared" si="45"/>
        <v>3475.0960439418368</v>
      </c>
      <c r="AE8" s="119">
        <f t="shared" si="15"/>
        <v>1042.5288131825509</v>
      </c>
      <c r="AF8" s="119">
        <f t="shared" si="46"/>
        <v>2432.5672307592858</v>
      </c>
      <c r="AG8" s="119">
        <f t="shared" si="47"/>
        <v>3805.3982304667325</v>
      </c>
      <c r="AH8" s="121">
        <f t="shared" si="80"/>
        <v>12684.660768222442</v>
      </c>
      <c r="AI8" s="126">
        <f t="shared" si="48"/>
        <v>8879.2625377557088</v>
      </c>
      <c r="AJ8" s="119">
        <f t="shared" si="16"/>
        <v>0</v>
      </c>
      <c r="AK8" s="119">
        <f t="shared" si="49"/>
        <v>0</v>
      </c>
      <c r="AL8" s="119">
        <f t="shared" si="50"/>
        <v>0</v>
      </c>
      <c r="AM8" s="126">
        <f t="shared" si="17"/>
        <v>8879.2625377557088</v>
      </c>
      <c r="AN8" s="121">
        <f t="shared" si="51"/>
        <v>1287884.1767336568</v>
      </c>
      <c r="AO8" s="120">
        <f t="shared" si="52"/>
        <v>128.78841767336567</v>
      </c>
      <c r="AP8" s="128">
        <f t="shared" si="18"/>
        <v>7000</v>
      </c>
      <c r="AQ8" s="132">
        <f t="shared" si="53"/>
        <v>98.000000000000028</v>
      </c>
      <c r="AR8" s="132">
        <f t="shared" si="54"/>
        <v>216.10000000000005</v>
      </c>
      <c r="AS8" s="132">
        <f t="shared" si="55"/>
        <v>120.87499999999999</v>
      </c>
      <c r="AT8" s="139">
        <f t="shared" si="81"/>
        <v>125697495.64920492</v>
      </c>
      <c r="AU8" s="139">
        <f t="shared" si="92"/>
        <v>34810171.040863216</v>
      </c>
      <c r="AV8" s="139">
        <f t="shared" si="93"/>
        <v>60020535.175436661</v>
      </c>
      <c r="AW8" s="139">
        <f t="shared" si="19"/>
        <v>2222491937.8363876</v>
      </c>
      <c r="AX8" s="133">
        <f t="shared" si="57"/>
        <v>278286012.90860862</v>
      </c>
      <c r="AY8" s="133">
        <f t="shared" si="58"/>
        <v>76258077.158831775</v>
      </c>
      <c r="AZ8" s="133">
        <f t="shared" si="59"/>
        <v>226461459.54908016</v>
      </c>
      <c r="BA8" s="133">
        <f t="shared" si="60"/>
        <v>270669374.31166065</v>
      </c>
      <c r="BB8" s="146">
        <f t="shared" si="82"/>
        <v>155447620.13175237</v>
      </c>
      <c r="BC8" s="146">
        <f t="shared" si="61"/>
        <v>42750142.781748444</v>
      </c>
      <c r="BD8" s="146">
        <f t="shared" si="83"/>
        <v>141130257.05521673</v>
      </c>
      <c r="BE8" s="146">
        <f t="shared" si="20"/>
        <v>78734479.582948491</v>
      </c>
      <c r="BF8" s="136">
        <f t="shared" si="62"/>
        <v>61818440.483215526</v>
      </c>
      <c r="BG8" s="136">
        <f t="shared" si="63"/>
        <v>16935811.046997406</v>
      </c>
      <c r="BH8" s="136">
        <f t="shared" si="64"/>
        <v>40928265.079534411</v>
      </c>
      <c r="BI8" s="136">
        <f t="shared" si="65"/>
        <v>447689287.33581662</v>
      </c>
      <c r="BJ8" s="150">
        <f t="shared" si="21"/>
        <v>3019585079.0668135</v>
      </c>
      <c r="BK8" s="150">
        <f t="shared" si="66"/>
        <v>409234857.06782061</v>
      </c>
      <c r="BL8" s="149">
        <f t="shared" si="67"/>
        <v>0</v>
      </c>
      <c r="BM8" s="150">
        <f t="shared" si="68"/>
        <v>6950192087.8836737</v>
      </c>
      <c r="BN8" s="150">
        <f t="shared" si="84"/>
        <v>33914138804.928242</v>
      </c>
      <c r="BO8" s="154">
        <f t="shared" si="69"/>
        <v>3.8194769735348157</v>
      </c>
      <c r="BP8" s="154" t="e">
        <f t="shared" si="22"/>
        <v>#N/A</v>
      </c>
      <c r="BQ8" s="148">
        <f t="shared" si="70"/>
        <v>0</v>
      </c>
      <c r="BR8" s="148">
        <f t="shared" si="71"/>
        <v>0</v>
      </c>
      <c r="BS8" s="139">
        <f t="shared" si="23"/>
        <v>25190783484.827698</v>
      </c>
      <c r="BT8" s="139">
        <f t="shared" si="24"/>
        <v>1090201659.2286742</v>
      </c>
      <c r="BU8" s="139">
        <f t="shared" si="25"/>
        <v>5090058.2792641455</v>
      </c>
      <c r="BV8" s="139">
        <f t="shared" si="72"/>
        <v>0</v>
      </c>
      <c r="BW8" s="139">
        <f t="shared" si="73"/>
        <v>443828469.49229753</v>
      </c>
      <c r="BX8" s="139">
        <f t="shared" si="74"/>
        <v>89535046236.683487</v>
      </c>
      <c r="BY8" s="143">
        <f t="shared" si="75"/>
        <v>10.083612896450525</v>
      </c>
      <c r="BZ8" s="143" t="e">
        <f t="shared" si="26"/>
        <v>#N/A</v>
      </c>
      <c r="CA8" s="143">
        <f t="shared" si="27"/>
        <v>111.76931382767761</v>
      </c>
      <c r="CB8" s="143" t="e">
        <f t="shared" si="28"/>
        <v>#N/A</v>
      </c>
      <c r="CC8" s="143">
        <f t="shared" si="29"/>
        <v>4</v>
      </c>
      <c r="CD8" s="143">
        <f t="shared" si="30"/>
        <v>10.819805462680206</v>
      </c>
      <c r="CE8" s="166">
        <f t="shared" si="31"/>
        <v>100</v>
      </c>
      <c r="CG8" s="167">
        <v>7</v>
      </c>
      <c r="CH8" s="169">
        <f t="shared" si="76"/>
        <v>6</v>
      </c>
      <c r="CI8" s="170">
        <f t="shared" si="77"/>
        <v>2.4469118511449697</v>
      </c>
      <c r="CK8" s="189">
        <v>6</v>
      </c>
      <c r="CL8" s="190">
        <f>'Litter calculation'!G$30+CK8</f>
        <v>42681</v>
      </c>
      <c r="CM8" s="193">
        <f t="shared" si="78"/>
        <v>11</v>
      </c>
      <c r="CN8" s="189">
        <f t="shared" si="32"/>
        <v>0.4</v>
      </c>
      <c r="CO8" s="194">
        <f t="shared" si="33"/>
        <v>0.02</v>
      </c>
      <c r="CP8" s="194">
        <f t="shared" si="34"/>
        <v>0.17499999999999999</v>
      </c>
      <c r="CQ8" s="189">
        <f t="shared" si="35"/>
        <v>0.36870000000000003</v>
      </c>
      <c r="CR8" s="189">
        <f t="shared" si="36"/>
        <v>3.687E-2</v>
      </c>
      <c r="CS8" s="189">
        <f t="shared" si="36"/>
        <v>3.687E-2</v>
      </c>
      <c r="CT8" s="189">
        <f t="shared" si="37"/>
        <v>1.8599999999999998E-2</v>
      </c>
      <c r="CU8" s="189">
        <f t="shared" si="38"/>
        <v>1.8600000000000001E-3</v>
      </c>
      <c r="CV8" s="189">
        <f t="shared" si="38"/>
        <v>1.8600000000000001E-3</v>
      </c>
      <c r="CW8" s="189">
        <f t="shared" si="39"/>
        <v>2.9999999999999997E-4</v>
      </c>
      <c r="CX8" s="189">
        <f t="shared" si="40"/>
        <v>3.0000000000000001E-5</v>
      </c>
      <c r="CY8" s="189">
        <f t="shared" si="40"/>
        <v>3.0000000000000001E-5</v>
      </c>
      <c r="CZ8" s="195">
        <f t="shared" si="85"/>
        <v>0.84510131010547684</v>
      </c>
      <c r="DA8" s="195">
        <f t="shared" si="86"/>
        <v>1.5139842847314071</v>
      </c>
      <c r="DB8" s="195">
        <f t="shared" si="87"/>
        <v>4.4038965179181606E-3</v>
      </c>
      <c r="DC8" s="195">
        <f t="shared" si="88"/>
        <v>0.11556693230672986</v>
      </c>
      <c r="DD8" s="195">
        <f t="shared" si="89"/>
        <v>3.8534094531783893E-2</v>
      </c>
      <c r="DE8" s="195">
        <f t="shared" si="90"/>
        <v>1.0112106576838862</v>
      </c>
      <c r="DF8" s="195">
        <f t="shared" si="91"/>
        <v>3.5288011758772022</v>
      </c>
    </row>
    <row r="9" spans="1:110" x14ac:dyDescent="0.2">
      <c r="A9" s="45" t="s">
        <v>239</v>
      </c>
      <c r="B9" s="45"/>
      <c r="C9" s="8" t="s">
        <v>47</v>
      </c>
      <c r="D9" s="212">
        <f>'Hypoxia risk assessment'!G11</f>
        <v>20</v>
      </c>
      <c r="E9" s="13" t="s">
        <v>31</v>
      </c>
      <c r="F9" s="117"/>
      <c r="G9" s="117"/>
      <c r="H9" s="117"/>
      <c r="I9" s="69">
        <f t="shared" si="79"/>
        <v>6</v>
      </c>
      <c r="J9" s="76">
        <f t="shared" si="79"/>
        <v>43715</v>
      </c>
      <c r="K9" s="74">
        <f t="shared" si="41"/>
        <v>9</v>
      </c>
      <c r="L9" s="75">
        <f t="shared" si="0"/>
        <v>11.805369426753183</v>
      </c>
      <c r="M9" s="75">
        <f t="shared" si="1"/>
        <v>0.4</v>
      </c>
      <c r="N9" s="75">
        <f t="shared" si="2"/>
        <v>0.02</v>
      </c>
      <c r="O9" s="75">
        <f t="shared" si="3"/>
        <v>0.17499999999999999</v>
      </c>
      <c r="P9" s="78">
        <f t="shared" si="4"/>
        <v>0.67499745783187437</v>
      </c>
      <c r="Q9" s="78">
        <f t="shared" si="5"/>
        <v>0.13562739617831152</v>
      </c>
      <c r="R9" s="78">
        <f t="shared" si="6"/>
        <v>6.1032328280240175E-2</v>
      </c>
      <c r="S9" s="78">
        <f t="shared" si="7"/>
        <v>0.29825469066989801</v>
      </c>
      <c r="T9" s="79">
        <f t="shared" si="8"/>
        <v>75.61225091269911</v>
      </c>
      <c r="U9" s="79">
        <f t="shared" si="9"/>
        <v>9.4515313640873888</v>
      </c>
      <c r="V9" s="79">
        <f t="shared" si="10"/>
        <v>9.4515313640873888</v>
      </c>
      <c r="W9" s="79">
        <f t="shared" si="11"/>
        <v>42.531891138393249</v>
      </c>
      <c r="X9" s="78">
        <f t="shared" si="12"/>
        <v>6.2351150371270272E-2</v>
      </c>
      <c r="Y9" s="80">
        <f t="shared" si="13"/>
        <v>1.5127329401276767E-2</v>
      </c>
      <c r="Z9" s="63">
        <f t="shared" si="42"/>
        <v>10.794921340669356</v>
      </c>
      <c r="AA9" s="63">
        <f t="shared" si="43"/>
        <v>10.794921340669356</v>
      </c>
      <c r="AB9" s="80">
        <f t="shared" si="14"/>
        <v>6.5869694226359979E-2</v>
      </c>
      <c r="AC9" s="119">
        <f t="shared" si="44"/>
        <v>3957.7151840037891</v>
      </c>
      <c r="AD9" s="119">
        <f t="shared" si="45"/>
        <v>4106.7963865623824</v>
      </c>
      <c r="AE9" s="119">
        <f t="shared" si="15"/>
        <v>1232.0389159687147</v>
      </c>
      <c r="AF9" s="119">
        <f t="shared" si="46"/>
        <v>2874.7574705936677</v>
      </c>
      <c r="AG9" s="119">
        <f t="shared" si="47"/>
        <v>5037.4371464354472</v>
      </c>
      <c r="AH9" s="121">
        <f t="shared" si="80"/>
        <v>16791.457154784825</v>
      </c>
      <c r="AI9" s="126">
        <f t="shared" si="48"/>
        <v>11754.020008349376</v>
      </c>
      <c r="AJ9" s="119">
        <f t="shared" si="16"/>
        <v>0</v>
      </c>
      <c r="AK9" s="119">
        <f t="shared" si="49"/>
        <v>0</v>
      </c>
      <c r="AL9" s="119">
        <f t="shared" si="50"/>
        <v>0</v>
      </c>
      <c r="AM9" s="126">
        <f t="shared" si="17"/>
        <v>11754.020008349376</v>
      </c>
      <c r="AN9" s="121">
        <f t="shared" si="51"/>
        <v>1704850.6356689106</v>
      </c>
      <c r="AO9" s="120">
        <f t="shared" si="52"/>
        <v>170.48506356689106</v>
      </c>
      <c r="AP9" s="128">
        <f t="shared" si="18"/>
        <v>7000</v>
      </c>
      <c r="AQ9" s="132">
        <f t="shared" si="53"/>
        <v>98.400000000000034</v>
      </c>
      <c r="AR9" s="132">
        <f t="shared" si="54"/>
        <v>216.12000000000006</v>
      </c>
      <c r="AS9" s="132">
        <f t="shared" si="55"/>
        <v>121.04999999999998</v>
      </c>
      <c r="AT9" s="139">
        <f t="shared" si="81"/>
        <v>167075362.2955533</v>
      </c>
      <c r="AU9" s="139">
        <f t="shared" si="92"/>
        <v>41377866.646348372</v>
      </c>
      <c r="AV9" s="139">
        <f t="shared" si="93"/>
        <v>71997357.004866272</v>
      </c>
      <c r="AW9" s="139">
        <f t="shared" si="19"/>
        <v>2672087589.7216907</v>
      </c>
      <c r="AX9" s="133">
        <f t="shared" si="57"/>
        <v>368418222.36805165</v>
      </c>
      <c r="AY9" s="133">
        <f t="shared" si="58"/>
        <v>90132209.459443033</v>
      </c>
      <c r="AZ9" s="133">
        <f t="shared" si="59"/>
        <v>287948481.07609224</v>
      </c>
      <c r="BA9" s="133">
        <f t="shared" si="60"/>
        <v>345180373.91995472</v>
      </c>
      <c r="BB9" s="146">
        <f t="shared" si="82"/>
        <v>206073820.58647954</v>
      </c>
      <c r="BC9" s="146">
        <f t="shared" si="61"/>
        <v>50626200.454727173</v>
      </c>
      <c r="BD9" s="146">
        <f t="shared" si="83"/>
        <v>183423915.38118875</v>
      </c>
      <c r="BE9" s="146">
        <f t="shared" si="20"/>
        <v>102643742.56044766</v>
      </c>
      <c r="BF9" s="136">
        <f t="shared" si="62"/>
        <v>81832830.5121077</v>
      </c>
      <c r="BG9" s="136">
        <f t="shared" si="63"/>
        <v>20014390.028892174</v>
      </c>
      <c r="BH9" s="136">
        <f t="shared" si="64"/>
        <v>50387759.232029781</v>
      </c>
      <c r="BI9" s="136">
        <f t="shared" si="65"/>
        <v>552675683.34328055</v>
      </c>
      <c r="BJ9" s="150">
        <f t="shared" si="21"/>
        <v>3672587389.5453739</v>
      </c>
      <c r="BK9" s="150">
        <f t="shared" si="66"/>
        <v>568586788.25940037</v>
      </c>
      <c r="BL9" s="149">
        <f t="shared" si="67"/>
        <v>0</v>
      </c>
      <c r="BM9" s="150">
        <f t="shared" si="68"/>
        <v>8213592773.1247644</v>
      </c>
      <c r="BN9" s="150">
        <f t="shared" si="84"/>
        <v>45231732179.338982</v>
      </c>
      <c r="BO9" s="154">
        <f t="shared" si="69"/>
        <v>3.8481925458021147</v>
      </c>
      <c r="BP9" s="154" t="e">
        <f t="shared" si="22"/>
        <v>#N/A</v>
      </c>
      <c r="BQ9" s="148">
        <f t="shared" si="70"/>
        <v>0</v>
      </c>
      <c r="BR9" s="148">
        <f t="shared" si="71"/>
        <v>0</v>
      </c>
      <c r="BS9" s="139">
        <f t="shared" si="23"/>
        <v>29906256870.065556</v>
      </c>
      <c r="BT9" s="139">
        <f t="shared" si="24"/>
        <v>1514715203.9230428</v>
      </c>
      <c r="BU9" s="139">
        <f t="shared" si="25"/>
        <v>7883376.1216538884</v>
      </c>
      <c r="BV9" s="139">
        <f t="shared" si="72"/>
        <v>0</v>
      </c>
      <c r="BW9" s="139">
        <f t="shared" si="73"/>
        <v>568665275.59413517</v>
      </c>
      <c r="BX9" s="139">
        <f t="shared" si="74"/>
        <v>118487369802.29846</v>
      </c>
      <c r="BY9" s="143">
        <f t="shared" si="75"/>
        <v>10.08058261923426</v>
      </c>
      <c r="BZ9" s="143" t="e">
        <f t="shared" si="26"/>
        <v>#N/A</v>
      </c>
      <c r="CA9" s="143">
        <f t="shared" si="27"/>
        <v>111.73572546915497</v>
      </c>
      <c r="CB9" s="143" t="e">
        <f t="shared" si="28"/>
        <v>#N/A</v>
      </c>
      <c r="CC9" s="143">
        <f t="shared" si="29"/>
        <v>4</v>
      </c>
      <c r="CD9" s="143">
        <f t="shared" si="30"/>
        <v>10.794921340669356</v>
      </c>
      <c r="CE9" s="166">
        <f t="shared" si="31"/>
        <v>100.00000000000001</v>
      </c>
      <c r="CG9" s="167">
        <v>8</v>
      </c>
      <c r="CH9" s="169">
        <f t="shared" si="76"/>
        <v>7</v>
      </c>
      <c r="CI9" s="170">
        <f t="shared" si="77"/>
        <v>2.3646242515927849</v>
      </c>
      <c r="CK9" s="189">
        <v>7</v>
      </c>
      <c r="CL9" s="190">
        <f>'Litter calculation'!G$30+CK9</f>
        <v>42682</v>
      </c>
      <c r="CM9" s="193">
        <f t="shared" si="78"/>
        <v>11</v>
      </c>
      <c r="CN9" s="189">
        <f t="shared" si="32"/>
        <v>0.4</v>
      </c>
      <c r="CO9" s="194">
        <f t="shared" si="33"/>
        <v>0.02</v>
      </c>
      <c r="CP9" s="194">
        <f t="shared" si="34"/>
        <v>0.17499999999999999</v>
      </c>
      <c r="CQ9" s="189">
        <f t="shared" si="35"/>
        <v>0.36870000000000003</v>
      </c>
      <c r="CR9" s="189">
        <f t="shared" si="36"/>
        <v>3.687E-2</v>
      </c>
      <c r="CS9" s="189">
        <f t="shared" si="36"/>
        <v>3.687E-2</v>
      </c>
      <c r="CT9" s="189">
        <f t="shared" si="37"/>
        <v>1.8599999999999998E-2</v>
      </c>
      <c r="CU9" s="189">
        <f t="shared" si="38"/>
        <v>1.8600000000000001E-3</v>
      </c>
      <c r="CV9" s="189">
        <f t="shared" si="38"/>
        <v>1.8600000000000001E-3</v>
      </c>
      <c r="CW9" s="189">
        <f t="shared" si="39"/>
        <v>2.9999999999999997E-4</v>
      </c>
      <c r="CX9" s="189">
        <f t="shared" si="40"/>
        <v>3.0000000000000001E-5</v>
      </c>
      <c r="CY9" s="189">
        <f t="shared" si="40"/>
        <v>3.0000000000000001E-5</v>
      </c>
      <c r="CZ9" s="195">
        <f t="shared" si="85"/>
        <v>0.97700770921016644</v>
      </c>
      <c r="DA9" s="195">
        <f t="shared" si="86"/>
        <v>1.7660501575684682</v>
      </c>
      <c r="DB9" s="195">
        <f t="shared" si="87"/>
        <v>5.1331128835341517E-3</v>
      </c>
      <c r="DC9" s="195">
        <f t="shared" si="88"/>
        <v>0.13482606535076525</v>
      </c>
      <c r="DD9" s="195">
        <f t="shared" si="89"/>
        <v>4.4914737730923818E-2</v>
      </c>
      <c r="DE9" s="195">
        <f t="shared" si="90"/>
        <v>1.1797280718191958</v>
      </c>
      <c r="DF9" s="195">
        <f t="shared" si="91"/>
        <v>4.1076598545630532</v>
      </c>
    </row>
    <row r="10" spans="1:110" x14ac:dyDescent="0.2">
      <c r="A10" s="158" t="s">
        <v>345</v>
      </c>
      <c r="B10" s="158"/>
      <c r="C10" s="158"/>
      <c r="D10" s="213" t="str">
        <f>'Hypoxia risk assessment'!G12</f>
        <v>saturated</v>
      </c>
      <c r="E10" s="103"/>
      <c r="F10" s="82"/>
      <c r="G10" s="117"/>
      <c r="H10" s="117"/>
      <c r="I10" s="69">
        <f t="shared" si="79"/>
        <v>7</v>
      </c>
      <c r="J10" s="76">
        <f t="shared" si="79"/>
        <v>43716</v>
      </c>
      <c r="K10" s="74">
        <f t="shared" si="41"/>
        <v>9</v>
      </c>
      <c r="L10" s="75">
        <f t="shared" si="0"/>
        <v>11.904755198801364</v>
      </c>
      <c r="M10" s="75">
        <f t="shared" si="1"/>
        <v>0.4</v>
      </c>
      <c r="N10" s="75">
        <f t="shared" si="2"/>
        <v>0.02</v>
      </c>
      <c r="O10" s="75">
        <f t="shared" si="3"/>
        <v>0.17499999999999999</v>
      </c>
      <c r="P10" s="78">
        <f t="shared" si="4"/>
        <v>0.67698332986539789</v>
      </c>
      <c r="Q10" s="78">
        <f t="shared" si="5"/>
        <v>0.13602641790783809</v>
      </c>
      <c r="R10" s="78">
        <f t="shared" si="6"/>
        <v>6.121188805852714E-2</v>
      </c>
      <c r="S10" s="78">
        <f t="shared" si="7"/>
        <v>0.2991321690102921</v>
      </c>
      <c r="T10" s="79">
        <f t="shared" si="8"/>
        <v>75.632973113289466</v>
      </c>
      <c r="U10" s="79">
        <f t="shared" si="9"/>
        <v>9.4541216391611833</v>
      </c>
      <c r="V10" s="79">
        <f t="shared" si="10"/>
        <v>9.4541216391611833</v>
      </c>
      <c r="W10" s="79">
        <f t="shared" si="11"/>
        <v>42.54354737622532</v>
      </c>
      <c r="X10" s="78">
        <f t="shared" si="12"/>
        <v>6.2654228326586195E-2</v>
      </c>
      <c r="Y10" s="80">
        <f t="shared" si="13"/>
        <v>1.5307416420228072E-2</v>
      </c>
      <c r="Z10" s="63">
        <f t="shared" si="42"/>
        <v>10.769722650238473</v>
      </c>
      <c r="AA10" s="63">
        <f t="shared" si="43"/>
        <v>10.769722650238473</v>
      </c>
      <c r="AB10" s="80">
        <f t="shared" si="14"/>
        <v>6.602513783983445E-2</v>
      </c>
      <c r="AC10" s="119">
        <f t="shared" si="44"/>
        <v>4688.9638286422614</v>
      </c>
      <c r="AD10" s="119">
        <f t="shared" si="45"/>
        <v>4838.0450312008552</v>
      </c>
      <c r="AE10" s="119">
        <f t="shared" si="15"/>
        <v>483.80450312008554</v>
      </c>
      <c r="AF10" s="119">
        <f t="shared" si="46"/>
        <v>4354.2405280807698</v>
      </c>
      <c r="AG10" s="119">
        <f t="shared" si="47"/>
        <v>5521.2416495555326</v>
      </c>
      <c r="AH10" s="121">
        <f t="shared" si="80"/>
        <v>21629.502185985679</v>
      </c>
      <c r="AI10" s="126">
        <f t="shared" si="48"/>
        <v>16108.260536430145</v>
      </c>
      <c r="AJ10" s="119">
        <f t="shared" si="16"/>
        <v>0</v>
      </c>
      <c r="AK10" s="119">
        <f t="shared" si="49"/>
        <v>0</v>
      </c>
      <c r="AL10" s="119">
        <f t="shared" si="50"/>
        <v>0</v>
      </c>
      <c r="AM10" s="126">
        <f t="shared" si="17"/>
        <v>16108.260536430145</v>
      </c>
      <c r="AN10" s="121">
        <f t="shared" si="51"/>
        <v>2336407.3053768682</v>
      </c>
      <c r="AO10" s="120">
        <f t="shared" si="52"/>
        <v>233.64073053768684</v>
      </c>
      <c r="AP10" s="128">
        <f t="shared" si="18"/>
        <v>7000</v>
      </c>
      <c r="AQ10" s="132">
        <f t="shared" si="53"/>
        <v>98.80000000000004</v>
      </c>
      <c r="AR10" s="132">
        <f t="shared" si="54"/>
        <v>216.14000000000007</v>
      </c>
      <c r="AS10" s="132">
        <f t="shared" si="55"/>
        <v>121.22499999999998</v>
      </c>
      <c r="AT10" s="139">
        <f t="shared" si="81"/>
        <v>229902478.8490839</v>
      </c>
      <c r="AU10" s="139">
        <f t="shared" si="92"/>
        <v>62827116.553530604</v>
      </c>
      <c r="AV10" s="139">
        <f t="shared" si="93"/>
        <v>99485126.330037713</v>
      </c>
      <c r="AW10" s="139">
        <f t="shared" si="19"/>
        <v>3700872528.8888636</v>
      </c>
      <c r="AX10" s="133">
        <f t="shared" si="57"/>
        <v>504944346.83804893</v>
      </c>
      <c r="AY10" s="133">
        <f t="shared" si="58"/>
        <v>136526124.46999729</v>
      </c>
      <c r="AZ10" s="133">
        <f t="shared" si="59"/>
        <v>387953500.06348777</v>
      </c>
      <c r="BA10" s="133">
        <f t="shared" si="60"/>
        <v>466467225.41276026</v>
      </c>
      <c r="BB10" s="146">
        <f t="shared" si="82"/>
        <v>282822104.31586987</v>
      </c>
      <c r="BC10" s="146">
        <f t="shared" si="61"/>
        <v>76748283.729390323</v>
      </c>
      <c r="BD10" s="146">
        <f t="shared" si="83"/>
        <v>249312187.26631233</v>
      </c>
      <c r="BE10" s="146">
        <f t="shared" si="20"/>
        <v>139951087.52152106</v>
      </c>
      <c r="BF10" s="136">
        <f t="shared" si="62"/>
        <v>112147550.65808967</v>
      </c>
      <c r="BG10" s="136">
        <f t="shared" si="63"/>
        <v>30314720.145981967</v>
      </c>
      <c r="BH10" s="136">
        <f t="shared" si="64"/>
        <v>67675298.887789458</v>
      </c>
      <c r="BI10" s="136">
        <f t="shared" si="65"/>
        <v>744370694.46816075</v>
      </c>
      <c r="BJ10" s="150">
        <f t="shared" si="21"/>
        <v>5051661536.2913055</v>
      </c>
      <c r="BK10" s="150">
        <f t="shared" si="66"/>
        <v>769708846.62743211</v>
      </c>
      <c r="BL10" s="149">
        <f t="shared" si="67"/>
        <v>0</v>
      </c>
      <c r="BM10" s="150">
        <f t="shared" si="68"/>
        <v>9676090062.4017105</v>
      </c>
      <c r="BN10" s="150">
        <f t="shared" si="84"/>
        <v>59189774931.404564</v>
      </c>
      <c r="BO10" s="154">
        <f t="shared" si="69"/>
        <v>3.6744982363267629</v>
      </c>
      <c r="BP10" s="154" t="e">
        <f t="shared" si="22"/>
        <v>#N/A</v>
      </c>
      <c r="BQ10" s="148">
        <f t="shared" si="70"/>
        <v>0</v>
      </c>
      <c r="BR10" s="148">
        <f t="shared" si="71"/>
        <v>0</v>
      </c>
      <c r="BS10" s="139">
        <f t="shared" si="23"/>
        <v>45423313773.987709</v>
      </c>
      <c r="BT10" s="139">
        <f t="shared" si="24"/>
        <v>2050504367.4154792</v>
      </c>
      <c r="BU10" s="139">
        <f t="shared" si="25"/>
        <v>12290587.055393506</v>
      </c>
      <c r="BV10" s="139">
        <f t="shared" si="72"/>
        <v>0</v>
      </c>
      <c r="BW10" s="139">
        <f t="shared" si="73"/>
        <v>757946383.07221174</v>
      </c>
      <c r="BX10" s="139">
        <f t="shared" si="74"/>
        <v>162605835004.88751</v>
      </c>
      <c r="BY10" s="143">
        <f t="shared" si="75"/>
        <v>10.094562019104494</v>
      </c>
      <c r="BZ10" s="143" t="e">
        <f t="shared" si="26"/>
        <v>#N/A</v>
      </c>
      <c r="CA10" s="143">
        <f t="shared" si="27"/>
        <v>111.89067667040236</v>
      </c>
      <c r="CB10" s="143" t="e">
        <f t="shared" si="28"/>
        <v>#N/A</v>
      </c>
      <c r="CC10" s="143">
        <f t="shared" si="29"/>
        <v>4</v>
      </c>
      <c r="CD10" s="143">
        <f t="shared" si="30"/>
        <v>10.769722650238473</v>
      </c>
      <c r="CE10" s="166">
        <f t="shared" si="31"/>
        <v>100</v>
      </c>
      <c r="CG10" s="167">
        <v>9</v>
      </c>
      <c r="CH10" s="169">
        <f t="shared" si="76"/>
        <v>8</v>
      </c>
      <c r="CI10" s="170">
        <f t="shared" si="77"/>
        <v>2.3060041352041671</v>
      </c>
      <c r="CK10" s="189">
        <v>8</v>
      </c>
      <c r="CL10" s="190">
        <f>'Litter calculation'!G$30+CK10</f>
        <v>42683</v>
      </c>
      <c r="CM10" s="193">
        <f t="shared" si="78"/>
        <v>11</v>
      </c>
      <c r="CN10" s="189">
        <f t="shared" si="32"/>
        <v>0.4</v>
      </c>
      <c r="CO10" s="194">
        <f t="shared" si="33"/>
        <v>0.02</v>
      </c>
      <c r="CP10" s="194">
        <f t="shared" si="34"/>
        <v>0.17499999999999999</v>
      </c>
      <c r="CQ10" s="189">
        <f t="shared" si="35"/>
        <v>0.36870000000000003</v>
      </c>
      <c r="CR10" s="189">
        <f t="shared" si="36"/>
        <v>3.687E-2</v>
      </c>
      <c r="CS10" s="189">
        <f t="shared" si="36"/>
        <v>3.687E-2</v>
      </c>
      <c r="CT10" s="189">
        <f t="shared" si="37"/>
        <v>1.8599999999999998E-2</v>
      </c>
      <c r="CU10" s="189">
        <f t="shared" si="38"/>
        <v>1.8600000000000001E-3</v>
      </c>
      <c r="CV10" s="189">
        <f t="shared" si="38"/>
        <v>1.8600000000000001E-3</v>
      </c>
      <c r="CW10" s="189">
        <f t="shared" si="39"/>
        <v>2.9999999999999997E-4</v>
      </c>
      <c r="CX10" s="189">
        <f t="shared" si="40"/>
        <v>3.0000000000000001E-5</v>
      </c>
      <c r="CY10" s="189">
        <f t="shared" si="40"/>
        <v>3.0000000000000001E-5</v>
      </c>
      <c r="CZ10" s="195">
        <f t="shared" si="85"/>
        <v>1.106483325649358</v>
      </c>
      <c r="DA10" s="195">
        <f t="shared" si="86"/>
        <v>2.0180404219855079</v>
      </c>
      <c r="DB10" s="195">
        <f t="shared" si="87"/>
        <v>5.860974167326863E-3</v>
      </c>
      <c r="DC10" s="195">
        <f t="shared" si="88"/>
        <v>0.15408462062947584</v>
      </c>
      <c r="DD10" s="195">
        <f t="shared" si="89"/>
        <v>5.1283523964110039E-2</v>
      </c>
      <c r="DE10" s="195">
        <f t="shared" si="90"/>
        <v>1.3482404305079134</v>
      </c>
      <c r="DF10" s="195">
        <f t="shared" si="91"/>
        <v>4.6839932969036919</v>
      </c>
    </row>
    <row r="11" spans="1:110" x14ac:dyDescent="0.2">
      <c r="A11" s="158" t="s">
        <v>346</v>
      </c>
      <c r="B11" s="158"/>
      <c r="C11" s="8" t="s">
        <v>349</v>
      </c>
      <c r="D11" s="212">
        <f>'Hypoxia risk assessment'!G13</f>
        <v>10.5</v>
      </c>
      <c r="E11" s="13" t="s">
        <v>8</v>
      </c>
      <c r="F11" s="82"/>
      <c r="G11" s="117"/>
      <c r="H11" s="117"/>
      <c r="I11" s="69">
        <f t="shared" si="79"/>
        <v>8</v>
      </c>
      <c r="J11" s="76">
        <f t="shared" si="79"/>
        <v>43717</v>
      </c>
      <c r="K11" s="74">
        <f t="shared" si="41"/>
        <v>9</v>
      </c>
      <c r="L11" s="75">
        <f t="shared" si="0"/>
        <v>12.005749646008947</v>
      </c>
      <c r="M11" s="75">
        <f t="shared" si="1"/>
        <v>0.4</v>
      </c>
      <c r="N11" s="75">
        <f t="shared" si="2"/>
        <v>0.02</v>
      </c>
      <c r="O11" s="75">
        <f t="shared" si="3"/>
        <v>0.17499999999999999</v>
      </c>
      <c r="P11" s="78">
        <f t="shared" si="4"/>
        <v>0.67900733079913789</v>
      </c>
      <c r="Q11" s="78">
        <f t="shared" si="5"/>
        <v>0.13643310088615238</v>
      </c>
      <c r="R11" s="78">
        <f t="shared" si="6"/>
        <v>6.1394895398768558E-2</v>
      </c>
      <c r="S11" s="78">
        <f t="shared" si="7"/>
        <v>0.30002649500427025</v>
      </c>
      <c r="T11" s="79">
        <f t="shared" si="8"/>
        <v>75.654467066900679</v>
      </c>
      <c r="U11" s="79">
        <f t="shared" si="9"/>
        <v>9.4568083833625849</v>
      </c>
      <c r="V11" s="79">
        <f t="shared" si="10"/>
        <v>9.4568083833625849</v>
      </c>
      <c r="W11" s="79">
        <f t="shared" si="11"/>
        <v>42.555637725131632</v>
      </c>
      <c r="X11" s="78">
        <f t="shared" si="12"/>
        <v>6.2963721163152991E-2</v>
      </c>
      <c r="Y11" s="80">
        <f t="shared" si="13"/>
        <v>1.5490418358568214E-2</v>
      </c>
      <c r="Z11" s="63">
        <f t="shared" si="42"/>
        <v>10.744221591197929</v>
      </c>
      <c r="AA11" s="63">
        <f t="shared" si="43"/>
        <v>10.744221591197929</v>
      </c>
      <c r="AB11" s="80">
        <f t="shared" si="14"/>
        <v>6.6183473275413768E-2</v>
      </c>
      <c r="AC11" s="119">
        <f t="shared" si="44"/>
        <v>5531.2236499538349</v>
      </c>
      <c r="AD11" s="119">
        <f t="shared" si="45"/>
        <v>5680.3048525124286</v>
      </c>
      <c r="AE11" s="119">
        <f t="shared" si="15"/>
        <v>568.03048525124291</v>
      </c>
      <c r="AF11" s="119">
        <f t="shared" si="46"/>
        <v>5112.2743672611859</v>
      </c>
      <c r="AG11" s="119">
        <f t="shared" si="47"/>
        <v>6089.2721348067753</v>
      </c>
      <c r="AH11" s="121">
        <f t="shared" si="80"/>
        <v>27309.807038498107</v>
      </c>
      <c r="AI11" s="126">
        <f t="shared" si="48"/>
        <v>21220.534903691332</v>
      </c>
      <c r="AJ11" s="119">
        <f t="shared" si="16"/>
        <v>222.17993076484612</v>
      </c>
      <c r="AK11" s="119">
        <f t="shared" si="49"/>
        <v>6235.0239912863217</v>
      </c>
      <c r="AL11" s="119">
        <f t="shared" si="50"/>
        <v>6235.0239912863217</v>
      </c>
      <c r="AM11" s="126">
        <f t="shared" si="17"/>
        <v>14985.51091240501</v>
      </c>
      <c r="AN11" s="121">
        <f t="shared" si="51"/>
        <v>2173559.1556496602</v>
      </c>
      <c r="AO11" s="120">
        <f t="shared" si="52"/>
        <v>217.35591556496601</v>
      </c>
      <c r="AP11" s="128">
        <f t="shared" si="18"/>
        <v>7000</v>
      </c>
      <c r="AQ11" s="132">
        <f t="shared" si="53"/>
        <v>99.200000000000045</v>
      </c>
      <c r="AR11" s="132">
        <f t="shared" si="54"/>
        <v>216.16000000000008</v>
      </c>
      <c r="AS11" s="132">
        <f t="shared" si="55"/>
        <v>121.39999999999998</v>
      </c>
      <c r="AT11" s="139">
        <f t="shared" si="81"/>
        <v>214747644.57818651</v>
      </c>
      <c r="AU11" s="139">
        <f t="shared" si="92"/>
        <v>-15154834.270897388</v>
      </c>
      <c r="AV11" s="139">
        <f t="shared" si="93"/>
        <v>47220739.75168018</v>
      </c>
      <c r="AW11" s="139">
        <f t="shared" si="19"/>
        <v>1760793517.2064245</v>
      </c>
      <c r="AX11" s="133">
        <f t="shared" si="57"/>
        <v>469793075.90211773</v>
      </c>
      <c r="AY11" s="133">
        <f t="shared" si="58"/>
        <v>-35151270.935931206</v>
      </c>
      <c r="AZ11" s="133">
        <f t="shared" si="59"/>
        <v>315041124.45710063</v>
      </c>
      <c r="BA11" s="133">
        <f t="shared" si="60"/>
        <v>379963864.36821389</v>
      </c>
      <c r="BB11" s="146">
        <f t="shared" si="82"/>
        <v>263489708.64363</v>
      </c>
      <c r="BC11" s="146">
        <f t="shared" si="61"/>
        <v>-19332395.67223987</v>
      </c>
      <c r="BD11" s="146">
        <f t="shared" si="83"/>
        <v>218479066.56035322</v>
      </c>
      <c r="BE11" s="146">
        <f t="shared" si="20"/>
        <v>123033437.67921844</v>
      </c>
      <c r="BF11" s="136">
        <f t="shared" si="62"/>
        <v>104330839.47118369</v>
      </c>
      <c r="BG11" s="136">
        <f t="shared" si="63"/>
        <v>-7816711.1869059801</v>
      </c>
      <c r="BH11" s="136">
        <f t="shared" si="64"/>
        <v>46639430.662560157</v>
      </c>
      <c r="BI11" s="136">
        <f t="shared" si="65"/>
        <v>514455361.975564</v>
      </c>
      <c r="BJ11" s="150">
        <f t="shared" si="21"/>
        <v>2778246181.2294207</v>
      </c>
      <c r="BK11" s="150">
        <f t="shared" si="66"/>
        <v>605016030.67321944</v>
      </c>
      <c r="BL11" s="149">
        <f t="shared" si="67"/>
        <v>22910584659.436642</v>
      </c>
      <c r="BM11" s="150">
        <f t="shared" si="68"/>
        <v>11360609705.024857</v>
      </c>
      <c r="BN11" s="150">
        <f t="shared" si="84"/>
        <v>49813030127.548981</v>
      </c>
      <c r="BO11" s="154">
        <f t="shared" si="69"/>
        <v>3.3240795338058002</v>
      </c>
      <c r="BP11" s="154">
        <f t="shared" si="22"/>
        <v>3.3240795338058002</v>
      </c>
      <c r="BQ11" s="148">
        <f t="shared" si="70"/>
        <v>22910584659.436642</v>
      </c>
      <c r="BR11" s="148">
        <f t="shared" si="71"/>
        <v>22.910584659436644</v>
      </c>
      <c r="BS11" s="139">
        <f t="shared" si="23"/>
        <v>53460241843.451767</v>
      </c>
      <c r="BT11" s="139">
        <f t="shared" si="24"/>
        <v>1611762705.7134566</v>
      </c>
      <c r="BU11" s="139">
        <f t="shared" si="25"/>
        <v>12743569.601022379</v>
      </c>
      <c r="BV11" s="139">
        <f t="shared" si="72"/>
        <v>62939836370.644211</v>
      </c>
      <c r="BW11" s="139">
        <f t="shared" si="73"/>
        <v>668017717.64914513</v>
      </c>
      <c r="BX11" s="139">
        <f t="shared" si="74"/>
        <v>152169751920.02975</v>
      </c>
      <c r="BY11" s="143">
        <f t="shared" si="75"/>
        <v>10.15445871745778</v>
      </c>
      <c r="BZ11" s="143">
        <f t="shared" si="26"/>
        <v>10.15445871745778</v>
      </c>
      <c r="CA11" s="143">
        <f t="shared" si="27"/>
        <v>112.55458681295124</v>
      </c>
      <c r="CB11" s="143">
        <f t="shared" si="28"/>
        <v>112.55458681295124</v>
      </c>
      <c r="CC11" s="143">
        <f t="shared" si="29"/>
        <v>3.6815736544416593</v>
      </c>
      <c r="CD11" s="143">
        <f t="shared" si="30"/>
        <v>10.466384114714263</v>
      </c>
      <c r="CE11" s="166">
        <f t="shared" si="31"/>
        <v>97.414075332257838</v>
      </c>
      <c r="CG11" s="167">
        <v>10</v>
      </c>
      <c r="CH11" s="169">
        <f t="shared" si="76"/>
        <v>9</v>
      </c>
      <c r="CI11" s="170">
        <f t="shared" si="77"/>
        <v>2.2621571627982053</v>
      </c>
      <c r="CK11" s="189">
        <v>9</v>
      </c>
      <c r="CL11" s="190">
        <f>'Litter calculation'!G$30+CK11</f>
        <v>42684</v>
      </c>
      <c r="CM11" s="193">
        <f t="shared" si="78"/>
        <v>11</v>
      </c>
      <c r="CN11" s="189">
        <f t="shared" si="32"/>
        <v>0.4</v>
      </c>
      <c r="CO11" s="194">
        <f t="shared" si="33"/>
        <v>0.02</v>
      </c>
      <c r="CP11" s="194">
        <f t="shared" si="34"/>
        <v>0.17499999999999999</v>
      </c>
      <c r="CQ11" s="189">
        <f t="shared" si="35"/>
        <v>0.36870000000000003</v>
      </c>
      <c r="CR11" s="189">
        <f t="shared" si="36"/>
        <v>3.687E-2</v>
      </c>
      <c r="CS11" s="189">
        <f t="shared" si="36"/>
        <v>3.687E-2</v>
      </c>
      <c r="CT11" s="189">
        <f t="shared" si="37"/>
        <v>1.8599999999999998E-2</v>
      </c>
      <c r="CU11" s="189">
        <f t="shared" si="38"/>
        <v>1.8600000000000001E-3</v>
      </c>
      <c r="CV11" s="189">
        <f t="shared" si="38"/>
        <v>1.8600000000000001E-3</v>
      </c>
      <c r="CW11" s="189">
        <f t="shared" si="39"/>
        <v>2.9999999999999997E-4</v>
      </c>
      <c r="CX11" s="189">
        <f t="shared" si="40"/>
        <v>3.0000000000000001E-5</v>
      </c>
      <c r="CY11" s="189">
        <f t="shared" si="40"/>
        <v>3.0000000000000001E-5</v>
      </c>
      <c r="CZ11" s="195">
        <f t="shared" si="85"/>
        <v>1.2335729540987233</v>
      </c>
      <c r="DA11" s="195">
        <f t="shared" si="86"/>
        <v>2.269955100661651</v>
      </c>
      <c r="DB11" s="195">
        <f t="shared" si="87"/>
        <v>6.5874828874059174E-3</v>
      </c>
      <c r="DC11" s="195">
        <f t="shared" si="88"/>
        <v>0.17334259816019434</v>
      </c>
      <c r="DD11" s="195">
        <f t="shared" si="89"/>
        <v>5.7640475264801767E-2</v>
      </c>
      <c r="DE11" s="195">
        <f t="shared" si="90"/>
        <v>1.5167477339017004</v>
      </c>
      <c r="DF11" s="195">
        <f t="shared" si="91"/>
        <v>5.2578463449744763</v>
      </c>
    </row>
    <row r="12" spans="1:110" x14ac:dyDescent="0.2">
      <c r="A12" s="158" t="s">
        <v>351</v>
      </c>
      <c r="B12" s="158"/>
      <c r="C12" s="8" t="s">
        <v>353</v>
      </c>
      <c r="D12" s="212">
        <f>'Hypoxia risk assessment'!G14</f>
        <v>2</v>
      </c>
      <c r="E12" s="13" t="s">
        <v>8</v>
      </c>
      <c r="F12" s="117"/>
      <c r="G12" s="117"/>
      <c r="H12" s="117"/>
      <c r="I12" s="69">
        <f t="shared" si="79"/>
        <v>9</v>
      </c>
      <c r="J12" s="76">
        <f t="shared" si="79"/>
        <v>43718</v>
      </c>
      <c r="K12" s="74">
        <f t="shared" si="41"/>
        <v>9</v>
      </c>
      <c r="L12" s="75">
        <f t="shared" si="0"/>
        <v>12.10832230982815</v>
      </c>
      <c r="M12" s="75">
        <f t="shared" si="1"/>
        <v>0.4</v>
      </c>
      <c r="N12" s="75">
        <f t="shared" si="2"/>
        <v>0.02</v>
      </c>
      <c r="O12" s="75">
        <f t="shared" si="3"/>
        <v>0.17499999999999999</v>
      </c>
      <c r="P12" s="78">
        <f t="shared" si="4"/>
        <v>0.68106915422606662</v>
      </c>
      <c r="Q12" s="78">
        <f t="shared" si="5"/>
        <v>0.13684738354681897</v>
      </c>
      <c r="R12" s="78">
        <f t="shared" si="6"/>
        <v>6.1581322596068529E-2</v>
      </c>
      <c r="S12" s="78">
        <f t="shared" si="7"/>
        <v>0.30093753326268058</v>
      </c>
      <c r="T12" s="79">
        <f t="shared" si="8"/>
        <v>75.676756511910312</v>
      </c>
      <c r="U12" s="79">
        <f t="shared" si="9"/>
        <v>9.4595945639887891</v>
      </c>
      <c r="V12" s="79">
        <f t="shared" si="10"/>
        <v>9.4595945639887891</v>
      </c>
      <c r="W12" s="79">
        <f t="shared" si="11"/>
        <v>42.56817553794955</v>
      </c>
      <c r="X12" s="78">
        <f t="shared" si="12"/>
        <v>6.3279615234604944E-2</v>
      </c>
      <c r="Y12" s="80">
        <f t="shared" si="13"/>
        <v>1.567628002540861E-2</v>
      </c>
      <c r="Z12" s="63">
        <f t="shared" si="42"/>
        <v>10.71843039560042</v>
      </c>
      <c r="AA12" s="63">
        <f t="shared" si="43"/>
        <v>10.71843039560042</v>
      </c>
      <c r="AB12" s="80">
        <f t="shared" si="14"/>
        <v>6.634467163892302E-2</v>
      </c>
      <c r="AC12" s="119">
        <f t="shared" si="44"/>
        <v>6496.4716392277705</v>
      </c>
      <c r="AD12" s="119">
        <f t="shared" si="45"/>
        <v>6645.5528417863643</v>
      </c>
      <c r="AE12" s="119">
        <f t="shared" si="15"/>
        <v>664.5552841786365</v>
      </c>
      <c r="AF12" s="119">
        <f t="shared" si="46"/>
        <v>5980.9975576077277</v>
      </c>
      <c r="AG12" s="119">
        <f t="shared" si="47"/>
        <v>6753.8274189854119</v>
      </c>
      <c r="AH12" s="121">
        <f t="shared" si="80"/>
        <v>33955.359880284472</v>
      </c>
      <c r="AI12" s="126">
        <f t="shared" si="48"/>
        <v>27201.532461299059</v>
      </c>
      <c r="AJ12" s="119">
        <f t="shared" si="16"/>
        <v>230.63248636439684</v>
      </c>
      <c r="AK12" s="119">
        <f t="shared" si="49"/>
        <v>6243.4765468858723</v>
      </c>
      <c r="AL12" s="119">
        <f t="shared" si="50"/>
        <v>12478.500538172193</v>
      </c>
      <c r="AM12" s="126">
        <f t="shared" si="17"/>
        <v>14723.031923126866</v>
      </c>
      <c r="AN12" s="121">
        <f t="shared" si="51"/>
        <v>2135488.1406775303</v>
      </c>
      <c r="AO12" s="120">
        <f t="shared" si="52"/>
        <v>213.54881406775303</v>
      </c>
      <c r="AP12" s="128">
        <f t="shared" si="18"/>
        <v>7000</v>
      </c>
      <c r="AQ12" s="132">
        <f t="shared" si="53"/>
        <v>99.600000000000051</v>
      </c>
      <c r="AR12" s="132">
        <f t="shared" si="54"/>
        <v>216.18000000000009</v>
      </c>
      <c r="AS12" s="132">
        <f t="shared" si="55"/>
        <v>121.57499999999997</v>
      </c>
      <c r="AT12" s="139">
        <f t="shared" si="81"/>
        <v>211840423.5552111</v>
      </c>
      <c r="AU12" s="139">
        <f t="shared" si="92"/>
        <v>-2907221.022975415</v>
      </c>
      <c r="AV12" s="139">
        <f t="shared" si="93"/>
        <v>23622403.116889305</v>
      </c>
      <c r="AW12" s="139">
        <f t="shared" si="19"/>
        <v>882972221.90222096</v>
      </c>
      <c r="AX12" s="133">
        <f t="shared" si="57"/>
        <v>461607116.48885512</v>
      </c>
      <c r="AY12" s="133">
        <f t="shared" si="58"/>
        <v>-8185959.4132626057</v>
      </c>
      <c r="AZ12" s="133">
        <f t="shared" si="59"/>
        <v>270072888.9411757</v>
      </c>
      <c r="BA12" s="133">
        <f t="shared" si="60"/>
        <v>326747901.37781185</v>
      </c>
      <c r="BB12" s="146">
        <f t="shared" si="82"/>
        <v>259248260.27825212</v>
      </c>
      <c r="BC12" s="146">
        <f t="shared" si="61"/>
        <v>-4241448.3653778732</v>
      </c>
      <c r="BD12" s="146">
        <f t="shared" si="83"/>
        <v>202161550.95844761</v>
      </c>
      <c r="BE12" s="146">
        <f t="shared" si="20"/>
        <v>114213253.38948637</v>
      </c>
      <c r="BF12" s="136">
        <f t="shared" si="62"/>
        <v>102503430.75252146</v>
      </c>
      <c r="BG12" s="136">
        <f t="shared" si="63"/>
        <v>-1827408.7186622322</v>
      </c>
      <c r="BH12" s="136">
        <f t="shared" si="64"/>
        <v>33914344.675737217</v>
      </c>
      <c r="BI12" s="136">
        <f t="shared" si="65"/>
        <v>375175640.42459249</v>
      </c>
      <c r="BJ12" s="150">
        <f t="shared" si="21"/>
        <v>1699109017.0941117</v>
      </c>
      <c r="BK12" s="150">
        <f t="shared" si="66"/>
        <v>482176139.88099706</v>
      </c>
      <c r="BL12" s="149">
        <f t="shared" si="67"/>
        <v>20753812609.299835</v>
      </c>
      <c r="BM12" s="150">
        <f t="shared" si="68"/>
        <v>13291105683.572729</v>
      </c>
      <c r="BN12" s="150">
        <f t="shared" si="84"/>
        <v>43567256079.034988</v>
      </c>
      <c r="BO12" s="154">
        <f t="shared" si="69"/>
        <v>2.9591225711193196</v>
      </c>
      <c r="BP12" s="154">
        <f t="shared" si="22"/>
        <v>2.9591225711193196</v>
      </c>
      <c r="BQ12" s="148">
        <f t="shared" si="70"/>
        <v>43664397268.736481</v>
      </c>
      <c r="BR12" s="148">
        <f t="shared" si="71"/>
        <v>43.664397268736479</v>
      </c>
      <c r="BS12" s="139">
        <f t="shared" si="23"/>
        <v>62643261115.854507</v>
      </c>
      <c r="BT12" s="139">
        <f t="shared" si="24"/>
        <v>1284517236.6429763</v>
      </c>
      <c r="BU12" s="139">
        <f t="shared" si="25"/>
        <v>13738043.896776136</v>
      </c>
      <c r="BV12" s="139">
        <f t="shared" si="72"/>
        <v>63399124848.76844</v>
      </c>
      <c r="BW12" s="139">
        <f t="shared" si="73"/>
        <v>574677559.09253895</v>
      </c>
      <c r="BX12" s="139">
        <f t="shared" si="74"/>
        <v>150690310465.66861</v>
      </c>
      <c r="BY12" s="143">
        <f t="shared" si="75"/>
        <v>10.235005347571448</v>
      </c>
      <c r="BZ12" s="143">
        <f t="shared" si="26"/>
        <v>10.235005347571448</v>
      </c>
      <c r="CA12" s="143">
        <f t="shared" si="27"/>
        <v>113.4473860180958</v>
      </c>
      <c r="CB12" s="143">
        <f t="shared" si="28"/>
        <v>113.4473860180958</v>
      </c>
      <c r="CC12" s="143">
        <f t="shared" si="29"/>
        <v>3.5092909484611483</v>
      </c>
      <c r="CD12" s="143">
        <f t="shared" si="30"/>
        <v>10.490525514366212</v>
      </c>
      <c r="CE12" s="166">
        <f t="shared" si="31"/>
        <v>97.873710302510744</v>
      </c>
      <c r="CG12" s="167">
        <v>11</v>
      </c>
      <c r="CH12" s="169">
        <f t="shared" si="76"/>
        <v>10</v>
      </c>
      <c r="CI12" s="170">
        <f t="shared" si="77"/>
        <v>2.2281388519862744</v>
      </c>
      <c r="CK12" s="189">
        <v>10</v>
      </c>
      <c r="CL12" s="190">
        <f>'Litter calculation'!G$30+CK12</f>
        <v>42685</v>
      </c>
      <c r="CM12" s="193">
        <f t="shared" si="78"/>
        <v>11</v>
      </c>
      <c r="CN12" s="189">
        <f t="shared" si="32"/>
        <v>0.4</v>
      </c>
      <c r="CO12" s="194">
        <f t="shared" si="33"/>
        <v>0.02</v>
      </c>
      <c r="CP12" s="194">
        <f t="shared" si="34"/>
        <v>0.17499999999999999</v>
      </c>
      <c r="CQ12" s="189">
        <f t="shared" si="35"/>
        <v>0.36870000000000003</v>
      </c>
      <c r="CR12" s="189">
        <f t="shared" si="36"/>
        <v>3.687E-2</v>
      </c>
      <c r="CS12" s="189">
        <f t="shared" si="36"/>
        <v>3.687E-2</v>
      </c>
      <c r="CT12" s="189">
        <f t="shared" si="37"/>
        <v>1.8599999999999998E-2</v>
      </c>
      <c r="CU12" s="189">
        <f t="shared" si="38"/>
        <v>1.8600000000000001E-3</v>
      </c>
      <c r="CV12" s="189">
        <f t="shared" si="38"/>
        <v>1.8600000000000001E-3</v>
      </c>
      <c r="CW12" s="189">
        <f t="shared" si="39"/>
        <v>2.9999999999999997E-4</v>
      </c>
      <c r="CX12" s="189">
        <f t="shared" si="40"/>
        <v>3.0000000000000001E-5</v>
      </c>
      <c r="CY12" s="189">
        <f t="shared" si="40"/>
        <v>3.0000000000000001E-5</v>
      </c>
      <c r="CZ12" s="195">
        <f t="shared" si="85"/>
        <v>1.3583205637537303</v>
      </c>
      <c r="DA12" s="195">
        <f t="shared" si="86"/>
        <v>2.521794216269218</v>
      </c>
      <c r="DB12" s="195">
        <f t="shared" si="87"/>
        <v>7.3126415572016077E-3</v>
      </c>
      <c r="DC12" s="195">
        <f t="shared" si="88"/>
        <v>0.19259999796025293</v>
      </c>
      <c r="DD12" s="195">
        <f t="shared" si="89"/>
        <v>6.3985613625514054E-2</v>
      </c>
      <c r="DE12" s="195">
        <f t="shared" si="90"/>
        <v>1.6852499821522131</v>
      </c>
      <c r="DF12" s="195">
        <f t="shared" si="91"/>
        <v>5.82926301531813</v>
      </c>
    </row>
    <row r="13" spans="1:110" x14ac:dyDescent="0.2">
      <c r="I13" s="69">
        <f t="shared" si="79"/>
        <v>10</v>
      </c>
      <c r="J13" s="76">
        <f t="shared" si="79"/>
        <v>43719</v>
      </c>
      <c r="K13" s="74">
        <f t="shared" si="41"/>
        <v>9</v>
      </c>
      <c r="L13" s="75">
        <f t="shared" si="0"/>
        <v>12.212442255742586</v>
      </c>
      <c r="M13" s="75">
        <f t="shared" si="1"/>
        <v>0.4</v>
      </c>
      <c r="N13" s="75">
        <f t="shared" si="2"/>
        <v>0.02</v>
      </c>
      <c r="O13" s="75">
        <f t="shared" si="3"/>
        <v>0.17499999999999999</v>
      </c>
      <c r="P13" s="78">
        <f t="shared" si="4"/>
        <v>0.68316848297981181</v>
      </c>
      <c r="Q13" s="78">
        <f t="shared" si="5"/>
        <v>0.13726920216152497</v>
      </c>
      <c r="R13" s="78">
        <f t="shared" si="6"/>
        <v>6.1771140972686232E-2</v>
      </c>
      <c r="S13" s="78">
        <f t="shared" si="7"/>
        <v>0.30186514364224243</v>
      </c>
      <c r="T13" s="79">
        <f t="shared" si="8"/>
        <v>75.699865945007929</v>
      </c>
      <c r="U13" s="79">
        <f t="shared" si="9"/>
        <v>9.4624832431259911</v>
      </c>
      <c r="V13" s="79">
        <f t="shared" si="10"/>
        <v>9.4624832431259911</v>
      </c>
      <c r="W13" s="79">
        <f t="shared" si="11"/>
        <v>42.581174594066958</v>
      </c>
      <c r="X13" s="78">
        <f t="shared" si="12"/>
        <v>6.3601895434548764E-2</v>
      </c>
      <c r="Y13" s="80">
        <f t="shared" si="13"/>
        <v>1.5864945367405566E-2</v>
      </c>
      <c r="Z13" s="63">
        <f t="shared" si="42"/>
        <v>10.692361317504467</v>
      </c>
      <c r="AA13" s="63">
        <f t="shared" si="43"/>
        <v>10.692361317504467</v>
      </c>
      <c r="AB13" s="80">
        <f t="shared" si="14"/>
        <v>6.6508703190818252E-2</v>
      </c>
      <c r="AC13" s="119">
        <f t="shared" si="44"/>
        <v>7597.0654110984997</v>
      </c>
      <c r="AD13" s="119">
        <f t="shared" si="45"/>
        <v>7746.1466136570934</v>
      </c>
      <c r="AE13" s="119">
        <f t="shared" si="15"/>
        <v>774.61466136570937</v>
      </c>
      <c r="AF13" s="119">
        <f t="shared" si="46"/>
        <v>6971.5319522913842</v>
      </c>
      <c r="AG13" s="119">
        <f t="shared" si="47"/>
        <v>7528.4420803511211</v>
      </c>
      <c r="AH13" s="121">
        <f t="shared" si="80"/>
        <v>41701.506493941568</v>
      </c>
      <c r="AI13" s="126">
        <f t="shared" si="48"/>
        <v>34173.064413590444</v>
      </c>
      <c r="AJ13" s="119">
        <f t="shared" si="16"/>
        <v>239.3693724079931</v>
      </c>
      <c r="AK13" s="119">
        <f t="shared" si="49"/>
        <v>6252.2134329294686</v>
      </c>
      <c r="AL13" s="119">
        <f t="shared" si="50"/>
        <v>18730.713971101661</v>
      </c>
      <c r="AM13" s="126">
        <f t="shared" si="17"/>
        <v>15442.350442488783</v>
      </c>
      <c r="AN13" s="121">
        <f t="shared" si="51"/>
        <v>2239821.0101223225</v>
      </c>
      <c r="AO13" s="120">
        <f t="shared" si="52"/>
        <v>223.98210101223225</v>
      </c>
      <c r="AP13" s="128">
        <f t="shared" si="18"/>
        <v>7000</v>
      </c>
      <c r="AQ13" s="132">
        <f t="shared" si="53"/>
        <v>100.00000000000006</v>
      </c>
      <c r="AR13" s="132">
        <f t="shared" si="54"/>
        <v>216.2000000000001</v>
      </c>
      <c r="AS13" s="132">
        <f t="shared" si="55"/>
        <v>121.74999999999997</v>
      </c>
      <c r="AT13" s="139">
        <f t="shared" si="81"/>
        <v>223086172.60818344</v>
      </c>
      <c r="AU13" s="139">
        <f t="shared" si="92"/>
        <v>11245749.052972347</v>
      </c>
      <c r="AV13" s="139">
        <f t="shared" si="93"/>
        <v>23200471.595268644</v>
      </c>
      <c r="AW13" s="139">
        <f t="shared" si="19"/>
        <v>869329772.55540597</v>
      </c>
      <c r="AX13" s="133">
        <f t="shared" si="57"/>
        <v>484204505.9682439</v>
      </c>
      <c r="AY13" s="133">
        <f t="shared" si="58"/>
        <v>22597389.479388773</v>
      </c>
      <c r="AZ13" s="133">
        <f t="shared" si="59"/>
        <v>258128850.75497609</v>
      </c>
      <c r="BA13" s="133">
        <f t="shared" si="60"/>
        <v>313291109.7835722</v>
      </c>
      <c r="BB13" s="146">
        <f t="shared" si="82"/>
        <v>272306239.30562133</v>
      </c>
      <c r="BC13" s="146">
        <f t="shared" si="61"/>
        <v>13057979.027369201</v>
      </c>
      <c r="BD13" s="146">
        <f t="shared" si="83"/>
        <v>203145729.92843607</v>
      </c>
      <c r="BE13" s="146">
        <f t="shared" si="20"/>
        <v>115147378.90088065</v>
      </c>
      <c r="BF13" s="136">
        <f t="shared" si="62"/>
        <v>107511408.48587148</v>
      </c>
      <c r="BG13" s="136">
        <f t="shared" si="63"/>
        <v>5007977.7333500236</v>
      </c>
      <c r="BH13" s="136">
        <f t="shared" si="64"/>
        <v>30085525.336614579</v>
      </c>
      <c r="BI13" s="136">
        <f t="shared" si="65"/>
        <v>333800274.02279955</v>
      </c>
      <c r="BJ13" s="150">
        <f t="shared" si="21"/>
        <v>1631568535.2626584</v>
      </c>
      <c r="BK13" s="150">
        <f t="shared" si="66"/>
        <v>423558483.61160851</v>
      </c>
      <c r="BL13" s="149">
        <f t="shared" si="67"/>
        <v>18501065888.836994</v>
      </c>
      <c r="BM13" s="150">
        <f t="shared" si="68"/>
        <v>15492293227.314186</v>
      </c>
      <c r="BN13" s="150">
        <f t="shared" si="84"/>
        <v>41766493469.163223</v>
      </c>
      <c r="BO13" s="154">
        <f t="shared" si="69"/>
        <v>2.70467203970744</v>
      </c>
      <c r="BP13" s="154">
        <f t="shared" si="22"/>
        <v>2.70467203970744</v>
      </c>
      <c r="BQ13" s="148">
        <f t="shared" si="70"/>
        <v>62165463157.573471</v>
      </c>
      <c r="BR13" s="148">
        <f t="shared" si="71"/>
        <v>62.16546315757347</v>
      </c>
      <c r="BS13" s="139">
        <f t="shared" si="23"/>
        <v>73082053506.566284</v>
      </c>
      <c r="BT13" s="139">
        <f t="shared" si="24"/>
        <v>1128359800.341325</v>
      </c>
      <c r="BU13" s="139">
        <f t="shared" si="25"/>
        <v>15617300.260310754</v>
      </c>
      <c r="BV13" s="139">
        <f t="shared" si="72"/>
        <v>63991437920.191147</v>
      </c>
      <c r="BW13" s="139">
        <f t="shared" si="73"/>
        <v>495277503.55560833</v>
      </c>
      <c r="BX13" s="139">
        <f t="shared" si="74"/>
        <v>159132226454.99768</v>
      </c>
      <c r="BY13" s="143">
        <f t="shared" si="75"/>
        <v>10.304922624806782</v>
      </c>
      <c r="BZ13" s="143">
        <f t="shared" si="26"/>
        <v>10.304922624806782</v>
      </c>
      <c r="CA13" s="143">
        <f t="shared" si="27"/>
        <v>114.22236678952579</v>
      </c>
      <c r="CB13" s="143">
        <f t="shared" si="28"/>
        <v>114.22236678952579</v>
      </c>
      <c r="CC13" s="143">
        <f t="shared" si="29"/>
        <v>3.3888819468250881</v>
      </c>
      <c r="CD13" s="143">
        <f t="shared" si="30"/>
        <v>10.509573030009644</v>
      </c>
      <c r="CE13" s="166">
        <f t="shared" si="31"/>
        <v>98.290477827422649</v>
      </c>
      <c r="CG13" s="167">
        <v>12</v>
      </c>
      <c r="CH13" s="169">
        <f t="shared" si="76"/>
        <v>11</v>
      </c>
      <c r="CI13" s="170">
        <f t="shared" si="77"/>
        <v>2.2009851600916384</v>
      </c>
      <c r="CK13" s="189">
        <v>11</v>
      </c>
      <c r="CL13" s="190">
        <f>'Litter calculation'!G$30+CK13</f>
        <v>42686</v>
      </c>
      <c r="CM13" s="193">
        <f t="shared" si="78"/>
        <v>11</v>
      </c>
      <c r="CN13" s="189">
        <f t="shared" si="32"/>
        <v>0.4</v>
      </c>
      <c r="CO13" s="194">
        <f t="shared" si="33"/>
        <v>0.02</v>
      </c>
      <c r="CP13" s="194">
        <f t="shared" si="34"/>
        <v>0.17499999999999999</v>
      </c>
      <c r="CQ13" s="189">
        <f t="shared" si="35"/>
        <v>0.36870000000000003</v>
      </c>
      <c r="CR13" s="189">
        <f t="shared" si="36"/>
        <v>3.687E-2</v>
      </c>
      <c r="CS13" s="189">
        <f t="shared" si="36"/>
        <v>3.687E-2</v>
      </c>
      <c r="CT13" s="189">
        <f t="shared" si="37"/>
        <v>1.8599999999999998E-2</v>
      </c>
      <c r="CU13" s="189">
        <f t="shared" si="38"/>
        <v>1.8600000000000001E-3</v>
      </c>
      <c r="CV13" s="189">
        <f t="shared" si="38"/>
        <v>1.8600000000000001E-3</v>
      </c>
      <c r="CW13" s="189">
        <f t="shared" si="39"/>
        <v>2.9999999999999997E-4</v>
      </c>
      <c r="CX13" s="189">
        <f t="shared" si="40"/>
        <v>3.0000000000000001E-5</v>
      </c>
      <c r="CY13" s="189">
        <f t="shared" si="40"/>
        <v>3.0000000000000001E-5</v>
      </c>
      <c r="CZ13" s="195">
        <f t="shared" si="85"/>
        <v>1.4807693135416657</v>
      </c>
      <c r="DA13" s="195">
        <f t="shared" si="86"/>
        <v>2.7735577914737299</v>
      </c>
      <c r="DB13" s="195">
        <f t="shared" si="87"/>
        <v>8.0364526854735906E-3</v>
      </c>
      <c r="DC13" s="195">
        <f t="shared" si="88"/>
        <v>0.21185682004698325</v>
      </c>
      <c r="DD13" s="195">
        <f t="shared" si="89"/>
        <v>7.031896099789392E-2</v>
      </c>
      <c r="DE13" s="195">
        <f t="shared" si="90"/>
        <v>1.8537471754111037</v>
      </c>
      <c r="DF13" s="195">
        <f t="shared" si="91"/>
        <v>6.3982865141568501</v>
      </c>
    </row>
    <row r="14" spans="1:110" ht="16" x14ac:dyDescent="0.2">
      <c r="A14" s="48" t="s">
        <v>129</v>
      </c>
      <c r="B14" s="48"/>
      <c r="C14" s="48"/>
      <c r="D14" s="48"/>
      <c r="E14" s="48"/>
      <c r="F14" s="48"/>
      <c r="G14" s="48"/>
      <c r="H14" s="48"/>
      <c r="I14" s="69">
        <f t="shared" si="79"/>
        <v>11</v>
      </c>
      <c r="J14" s="76">
        <f t="shared" si="79"/>
        <v>43720</v>
      </c>
      <c r="K14" s="74">
        <f t="shared" si="41"/>
        <v>9</v>
      </c>
      <c r="L14" s="75">
        <f t="shared" si="0"/>
        <v>12.318078082596696</v>
      </c>
      <c r="M14" s="75">
        <f t="shared" si="1"/>
        <v>0.4</v>
      </c>
      <c r="N14" s="75">
        <f t="shared" si="2"/>
        <v>0.02</v>
      </c>
      <c r="O14" s="75">
        <f t="shared" si="3"/>
        <v>0.17499999999999999</v>
      </c>
      <c r="P14" s="78">
        <f t="shared" si="4"/>
        <v>0.68530498890914038</v>
      </c>
      <c r="Q14" s="78">
        <f t="shared" si="5"/>
        <v>0.13769849079476681</v>
      </c>
      <c r="R14" s="78">
        <f t="shared" si="6"/>
        <v>6.1964320857645062E-2</v>
      </c>
      <c r="S14" s="78">
        <f t="shared" si="7"/>
        <v>0.30280918114589922</v>
      </c>
      <c r="T14" s="79">
        <f t="shared" si="8"/>
        <v>75.723820631296107</v>
      </c>
      <c r="U14" s="79">
        <f t="shared" si="9"/>
        <v>9.4654775789120134</v>
      </c>
      <c r="V14" s="79">
        <f t="shared" si="10"/>
        <v>9.4654775789120134</v>
      </c>
      <c r="W14" s="79">
        <f t="shared" si="11"/>
        <v>42.594649105104061</v>
      </c>
      <c r="X14" s="78">
        <f t="shared" si="12"/>
        <v>6.3930545126258287E-2</v>
      </c>
      <c r="Y14" s="80">
        <f t="shared" si="13"/>
        <v>1.6056357485665213E-2</v>
      </c>
      <c r="Z14" s="63">
        <f t="shared" si="42"/>
        <v>10.666026622886291</v>
      </c>
      <c r="AA14" s="63">
        <f t="shared" si="43"/>
        <v>10.666026622886291</v>
      </c>
      <c r="AB14" s="80">
        <f t="shared" si="14"/>
        <v>6.6675537334627652E-2</v>
      </c>
      <c r="AC14" s="119">
        <f t="shared" si="44"/>
        <v>8845.5771706955547</v>
      </c>
      <c r="AD14" s="119">
        <f t="shared" si="45"/>
        <v>8994.6583732541476</v>
      </c>
      <c r="AE14" s="119">
        <f t="shared" si="15"/>
        <v>899.46583732541478</v>
      </c>
      <c r="AF14" s="119">
        <f t="shared" si="46"/>
        <v>8095.1925359287325</v>
      </c>
      <c r="AG14" s="119">
        <f t="shared" si="47"/>
        <v>8427.9079176765354</v>
      </c>
      <c r="AH14" s="121">
        <f t="shared" si="80"/>
        <v>50696.164867195715</v>
      </c>
      <c r="AI14" s="126">
        <f t="shared" si="48"/>
        <v>42268.256949519178</v>
      </c>
      <c r="AJ14" s="119">
        <f t="shared" si="16"/>
        <v>248.39859070126283</v>
      </c>
      <c r="AK14" s="119">
        <f t="shared" si="49"/>
        <v>6261.2426512227385</v>
      </c>
      <c r="AL14" s="119">
        <f t="shared" si="50"/>
        <v>24991.9566223244</v>
      </c>
      <c r="AM14" s="126">
        <f t="shared" si="17"/>
        <v>17276.300327194778</v>
      </c>
      <c r="AN14" s="121">
        <f t="shared" si="51"/>
        <v>2505824.5241970792</v>
      </c>
      <c r="AO14" s="120">
        <f t="shared" si="52"/>
        <v>250.58245241970792</v>
      </c>
      <c r="AP14" s="128">
        <f t="shared" si="18"/>
        <v>7000</v>
      </c>
      <c r="AQ14" s="132">
        <f t="shared" si="53"/>
        <v>100.40000000000006</v>
      </c>
      <c r="AR14" s="132">
        <f t="shared" si="54"/>
        <v>216.22000000000011</v>
      </c>
      <c r="AS14" s="132">
        <f t="shared" si="55"/>
        <v>121.92499999999997</v>
      </c>
      <c r="AT14" s="139">
        <f t="shared" si="81"/>
        <v>250582452.41970807</v>
      </c>
      <c r="AU14" s="139">
        <f t="shared" si="92"/>
        <v>27496279.81152463</v>
      </c>
      <c r="AV14" s="139">
        <f t="shared" si="93"/>
        <v>39212850.323178023</v>
      </c>
      <c r="AW14" s="139">
        <f t="shared" si="19"/>
        <v>1472984555.3803141</v>
      </c>
      <c r="AX14" s="133">
        <f t="shared" si="57"/>
        <v>541759262.13140881</v>
      </c>
      <c r="AY14" s="133">
        <f t="shared" si="58"/>
        <v>57554756.163164914</v>
      </c>
      <c r="AZ14" s="133">
        <f t="shared" si="59"/>
        <v>282574844.47872937</v>
      </c>
      <c r="BA14" s="133">
        <f t="shared" si="60"/>
        <v>344070481.78287387</v>
      </c>
      <c r="BB14" s="146">
        <f t="shared" si="82"/>
        <v>305084135.82099432</v>
      </c>
      <c r="BC14" s="146">
        <f t="shared" si="61"/>
        <v>32777896.515372992</v>
      </c>
      <c r="BD14" s="146">
        <f t="shared" si="83"/>
        <v>223754793.3856867</v>
      </c>
      <c r="BE14" s="146">
        <f t="shared" si="20"/>
        <v>127253773.32442872</v>
      </c>
      <c r="BF14" s="136">
        <f t="shared" si="62"/>
        <v>120279577.1614598</v>
      </c>
      <c r="BG14" s="136">
        <f t="shared" si="63"/>
        <v>12768168.675588325</v>
      </c>
      <c r="BH14" s="136">
        <f t="shared" si="64"/>
        <v>34993551.120445445</v>
      </c>
      <c r="BI14" s="136">
        <f t="shared" si="65"/>
        <v>389417893.73866171</v>
      </c>
      <c r="BJ14" s="150">
        <f t="shared" si="21"/>
        <v>2333726704.2262783</v>
      </c>
      <c r="BK14" s="150">
        <f t="shared" si="66"/>
        <v>436180781.45530671</v>
      </c>
      <c r="BL14" s="149">
        <f t="shared" si="67"/>
        <v>16934607932.585823</v>
      </c>
      <c r="BM14" s="150">
        <f t="shared" si="68"/>
        <v>17989316746.508297</v>
      </c>
      <c r="BN14" s="150">
        <f t="shared" si="84"/>
        <v>44718748205.856674</v>
      </c>
      <c r="BO14" s="154">
        <f t="shared" si="69"/>
        <v>2.5884447109005446</v>
      </c>
      <c r="BP14" s="154">
        <f t="shared" si="22"/>
        <v>2.5884447109005446</v>
      </c>
      <c r="BQ14" s="148">
        <f t="shared" si="70"/>
        <v>79100071090.159302</v>
      </c>
      <c r="BR14" s="148">
        <f t="shared" si="71"/>
        <v>79.100071090159304</v>
      </c>
      <c r="BS14" s="139">
        <f t="shared" si="23"/>
        <v>84887050150.512711</v>
      </c>
      <c r="BT14" s="139">
        <f t="shared" si="24"/>
        <v>1161985601.7969372</v>
      </c>
      <c r="BU14" s="139">
        <f t="shared" si="25"/>
        <v>18749739.806607895</v>
      </c>
      <c r="BV14" s="139">
        <f t="shared" si="72"/>
        <v>64521621055.990395</v>
      </c>
      <c r="BW14" s="139">
        <f t="shared" si="73"/>
        <v>445176484.56301421</v>
      </c>
      <c r="BX14" s="139">
        <f t="shared" si="74"/>
        <v>178762096692.47946</v>
      </c>
      <c r="BY14" s="143">
        <f t="shared" si="75"/>
        <v>10.347244103593663</v>
      </c>
      <c r="BZ14" s="143">
        <f t="shared" si="26"/>
        <v>10.347244103593663</v>
      </c>
      <c r="CA14" s="143">
        <f t="shared" si="27"/>
        <v>114.6914687565249</v>
      </c>
      <c r="CB14" s="143">
        <f t="shared" si="28"/>
        <v>114.6914687565249</v>
      </c>
      <c r="CC14" s="143">
        <f t="shared" si="29"/>
        <v>3.3335398187700269</v>
      </c>
      <c r="CD14" s="143">
        <f t="shared" si="30"/>
        <v>10.515514732051143</v>
      </c>
      <c r="CE14" s="166">
        <f t="shared" si="31"/>
        <v>98.588866349609589</v>
      </c>
      <c r="CG14" s="167">
        <v>13</v>
      </c>
      <c r="CH14" s="169">
        <f t="shared" si="76"/>
        <v>12</v>
      </c>
      <c r="CI14" s="170">
        <f t="shared" si="77"/>
        <v>2.1788128296672284</v>
      </c>
      <c r="CK14" s="189">
        <v>12</v>
      </c>
      <c r="CL14" s="190">
        <f>'Litter calculation'!G$30+CK14</f>
        <v>42687</v>
      </c>
      <c r="CM14" s="193">
        <f t="shared" si="78"/>
        <v>11</v>
      </c>
      <c r="CN14" s="189">
        <f t="shared" si="32"/>
        <v>0.4</v>
      </c>
      <c r="CO14" s="194">
        <f t="shared" si="33"/>
        <v>0.02</v>
      </c>
      <c r="CP14" s="194">
        <f t="shared" si="34"/>
        <v>0.17499999999999999</v>
      </c>
      <c r="CQ14" s="189">
        <f t="shared" si="35"/>
        <v>0.36870000000000003</v>
      </c>
      <c r="CR14" s="189">
        <f t="shared" si="36"/>
        <v>3.687E-2</v>
      </c>
      <c r="CS14" s="189">
        <f t="shared" si="36"/>
        <v>3.687E-2</v>
      </c>
      <c r="CT14" s="189">
        <f t="shared" si="37"/>
        <v>1.8599999999999998E-2</v>
      </c>
      <c r="CU14" s="189">
        <f t="shared" si="38"/>
        <v>1.8600000000000001E-3</v>
      </c>
      <c r="CV14" s="189">
        <f t="shared" si="38"/>
        <v>1.8600000000000001E-3</v>
      </c>
      <c r="CW14" s="189">
        <f t="shared" si="39"/>
        <v>2.9999999999999997E-4</v>
      </c>
      <c r="CX14" s="189">
        <f t="shared" si="40"/>
        <v>3.0000000000000001E-5</v>
      </c>
      <c r="CY14" s="189">
        <f t="shared" si="40"/>
        <v>3.0000000000000001E-5</v>
      </c>
      <c r="CZ14" s="195">
        <f t="shared" si="85"/>
        <v>1.6009615670533275</v>
      </c>
      <c r="DA14" s="195">
        <f t="shared" si="86"/>
        <v>3.0252458489339085</v>
      </c>
      <c r="DB14" s="195">
        <f t="shared" si="87"/>
        <v>8.7589187763195686E-3</v>
      </c>
      <c r="DC14" s="195">
        <f t="shared" si="88"/>
        <v>0.23111306443771645</v>
      </c>
      <c r="DD14" s="195">
        <f t="shared" si="89"/>
        <v>7.6640539292796239E-2</v>
      </c>
      <c r="DE14" s="195">
        <f t="shared" si="90"/>
        <v>2.0222393138300192</v>
      </c>
      <c r="DF14" s="195">
        <f t="shared" si="91"/>
        <v>6.9649592523240873</v>
      </c>
    </row>
    <row r="15" spans="1:110" x14ac:dyDescent="0.2">
      <c r="A15" s="49" t="s">
        <v>46</v>
      </c>
      <c r="B15" s="49"/>
      <c r="C15" s="14" t="s">
        <v>50</v>
      </c>
      <c r="D15" s="212">
        <f>'Hypoxia risk assessment'!G17</f>
        <v>50418</v>
      </c>
      <c r="E15" s="15" t="s">
        <v>4</v>
      </c>
      <c r="I15" s="69">
        <f t="shared" si="79"/>
        <v>12</v>
      </c>
      <c r="J15" s="76">
        <f t="shared" si="79"/>
        <v>43721</v>
      </c>
      <c r="K15" s="74">
        <f t="shared" si="41"/>
        <v>9</v>
      </c>
      <c r="L15" s="75">
        <f t="shared" si="0"/>
        <v>12.425197932065888</v>
      </c>
      <c r="M15" s="75">
        <f t="shared" si="1"/>
        <v>0.4</v>
      </c>
      <c r="N15" s="75">
        <f t="shared" si="2"/>
        <v>0.02</v>
      </c>
      <c r="O15" s="75">
        <f t="shared" si="3"/>
        <v>0.17499999999999999</v>
      </c>
      <c r="P15" s="78">
        <f t="shared" ref="P15:P78" si="94">$D$74*1.03^($L15-20)</f>
        <v>0.68747833265276326</v>
      </c>
      <c r="Q15" s="78">
        <f t="shared" si="5"/>
        <v>0.13813518125860175</v>
      </c>
      <c r="R15" s="78">
        <f t="shared" si="6"/>
        <v>6.2160831566370783E-2</v>
      </c>
      <c r="S15" s="78">
        <f t="shared" si="7"/>
        <v>0.30376949582331403</v>
      </c>
      <c r="T15" s="79">
        <f t="shared" si="8"/>
        <v>75.748646613692799</v>
      </c>
      <c r="U15" s="79">
        <f t="shared" si="9"/>
        <v>9.4685808267115998</v>
      </c>
      <c r="V15" s="79">
        <f t="shared" si="10"/>
        <v>9.4685808267115998</v>
      </c>
      <c r="W15" s="79">
        <f t="shared" si="11"/>
        <v>42.6086137202022</v>
      </c>
      <c r="X15" s="78">
        <f t="shared" si="12"/>
        <v>6.4265546071388568E-2</v>
      </c>
      <c r="Y15" s="80">
        <f t="shared" si="13"/>
        <v>1.6250458652903393E-2</v>
      </c>
      <c r="Z15" s="63">
        <f t="shared" si="42"/>
        <v>10.639438579713463</v>
      </c>
      <c r="AA15" s="63">
        <f t="shared" si="43"/>
        <v>10.639438579713463</v>
      </c>
      <c r="AB15" s="80">
        <f t="shared" si="14"/>
        <v>6.6845142605519478E-2</v>
      </c>
      <c r="AC15" s="119">
        <f t="shared" si="44"/>
        <v>10254.594151773592</v>
      </c>
      <c r="AD15" s="119">
        <f t="shared" si="45"/>
        <v>10403.675354332185</v>
      </c>
      <c r="AE15" s="119">
        <f t="shared" si="15"/>
        <v>1040.3675354332186</v>
      </c>
      <c r="AF15" s="119">
        <f t="shared" si="46"/>
        <v>9363.3078188989657</v>
      </c>
      <c r="AG15" s="119">
        <f t="shared" si="47"/>
        <v>9468.2754531097544</v>
      </c>
      <c r="AH15" s="121">
        <f t="shared" si="80"/>
        <v>61099.840221527898</v>
      </c>
      <c r="AI15" s="126">
        <f t="shared" si="48"/>
        <v>51631.564768418146</v>
      </c>
      <c r="AJ15" s="119">
        <f t="shared" si="16"/>
        <v>257.72830655363913</v>
      </c>
      <c r="AK15" s="119">
        <f t="shared" si="49"/>
        <v>6270.5723670751149</v>
      </c>
      <c r="AL15" s="119">
        <f t="shared" si="50"/>
        <v>31262.528989399514</v>
      </c>
      <c r="AM15" s="126">
        <f t="shared" si="17"/>
        <v>20369.035779018632</v>
      </c>
      <c r="AN15" s="121">
        <f t="shared" si="51"/>
        <v>2954407.3917821515</v>
      </c>
      <c r="AO15" s="120">
        <f t="shared" si="52"/>
        <v>295.44073917821515</v>
      </c>
      <c r="AP15" s="128">
        <f t="shared" si="18"/>
        <v>7000</v>
      </c>
      <c r="AQ15" s="132">
        <f t="shared" si="53"/>
        <v>100.80000000000007</v>
      </c>
      <c r="AR15" s="132">
        <f t="shared" si="54"/>
        <v>216.24000000000012</v>
      </c>
      <c r="AS15" s="132">
        <f t="shared" si="55"/>
        <v>122.09999999999997</v>
      </c>
      <c r="AT15" s="139">
        <f t="shared" si="81"/>
        <v>296622502.13492823</v>
      </c>
      <c r="AU15" s="139">
        <f t="shared" si="92"/>
        <v>46040049.715220153</v>
      </c>
      <c r="AV15" s="139">
        <f t="shared" si="93"/>
        <v>65800836.696898736</v>
      </c>
      <c r="AW15" s="139">
        <f t="shared" si="19"/>
        <v>2477994355.0248327</v>
      </c>
      <c r="AX15" s="133">
        <f t="shared" si="57"/>
        <v>638801966.25113714</v>
      </c>
      <c r="AY15" s="133">
        <f t="shared" si="58"/>
        <v>97042704.119728327</v>
      </c>
      <c r="AZ15" s="133">
        <f t="shared" si="59"/>
        <v>343267509.3199935</v>
      </c>
      <c r="BA15" s="133">
        <f t="shared" si="60"/>
        <v>419344982.82452077</v>
      </c>
      <c r="BB15" s="146">
        <f t="shared" si="82"/>
        <v>360216121.24303871</v>
      </c>
      <c r="BC15" s="146">
        <f t="shared" si="61"/>
        <v>55131985.422044396</v>
      </c>
      <c r="BD15" s="146">
        <f t="shared" si="83"/>
        <v>265442790.13800615</v>
      </c>
      <c r="BE15" s="146">
        <f t="shared" si="20"/>
        <v>151476236.27666304</v>
      </c>
      <c r="BF15" s="136">
        <f t="shared" si="62"/>
        <v>141811554.80554327</v>
      </c>
      <c r="BG15" s="136">
        <f t="shared" si="63"/>
        <v>21531977.64408347</v>
      </c>
      <c r="BH15" s="136">
        <f t="shared" si="64"/>
        <v>47358301.983575419</v>
      </c>
      <c r="BI15" s="136">
        <f t="shared" si="65"/>
        <v>528619872.51925367</v>
      </c>
      <c r="BJ15" s="150">
        <f t="shared" si="21"/>
        <v>3577435446.6452703</v>
      </c>
      <c r="BK15" s="150">
        <f t="shared" si="66"/>
        <v>521073455.61356938</v>
      </c>
      <c r="BL15" s="149">
        <f t="shared" si="67"/>
        <v>16231029877.874691</v>
      </c>
      <c r="BM15" s="150">
        <f t="shared" si="68"/>
        <v>20807350708.664368</v>
      </c>
      <c r="BN15" s="150">
        <f t="shared" si="84"/>
        <v>52351431027.678055</v>
      </c>
      <c r="BO15" s="154">
        <f t="shared" si="69"/>
        <v>2.570147727935324</v>
      </c>
      <c r="BP15" s="154">
        <f t="shared" si="22"/>
        <v>2.570147727935324</v>
      </c>
      <c r="BQ15" s="148">
        <f t="shared" si="70"/>
        <v>95331100968.033997</v>
      </c>
      <c r="BR15" s="148">
        <f t="shared" si="71"/>
        <v>95.331100968033994</v>
      </c>
      <c r="BS15" s="139">
        <f t="shared" si="23"/>
        <v>98167480191.566772</v>
      </c>
      <c r="BT15" s="139">
        <f t="shared" si="24"/>
        <v>1388139685.7545488</v>
      </c>
      <c r="BU15" s="139">
        <f t="shared" si="25"/>
        <v>23529611.932008002</v>
      </c>
      <c r="BV15" s="139">
        <f t="shared" si="72"/>
        <v>64883142951.375343</v>
      </c>
      <c r="BW15" s="139">
        <f t="shared" si="73"/>
        <v>432943769.25525457</v>
      </c>
      <c r="BX15" s="139">
        <f t="shared" si="74"/>
        <v>211067708404.23959</v>
      </c>
      <c r="BY15" s="143">
        <f t="shared" si="75"/>
        <v>10.362184577320662</v>
      </c>
      <c r="BZ15" s="143">
        <f t="shared" si="26"/>
        <v>10.362184577320662</v>
      </c>
      <c r="CA15" s="143">
        <f t="shared" si="27"/>
        <v>114.85707274329781</v>
      </c>
      <c r="CB15" s="143">
        <f t="shared" si="28"/>
        <v>114.85707274329781</v>
      </c>
      <c r="CC15" s="143">
        <f t="shared" si="29"/>
        <v>3.3243703513155656</v>
      </c>
      <c r="CD15" s="143">
        <f t="shared" si="30"/>
        <v>10.508431322605347</v>
      </c>
      <c r="CE15" s="166">
        <f t="shared" si="31"/>
        <v>98.768663815044604</v>
      </c>
      <c r="CG15" s="167">
        <v>14</v>
      </c>
      <c r="CH15" s="169">
        <f t="shared" si="76"/>
        <v>13</v>
      </c>
      <c r="CI15" s="170">
        <f t="shared" si="77"/>
        <v>2.1603686564627926</v>
      </c>
      <c r="CK15" s="189">
        <v>13</v>
      </c>
      <c r="CL15" s="190">
        <f>'Litter calculation'!G$30+CK15</f>
        <v>42688</v>
      </c>
      <c r="CM15" s="193">
        <f t="shared" si="78"/>
        <v>11</v>
      </c>
      <c r="CN15" s="189">
        <f t="shared" si="32"/>
        <v>0.4</v>
      </c>
      <c r="CO15" s="194">
        <f t="shared" si="33"/>
        <v>0.02</v>
      </c>
      <c r="CP15" s="194">
        <f t="shared" si="34"/>
        <v>0.17499999999999999</v>
      </c>
      <c r="CQ15" s="189">
        <f t="shared" si="35"/>
        <v>0.36870000000000003</v>
      </c>
      <c r="CR15" s="189">
        <f t="shared" si="36"/>
        <v>3.687E-2</v>
      </c>
      <c r="CS15" s="189">
        <f t="shared" si="36"/>
        <v>3.687E-2</v>
      </c>
      <c r="CT15" s="189">
        <f t="shared" si="37"/>
        <v>1.8599999999999998E-2</v>
      </c>
      <c r="CU15" s="189">
        <f t="shared" si="38"/>
        <v>1.8600000000000001E-3</v>
      </c>
      <c r="CV15" s="189">
        <f t="shared" si="38"/>
        <v>1.8600000000000001E-3</v>
      </c>
      <c r="CW15" s="189">
        <f t="shared" si="39"/>
        <v>2.9999999999999997E-4</v>
      </c>
      <c r="CX15" s="189">
        <f t="shared" si="40"/>
        <v>3.0000000000000001E-5</v>
      </c>
      <c r="CY15" s="189">
        <f t="shared" si="40"/>
        <v>3.0000000000000001E-5</v>
      </c>
      <c r="CZ15" s="195">
        <f t="shared" si="85"/>
        <v>1.7189389071995551</v>
      </c>
      <c r="DA15" s="195">
        <f t="shared" si="86"/>
        <v>3.2768584113016792</v>
      </c>
      <c r="DB15" s="195">
        <f t="shared" si="87"/>
        <v>9.4800423291839485E-3</v>
      </c>
      <c r="DC15" s="195">
        <f t="shared" si="88"/>
        <v>0.25036873114978314</v>
      </c>
      <c r="DD15" s="195">
        <f t="shared" si="89"/>
        <v>8.2950370380359573E-2</v>
      </c>
      <c r="DE15" s="195">
        <f t="shared" si="90"/>
        <v>2.1907263975606028</v>
      </c>
      <c r="DF15" s="195">
        <f t="shared" si="91"/>
        <v>7.5293228599211632</v>
      </c>
    </row>
    <row r="16" spans="1:110" x14ac:dyDescent="0.2">
      <c r="A16" s="49" t="s">
        <v>51</v>
      </c>
      <c r="B16" s="49"/>
      <c r="C16" s="14" t="s">
        <v>52</v>
      </c>
      <c r="D16" s="212">
        <f>'Hypoxia risk assessment'!G18</f>
        <v>7</v>
      </c>
      <c r="E16" s="15" t="s">
        <v>1</v>
      </c>
      <c r="I16" s="69">
        <f t="shared" si="79"/>
        <v>13</v>
      </c>
      <c r="J16" s="76">
        <f t="shared" si="79"/>
        <v>43722</v>
      </c>
      <c r="K16" s="74">
        <f t="shared" si="41"/>
        <v>9</v>
      </c>
      <c r="L16" s="75">
        <f t="shared" si="0"/>
        <v>12.533769498264611</v>
      </c>
      <c r="M16" s="75">
        <f t="shared" si="1"/>
        <v>0.4</v>
      </c>
      <c r="N16" s="75">
        <f t="shared" si="2"/>
        <v>0.02</v>
      </c>
      <c r="O16" s="75">
        <f t="shared" si="3"/>
        <v>0.17499999999999999</v>
      </c>
      <c r="P16" s="78">
        <f t="shared" si="94"/>
        <v>0.68968816341480443</v>
      </c>
      <c r="Q16" s="78">
        <f t="shared" si="5"/>
        <v>0.13857920306753282</v>
      </c>
      <c r="R16" s="78">
        <f t="shared" si="6"/>
        <v>6.2360641380389756E-2</v>
      </c>
      <c r="S16" s="78">
        <f t="shared" si="7"/>
        <v>0.30474593267165778</v>
      </c>
      <c r="T16" s="79">
        <f t="shared" si="8"/>
        <v>75.774370721542084</v>
      </c>
      <c r="U16" s="79">
        <f t="shared" si="9"/>
        <v>9.4717963401927605</v>
      </c>
      <c r="V16" s="79">
        <f t="shared" si="10"/>
        <v>9.4717963401927605</v>
      </c>
      <c r="W16" s="79">
        <f t="shared" si="11"/>
        <v>42.623083530867426</v>
      </c>
      <c r="X16" s="78">
        <f t="shared" si="12"/>
        <v>6.4606878357764755E-2</v>
      </c>
      <c r="Y16" s="80">
        <f t="shared" si="13"/>
        <v>1.6447190330855475E-2</v>
      </c>
      <c r="Z16" s="63">
        <f t="shared" si="42"/>
        <v>10.612609448193338</v>
      </c>
      <c r="AA16" s="63">
        <f t="shared" si="43"/>
        <v>10.612609448193338</v>
      </c>
      <c r="AB16" s="80">
        <f t="shared" si="14"/>
        <v>6.7017486659019437E-2</v>
      </c>
      <c r="AC16" s="119">
        <f t="shared" si="44"/>
        <v>11836.485466209031</v>
      </c>
      <c r="AD16" s="119">
        <f t="shared" si="45"/>
        <v>11985.566668767624</v>
      </c>
      <c r="AE16" s="119">
        <f t="shared" si="15"/>
        <v>1198.5566668767624</v>
      </c>
      <c r="AF16" s="119">
        <f t="shared" si="46"/>
        <v>10787.010001890862</v>
      </c>
      <c r="AG16" s="119">
        <f t="shared" si="47"/>
        <v>10666.832119986517</v>
      </c>
      <c r="AH16" s="121">
        <f t="shared" si="80"/>
        <v>73085.406890295519</v>
      </c>
      <c r="AI16" s="126">
        <f t="shared" si="48"/>
        <v>62418.574770309002</v>
      </c>
      <c r="AJ16" s="119">
        <f t="shared" si="16"/>
        <v>267.36684977052391</v>
      </c>
      <c r="AK16" s="119">
        <f t="shared" si="49"/>
        <v>6280.2109102919994</v>
      </c>
      <c r="AL16" s="119">
        <f t="shared" si="50"/>
        <v>37542.739899691514</v>
      </c>
      <c r="AM16" s="126">
        <f t="shared" si="17"/>
        <v>24875.834870617487</v>
      </c>
      <c r="AN16" s="121">
        <f t="shared" si="51"/>
        <v>3608091.7730139783</v>
      </c>
      <c r="AO16" s="120">
        <f t="shared" si="52"/>
        <v>360.80917730139782</v>
      </c>
      <c r="AP16" s="128">
        <f t="shared" si="18"/>
        <v>7000</v>
      </c>
      <c r="AQ16" s="132">
        <f t="shared" si="53"/>
        <v>101.20000000000007</v>
      </c>
      <c r="AR16" s="132">
        <f t="shared" si="54"/>
        <v>216.26000000000013</v>
      </c>
      <c r="AS16" s="132">
        <f t="shared" si="55"/>
        <v>122.27499999999996</v>
      </c>
      <c r="AT16" s="139">
        <f>AN16*AQ15</f>
        <v>363695650.71980923</v>
      </c>
      <c r="AU16" s="139">
        <f t="shared" si="92"/>
        <v>67073148.584881008</v>
      </c>
      <c r="AV16" s="139">
        <f t="shared" si="93"/>
        <v>100160604.04261059</v>
      </c>
      <c r="AW16" s="139">
        <f t="shared" si="19"/>
        <v>3781654353.0565591</v>
      </c>
      <c r="AX16" s="133">
        <f t="shared" si="57"/>
        <v>780213764.99654305</v>
      </c>
      <c r="AY16" s="133">
        <f t="shared" si="58"/>
        <v>141411798.74540591</v>
      </c>
      <c r="AZ16" s="133">
        <f t="shared" si="59"/>
        <v>440391257.88141447</v>
      </c>
      <c r="BA16" s="133">
        <f t="shared" si="60"/>
        <v>539789539.90339172</v>
      </c>
      <c r="BB16" s="146">
        <f t="shared" si="82"/>
        <v>440548005.48500663</v>
      </c>
      <c r="BC16" s="146">
        <f t="shared" si="61"/>
        <v>80331884.241967916</v>
      </c>
      <c r="BD16" s="146">
        <f t="shared" si="83"/>
        <v>329776898.25608683</v>
      </c>
      <c r="BE16" s="146">
        <f t="shared" si="20"/>
        <v>188839169.23015404</v>
      </c>
      <c r="BF16" s="136">
        <f t="shared" si="62"/>
        <v>173188405.10467094</v>
      </c>
      <c r="BG16" s="136">
        <f t="shared" si="63"/>
        <v>31376850.299127668</v>
      </c>
      <c r="BH16" s="136">
        <f t="shared" si="64"/>
        <v>66294632.003348134</v>
      </c>
      <c r="BI16" s="136">
        <f t="shared" si="65"/>
        <v>742276395.94943547</v>
      </c>
      <c r="BJ16" s="150">
        <f t="shared" si="21"/>
        <v>5252559458.1395397</v>
      </c>
      <c r="BK16" s="150">
        <f t="shared" si="66"/>
        <v>681948548.15922773</v>
      </c>
      <c r="BL16" s="149">
        <f t="shared" si="67"/>
        <v>16141069802.041616</v>
      </c>
      <c r="BM16" s="150">
        <f t="shared" si="68"/>
        <v>23971133337.535248</v>
      </c>
      <c r="BN16" s="150">
        <f t="shared" si="84"/>
        <v>64752105473.152</v>
      </c>
      <c r="BO16" s="154">
        <f t="shared" si="69"/>
        <v>2.6030123535526055</v>
      </c>
      <c r="BP16" s="154">
        <f t="shared" si="22"/>
        <v>2.6030123535526055</v>
      </c>
      <c r="BQ16" s="148">
        <f t="shared" si="70"/>
        <v>111472170770.07561</v>
      </c>
      <c r="BR16" s="148">
        <f t="shared" si="71"/>
        <v>111.47217077007561</v>
      </c>
      <c r="BS16" s="139">
        <f t="shared" si="23"/>
        <v>113029129639.38354</v>
      </c>
      <c r="BT16" s="139">
        <f t="shared" si="24"/>
        <v>1816710932.2961829</v>
      </c>
      <c r="BU16" s="139">
        <f t="shared" si="25"/>
        <v>30377185.607421182</v>
      </c>
      <c r="BV16" s="139">
        <f t="shared" si="72"/>
        <v>65076704636.948708</v>
      </c>
      <c r="BW16" s="139">
        <f t="shared" si="73"/>
        <v>461025920.50818127</v>
      </c>
      <c r="BX16" s="139">
        <f t="shared" si="74"/>
        <v>257634071209.27902</v>
      </c>
      <c r="BY16" s="143">
        <f t="shared" si="75"/>
        <v>10.356800989766493</v>
      </c>
      <c r="BZ16" s="143">
        <f t="shared" si="26"/>
        <v>10.356800989766493</v>
      </c>
      <c r="CA16" s="143">
        <f t="shared" si="27"/>
        <v>114.7973996982256</v>
      </c>
      <c r="CB16" s="143">
        <f t="shared" si="28"/>
        <v>114.7973996982256</v>
      </c>
      <c r="CC16" s="143">
        <f t="shared" si="29"/>
        <v>3.3393646292196446</v>
      </c>
      <c r="CD16" s="143">
        <f t="shared" si="30"/>
        <v>10.491637644175359</v>
      </c>
      <c r="CE16" s="166">
        <f t="shared" si="31"/>
        <v>98.860112542457017</v>
      </c>
      <c r="CG16" s="167">
        <v>15</v>
      </c>
      <c r="CH16" s="169">
        <f t="shared" si="76"/>
        <v>14</v>
      </c>
      <c r="CI16" s="170">
        <f t="shared" si="77"/>
        <v>2.1447866879178044</v>
      </c>
      <c r="CK16" s="189">
        <v>14</v>
      </c>
      <c r="CL16" s="190">
        <f>'Litter calculation'!G$30+CK16</f>
        <v>42689</v>
      </c>
      <c r="CM16" s="193">
        <f t="shared" si="78"/>
        <v>11</v>
      </c>
      <c r="CN16" s="189">
        <f t="shared" si="32"/>
        <v>0.4</v>
      </c>
      <c r="CO16" s="194">
        <f t="shared" si="33"/>
        <v>0.02</v>
      </c>
      <c r="CP16" s="194">
        <f t="shared" si="34"/>
        <v>0.17499999999999999</v>
      </c>
      <c r="CQ16" s="189">
        <f t="shared" si="35"/>
        <v>0.36870000000000003</v>
      </c>
      <c r="CR16" s="189">
        <f t="shared" si="36"/>
        <v>3.687E-2</v>
      </c>
      <c r="CS16" s="189">
        <f t="shared" si="36"/>
        <v>3.687E-2</v>
      </c>
      <c r="CT16" s="189">
        <f t="shared" si="37"/>
        <v>1.8599999999999998E-2</v>
      </c>
      <c r="CU16" s="189">
        <f t="shared" si="38"/>
        <v>1.8600000000000001E-3</v>
      </c>
      <c r="CV16" s="189">
        <f t="shared" si="38"/>
        <v>1.8600000000000001E-3</v>
      </c>
      <c r="CW16" s="189">
        <f t="shared" si="39"/>
        <v>2.9999999999999997E-4</v>
      </c>
      <c r="CX16" s="189">
        <f t="shared" si="40"/>
        <v>3.0000000000000001E-5</v>
      </c>
      <c r="CY16" s="189">
        <f t="shared" si="40"/>
        <v>3.0000000000000001E-5</v>
      </c>
      <c r="CZ16" s="195">
        <f t="shared" si="85"/>
        <v>1.8347421505976682</v>
      </c>
      <c r="DA16" s="195">
        <f t="shared" si="86"/>
        <v>3.5283955012221724</v>
      </c>
      <c r="DB16" s="195">
        <f t="shared" si="87"/>
        <v>1.0199825838866496E-2</v>
      </c>
      <c r="DC16" s="195">
        <f t="shared" si="88"/>
        <v>0.26962382020051345</v>
      </c>
      <c r="DD16" s="195">
        <f t="shared" si="89"/>
        <v>8.9248476090081852E-2</v>
      </c>
      <c r="DE16" s="195">
        <f t="shared" si="90"/>
        <v>2.3592084267544933</v>
      </c>
      <c r="DF16" s="195">
        <f t="shared" si="91"/>
        <v>8.0914182007037958</v>
      </c>
    </row>
    <row r="17" spans="1:110" ht="16" x14ac:dyDescent="0.2">
      <c r="A17" s="49" t="s">
        <v>5</v>
      </c>
      <c r="B17" s="49"/>
      <c r="C17" s="14" t="s">
        <v>54</v>
      </c>
      <c r="D17" s="212">
        <f>'Hypoxia risk assessment'!G19</f>
        <v>480</v>
      </c>
      <c r="E17" s="15" t="s">
        <v>53</v>
      </c>
      <c r="I17" s="69">
        <f t="shared" si="79"/>
        <v>14</v>
      </c>
      <c r="J17" s="76">
        <f t="shared" si="79"/>
        <v>43723</v>
      </c>
      <c r="K17" s="74">
        <f t="shared" si="41"/>
        <v>9</v>
      </c>
      <c r="L17" s="75">
        <f t="shared" si="0"/>
        <v>12.643760037489333</v>
      </c>
      <c r="M17" s="75">
        <f t="shared" si="1"/>
        <v>0.4</v>
      </c>
      <c r="N17" s="75">
        <f t="shared" si="2"/>
        <v>0.02</v>
      </c>
      <c r="O17" s="75">
        <f t="shared" si="3"/>
        <v>0.17499999999999999</v>
      </c>
      <c r="P17" s="78">
        <f t="shared" si="94"/>
        <v>0.69193411874126898</v>
      </c>
      <c r="Q17" s="78">
        <f t="shared" si="5"/>
        <v>0.13903048339359453</v>
      </c>
      <c r="R17" s="78">
        <f t="shared" si="6"/>
        <v>6.2563717527117521E-2</v>
      </c>
      <c r="S17" s="78">
        <f t="shared" si="7"/>
        <v>0.30573833153683977</v>
      </c>
      <c r="T17" s="79">
        <f t="shared" si="8"/>
        <v>75.801020578335041</v>
      </c>
      <c r="U17" s="79">
        <f t="shared" si="9"/>
        <v>9.4751275722918802</v>
      </c>
      <c r="V17" s="79">
        <f t="shared" si="10"/>
        <v>9.4751275722918802</v>
      </c>
      <c r="W17" s="79">
        <f t="shared" si="11"/>
        <v>42.638074075313462</v>
      </c>
      <c r="X17" s="78">
        <f t="shared" si="12"/>
        <v>6.4954520326304513E-2</v>
      </c>
      <c r="Y17" s="80">
        <f t="shared" si="13"/>
        <v>1.6646493187930673E-2</v>
      </c>
      <c r="Z17" s="63">
        <f t="shared" si="42"/>
        <v>10.585551471208825</v>
      </c>
      <c r="AA17" s="63">
        <f t="shared" si="43"/>
        <v>10.585551471208825</v>
      </c>
      <c r="AB17" s="80">
        <f t="shared" si="14"/>
        <v>6.7192536259899974E-2</v>
      </c>
      <c r="AC17" s="119">
        <f t="shared" si="44"/>
        <v>13603.136394360581</v>
      </c>
      <c r="AD17" s="119">
        <f t="shared" si="45"/>
        <v>13752.217596919174</v>
      </c>
      <c r="AE17" s="119">
        <f t="shared" si="15"/>
        <v>1375.2217596919174</v>
      </c>
      <c r="AF17" s="119">
        <f t="shared" si="46"/>
        <v>12376.995837227256</v>
      </c>
      <c r="AG17" s="119">
        <f t="shared" si="47"/>
        <v>12042.053879678435</v>
      </c>
      <c r="AH17" s="121">
        <f t="shared" si="80"/>
        <v>86837.624487214693</v>
      </c>
      <c r="AI17" s="126">
        <f t="shared" si="48"/>
        <v>74795.570607536254</v>
      </c>
      <c r="AJ17" s="119">
        <f t="shared" si="16"/>
        <v>277.32271555248047</v>
      </c>
      <c r="AK17" s="119">
        <f t="shared" si="49"/>
        <v>6290.1667760739556</v>
      </c>
      <c r="AL17" s="119">
        <f t="shared" si="50"/>
        <v>43832.906675765473</v>
      </c>
      <c r="AM17" s="126">
        <f t="shared" si="17"/>
        <v>30962.663931770781</v>
      </c>
      <c r="AN17" s="121">
        <f t="shared" si="51"/>
        <v>4490950.0961020691</v>
      </c>
      <c r="AO17" s="120">
        <f t="shared" si="52"/>
        <v>449.09500961020689</v>
      </c>
      <c r="AP17" s="128">
        <f t="shared" si="18"/>
        <v>7000</v>
      </c>
      <c r="AQ17" s="132">
        <f t="shared" si="53"/>
        <v>101.60000000000008</v>
      </c>
      <c r="AR17" s="132">
        <f t="shared" si="54"/>
        <v>216.28000000000014</v>
      </c>
      <c r="AS17" s="132">
        <f t="shared" si="55"/>
        <v>122.44999999999996</v>
      </c>
      <c r="AT17" s="139">
        <f t="shared" si="81"/>
        <v>454484149.72552973</v>
      </c>
      <c r="AU17" s="139">
        <f t="shared" si="92"/>
        <v>90788499.005720496</v>
      </c>
      <c r="AV17" s="139">
        <f t="shared" si="93"/>
        <v>141042329.59648025</v>
      </c>
      <c r="AW17" s="139">
        <f t="shared" si="19"/>
        <v>5339087814.9654942</v>
      </c>
      <c r="AX17" s="133">
        <f t="shared" si="57"/>
        <v>971212867.78303409</v>
      </c>
      <c r="AY17" s="133">
        <f t="shared" si="58"/>
        <v>190999102.78649104</v>
      </c>
      <c r="AZ17" s="133">
        <f t="shared" si="59"/>
        <v>574401219.37768996</v>
      </c>
      <c r="BA17" s="133">
        <f t="shared" si="60"/>
        <v>706431551.91663289</v>
      </c>
      <c r="BB17" s="146">
        <f t="shared" si="82"/>
        <v>549130923.00088036</v>
      </c>
      <c r="BC17" s="146">
        <f t="shared" si="61"/>
        <v>108582917.51587373</v>
      </c>
      <c r="BD17" s="146">
        <f t="shared" si="83"/>
        <v>418422819.40424609</v>
      </c>
      <c r="BE17" s="146">
        <f t="shared" si="20"/>
        <v>240440854.76363671</v>
      </c>
      <c r="BF17" s="136">
        <f t="shared" si="62"/>
        <v>215565604.6128993</v>
      </c>
      <c r="BG17" s="136">
        <f t="shared" si="63"/>
        <v>42377199.508228362</v>
      </c>
      <c r="BH17" s="136">
        <f t="shared" si="64"/>
        <v>91208455.385337994</v>
      </c>
      <c r="BI17" s="136">
        <f t="shared" si="65"/>
        <v>1024430557.591748</v>
      </c>
      <c r="BJ17" s="150">
        <f t="shared" si="21"/>
        <v>7310390779.2375116</v>
      </c>
      <c r="BK17" s="150">
        <f t="shared" si="66"/>
        <v>927028463.97363377</v>
      </c>
      <c r="BL17" s="149">
        <f t="shared" si="67"/>
        <v>16373381824.026672</v>
      </c>
      <c r="BM17" s="150">
        <f t="shared" si="68"/>
        <v>27504435193.838348</v>
      </c>
      <c r="BN17" s="150">
        <f t="shared" si="84"/>
        <v>82266521158.227554</v>
      </c>
      <c r="BO17" s="154">
        <f t="shared" si="69"/>
        <v>2.6569587597342972</v>
      </c>
      <c r="BP17" s="154">
        <f t="shared" si="22"/>
        <v>2.6569587597342972</v>
      </c>
      <c r="BQ17" s="148">
        <f t="shared" si="70"/>
        <v>127845552594.10228</v>
      </c>
      <c r="BR17" s="148">
        <f t="shared" si="71"/>
        <v>127.84555259410227</v>
      </c>
      <c r="BS17" s="139">
        <f t="shared" si="23"/>
        <v>129571826745.35837</v>
      </c>
      <c r="BT17" s="139">
        <f t="shared" si="24"/>
        <v>2469603828.0257607</v>
      </c>
      <c r="BU17" s="139">
        <f t="shared" si="25"/>
        <v>39738271.124456726</v>
      </c>
      <c r="BV17" s="139">
        <f t="shared" si="72"/>
        <v>65146005492.239052</v>
      </c>
      <c r="BW17" s="139">
        <f t="shared" si="73"/>
        <v>530812762.33558172</v>
      </c>
      <c r="BX17" s="139">
        <f t="shared" si="74"/>
        <v>320081363125.58368</v>
      </c>
      <c r="BY17" s="143">
        <f t="shared" si="75"/>
        <v>10.337655824153693</v>
      </c>
      <c r="BZ17" s="143">
        <f t="shared" si="26"/>
        <v>10.337655824153693</v>
      </c>
      <c r="CA17" s="143">
        <f t="shared" si="27"/>
        <v>114.58518984391701</v>
      </c>
      <c r="CB17" s="143">
        <f t="shared" si="28"/>
        <v>114.58518984391701</v>
      </c>
      <c r="CC17" s="143">
        <f t="shared" si="29"/>
        <v>3.3643455698671008</v>
      </c>
      <c r="CD17" s="143">
        <f t="shared" si="30"/>
        <v>10.468223751450882</v>
      </c>
      <c r="CE17" s="166">
        <f t="shared" si="31"/>
        <v>98.891623926471311</v>
      </c>
      <c r="CG17" s="167">
        <v>16</v>
      </c>
      <c r="CH17" s="169">
        <f t="shared" si="76"/>
        <v>15</v>
      </c>
      <c r="CI17" s="170">
        <f t="shared" si="77"/>
        <v>2.1314495455597742</v>
      </c>
      <c r="CK17" s="189">
        <v>15</v>
      </c>
      <c r="CL17" s="190">
        <f>'Litter calculation'!G$30+CK17</f>
        <v>42690</v>
      </c>
      <c r="CM17" s="193">
        <f t="shared" si="78"/>
        <v>11</v>
      </c>
      <c r="CN17" s="189">
        <f t="shared" si="32"/>
        <v>0.4</v>
      </c>
      <c r="CO17" s="194">
        <f t="shared" si="33"/>
        <v>0.02</v>
      </c>
      <c r="CP17" s="194">
        <f t="shared" si="34"/>
        <v>0.17499999999999999</v>
      </c>
      <c r="CQ17" s="189">
        <f t="shared" si="35"/>
        <v>0.36870000000000003</v>
      </c>
      <c r="CR17" s="189">
        <f t="shared" si="36"/>
        <v>3.687E-2</v>
      </c>
      <c r="CS17" s="189">
        <f t="shared" si="36"/>
        <v>3.687E-2</v>
      </c>
      <c r="CT17" s="189">
        <f t="shared" si="37"/>
        <v>1.8599999999999998E-2</v>
      </c>
      <c r="CU17" s="189">
        <f t="shared" si="38"/>
        <v>1.8600000000000001E-3</v>
      </c>
      <c r="CV17" s="189">
        <f t="shared" si="38"/>
        <v>1.8600000000000001E-3</v>
      </c>
      <c r="CW17" s="189">
        <f t="shared" si="39"/>
        <v>2.9999999999999997E-4</v>
      </c>
      <c r="CX17" s="189">
        <f t="shared" si="40"/>
        <v>3.0000000000000001E-5</v>
      </c>
      <c r="CY17" s="189">
        <f t="shared" si="40"/>
        <v>3.0000000000000001E-5</v>
      </c>
      <c r="CZ17" s="195">
        <f t="shared" si="85"/>
        <v>1.9484113616927907</v>
      </c>
      <c r="DA17" s="195">
        <f t="shared" si="86"/>
        <v>3.7798571413337267</v>
      </c>
      <c r="DB17" s="195">
        <f t="shared" si="87"/>
        <v>1.0918271795530957E-2</v>
      </c>
      <c r="DC17" s="195">
        <f t="shared" si="88"/>
        <v>0.28887833160723697</v>
      </c>
      <c r="DD17" s="195">
        <f t="shared" si="89"/>
        <v>9.5534878210895874E-2</v>
      </c>
      <c r="DE17" s="195">
        <f t="shared" si="90"/>
        <v>2.5276854015633239</v>
      </c>
      <c r="DF17" s="195">
        <f t="shared" si="91"/>
        <v>8.6512853862035044</v>
      </c>
    </row>
    <row r="18" spans="1:110" x14ac:dyDescent="0.2">
      <c r="A18" s="49" t="s">
        <v>55</v>
      </c>
      <c r="B18" s="49"/>
      <c r="C18" s="14"/>
      <c r="D18" s="47" t="str">
        <f>'Hypoxia risk assessment'!G20</f>
        <v>litter</v>
      </c>
      <c r="E18" s="16"/>
      <c r="I18" s="69">
        <f t="shared" si="79"/>
        <v>15</v>
      </c>
      <c r="J18" s="76">
        <f t="shared" si="79"/>
        <v>43724</v>
      </c>
      <c r="K18" s="74">
        <f t="shared" si="41"/>
        <v>9</v>
      </c>
      <c r="L18" s="75">
        <f t="shared" si="0"/>
        <v>12.755136378093622</v>
      </c>
      <c r="M18" s="75">
        <f t="shared" si="1"/>
        <v>0.4</v>
      </c>
      <c r="N18" s="75">
        <f t="shared" si="2"/>
        <v>0.02</v>
      </c>
      <c r="O18" s="75">
        <f t="shared" si="3"/>
        <v>0.17499999999999999</v>
      </c>
      <c r="P18" s="78">
        <f t="shared" si="94"/>
        <v>0.69421582429787188</v>
      </c>
      <c r="Q18" s="78">
        <f t="shared" si="5"/>
        <v>0.13948894702171194</v>
      </c>
      <c r="R18" s="78">
        <f t="shared" si="6"/>
        <v>6.2770026159770356E-2</v>
      </c>
      <c r="S18" s="78">
        <f t="shared" si="7"/>
        <v>0.30674652701533872</v>
      </c>
      <c r="T18" s="79">
        <f t="shared" si="8"/>
        <v>75.828624608436755</v>
      </c>
      <c r="U18" s="79">
        <f t="shared" si="9"/>
        <v>9.4785780760545943</v>
      </c>
      <c r="V18" s="79">
        <f t="shared" si="10"/>
        <v>9.4785780760545943</v>
      </c>
      <c r="W18" s="79">
        <f t="shared" si="11"/>
        <v>42.653601342245679</v>
      </c>
      <c r="X18" s="78">
        <f t="shared" si="12"/>
        <v>6.5308448497136226E-2</v>
      </c>
      <c r="Y18" s="80">
        <f t="shared" si="13"/>
        <v>1.6848307117105644E-2</v>
      </c>
      <c r="Z18" s="63">
        <f t="shared" si="42"/>
        <v>10.55827686495337</v>
      </c>
      <c r="AA18" s="63">
        <f t="shared" si="43"/>
        <v>10.55827686495337</v>
      </c>
      <c r="AB18" s="80">
        <f t="shared" si="14"/>
        <v>6.7370257271264999E-2</v>
      </c>
      <c r="AC18" s="119">
        <f t="shared" si="44"/>
        <v>15565.65237490515</v>
      </c>
      <c r="AD18" s="119">
        <f t="shared" si="45"/>
        <v>15714.733577463743</v>
      </c>
      <c r="AE18" s="119">
        <f t="shared" si="15"/>
        <v>1571.4733577463744</v>
      </c>
      <c r="AF18" s="119">
        <f t="shared" si="46"/>
        <v>14143.260219717369</v>
      </c>
      <c r="AG18" s="119">
        <f t="shared" si="47"/>
        <v>13613.527237424809</v>
      </c>
      <c r="AH18" s="121">
        <f t="shared" si="80"/>
        <v>102552.35806467844</v>
      </c>
      <c r="AI18" s="126">
        <f t="shared" si="48"/>
        <v>88938.830827253638</v>
      </c>
      <c r="AJ18" s="119">
        <f t="shared" si="16"/>
        <v>287.60456529711502</v>
      </c>
      <c r="AK18" s="119">
        <f t="shared" si="49"/>
        <v>6300.4486258185907</v>
      </c>
      <c r="AL18" s="119">
        <f t="shared" si="50"/>
        <v>50133.355301584066</v>
      </c>
      <c r="AM18" s="126">
        <f t="shared" si="17"/>
        <v>38805.475525669572</v>
      </c>
      <c r="AN18" s="121">
        <f t="shared" si="51"/>
        <v>5628503.2329686051</v>
      </c>
      <c r="AO18" s="120">
        <f t="shared" si="52"/>
        <v>562.85032329686055</v>
      </c>
      <c r="AP18" s="128">
        <f t="shared" si="18"/>
        <v>7000</v>
      </c>
      <c r="AQ18" s="132">
        <f t="shared" si="53"/>
        <v>102.00000000000009</v>
      </c>
      <c r="AR18" s="132">
        <f t="shared" si="54"/>
        <v>216.30000000000015</v>
      </c>
      <c r="AS18" s="132">
        <f t="shared" si="55"/>
        <v>122.62499999999996</v>
      </c>
      <c r="AT18" s="139">
        <f t="shared" si="81"/>
        <v>571855928.46961069</v>
      </c>
      <c r="AU18" s="139">
        <f t="shared" si="92"/>
        <v>117371778.74408096</v>
      </c>
      <c r="AV18" s="139">
        <f t="shared" si="93"/>
        <v>187978541.98234946</v>
      </c>
      <c r="AW18" s="139">
        <f t="shared" si="19"/>
        <v>7134689385.463707</v>
      </c>
      <c r="AX18" s="133">
        <f t="shared" si="57"/>
        <v>1217332679.2264507</v>
      </c>
      <c r="AY18" s="133">
        <f t="shared" si="58"/>
        <v>246119811.4434166</v>
      </c>
      <c r="AZ18" s="133">
        <f t="shared" si="59"/>
        <v>745964614.92835903</v>
      </c>
      <c r="BA18" s="133">
        <f t="shared" si="60"/>
        <v>920584390.73921931</v>
      </c>
      <c r="BB18" s="146">
        <f t="shared" si="82"/>
        <v>689210220.87700546</v>
      </c>
      <c r="BC18" s="146">
        <f t="shared" si="61"/>
        <v>140079297.8761251</v>
      </c>
      <c r="BD18" s="146">
        <f t="shared" si="83"/>
        <v>533126115.4345746</v>
      </c>
      <c r="BE18" s="146">
        <f t="shared" si="20"/>
        <v>307444279.21279913</v>
      </c>
      <c r="BF18" s="136">
        <f t="shared" si="62"/>
        <v>270168155.18249303</v>
      </c>
      <c r="BG18" s="136">
        <f t="shared" si="63"/>
        <v>54602550.569593728</v>
      </c>
      <c r="BH18" s="136">
        <f t="shared" si="64"/>
        <v>121717115.15481497</v>
      </c>
      <c r="BI18" s="136">
        <f t="shared" si="65"/>
        <v>1371447517.4961233</v>
      </c>
      <c r="BJ18" s="150">
        <f t="shared" si="21"/>
        <v>9734165572.9118481</v>
      </c>
      <c r="BK18" s="150">
        <f t="shared" si="66"/>
        <v>1268014621.9373438</v>
      </c>
      <c r="BL18" s="149">
        <f t="shared" si="67"/>
        <v>16740032166.62462</v>
      </c>
      <c r="BM18" s="150">
        <f t="shared" si="68"/>
        <v>31429467154.927486</v>
      </c>
      <c r="BN18" s="150">
        <f t="shared" si="84"/>
        <v>105422107097.50493</v>
      </c>
      <c r="BO18" s="154">
        <f t="shared" si="69"/>
        <v>2.7166812329813839</v>
      </c>
      <c r="BP18" s="154">
        <f t="shared" si="22"/>
        <v>2.7166812329813839</v>
      </c>
      <c r="BQ18" s="148">
        <f t="shared" si="70"/>
        <v>144585584760.7269</v>
      </c>
      <c r="BR18" s="148">
        <f t="shared" si="71"/>
        <v>144.5855847607269</v>
      </c>
      <c r="BS18" s="139">
        <f t="shared" si="23"/>
        <v>147886681881.80112</v>
      </c>
      <c r="BT18" s="139">
        <f t="shared" si="24"/>
        <v>3377990952.841084</v>
      </c>
      <c r="BU18" s="139">
        <f t="shared" si="25"/>
        <v>52083015.036692075</v>
      </c>
      <c r="BV18" s="139">
        <f t="shared" si="72"/>
        <v>65131869431.474686</v>
      </c>
      <c r="BW18" s="139">
        <f t="shared" si="73"/>
        <v>646372609.82522941</v>
      </c>
      <c r="BX18" s="139">
        <f t="shared" si="74"/>
        <v>400052474217.8576</v>
      </c>
      <c r="BY18" s="143">
        <f t="shared" si="75"/>
        <v>10.309175929392374</v>
      </c>
      <c r="BZ18" s="143">
        <f t="shared" si="26"/>
        <v>10.309175929392374</v>
      </c>
      <c r="CA18" s="143">
        <f t="shared" si="27"/>
        <v>114.26951149251208</v>
      </c>
      <c r="CB18" s="143">
        <f t="shared" si="28"/>
        <v>114.26951149251208</v>
      </c>
      <c r="CC18" s="143">
        <f t="shared" si="29"/>
        <v>3.3920893806202712</v>
      </c>
      <c r="CD18" s="143">
        <f t="shared" si="30"/>
        <v>10.440277262737036</v>
      </c>
      <c r="CE18" s="166">
        <f t="shared" si="31"/>
        <v>98.882397158877154</v>
      </c>
      <c r="CG18" s="167">
        <v>17</v>
      </c>
      <c r="CH18" s="169">
        <f t="shared" si="76"/>
        <v>16</v>
      </c>
      <c r="CI18" s="170">
        <f t="shared" si="77"/>
        <v>2.119905299221255</v>
      </c>
      <c r="CK18" s="189">
        <v>16</v>
      </c>
      <c r="CL18" s="190">
        <f>'Litter calculation'!G$30+CK18</f>
        <v>42691</v>
      </c>
      <c r="CM18" s="193">
        <f t="shared" si="78"/>
        <v>11</v>
      </c>
      <c r="CN18" s="189">
        <f t="shared" si="32"/>
        <v>0.4</v>
      </c>
      <c r="CO18" s="194">
        <f t="shared" si="33"/>
        <v>0.02</v>
      </c>
      <c r="CP18" s="194">
        <f t="shared" si="34"/>
        <v>0.17499999999999999</v>
      </c>
      <c r="CQ18" s="189">
        <f t="shared" si="35"/>
        <v>0.36870000000000003</v>
      </c>
      <c r="CR18" s="189">
        <f t="shared" si="36"/>
        <v>3.687E-2</v>
      </c>
      <c r="CS18" s="189">
        <f t="shared" si="36"/>
        <v>3.687E-2</v>
      </c>
      <c r="CT18" s="189">
        <f t="shared" si="37"/>
        <v>1.8599999999999998E-2</v>
      </c>
      <c r="CU18" s="189">
        <f t="shared" si="38"/>
        <v>1.8600000000000001E-3</v>
      </c>
      <c r="CV18" s="189">
        <f t="shared" si="38"/>
        <v>1.8600000000000001E-3</v>
      </c>
      <c r="CW18" s="189">
        <f t="shared" si="39"/>
        <v>2.9999999999999997E-4</v>
      </c>
      <c r="CX18" s="189">
        <f t="shared" si="40"/>
        <v>3.0000000000000001E-5</v>
      </c>
      <c r="CY18" s="189">
        <f t="shared" si="40"/>
        <v>3.0000000000000001E-5</v>
      </c>
      <c r="CZ18" s="195">
        <f t="shared" si="85"/>
        <v>2.0599858666189457</v>
      </c>
      <c r="DA18" s="195">
        <f t="shared" si="86"/>
        <v>4.0312433542678896</v>
      </c>
      <c r="DB18" s="195">
        <f t="shared" si="87"/>
        <v>1.1635382684713681E-2</v>
      </c>
      <c r="DC18" s="195">
        <f t="shared" si="88"/>
        <v>0.30813226538728272</v>
      </c>
      <c r="DD18" s="195">
        <f t="shared" si="89"/>
        <v>0.10180959849124471</v>
      </c>
      <c r="DE18" s="195">
        <f t="shared" si="90"/>
        <v>2.6961573221387241</v>
      </c>
      <c r="DF18" s="195">
        <f t="shared" si="91"/>
        <v>9.2089637895888004</v>
      </c>
    </row>
    <row r="19" spans="1:110" x14ac:dyDescent="0.2">
      <c r="A19" s="93"/>
      <c r="B19" s="93"/>
      <c r="C19" s="82"/>
      <c r="D19" s="83"/>
      <c r="E19" s="84"/>
      <c r="I19" s="69">
        <f>I18+1</f>
        <v>16</v>
      </c>
      <c r="J19" s="76">
        <f>J18+1</f>
        <v>43725</v>
      </c>
      <c r="K19" s="74">
        <f t="shared" si="41"/>
        <v>9</v>
      </c>
      <c r="L19" s="75">
        <f t="shared" si="0"/>
        <v>12.867864930492253</v>
      </c>
      <c r="M19" s="75">
        <f t="shared" si="1"/>
        <v>0.4</v>
      </c>
      <c r="N19" s="75">
        <f t="shared" si="2"/>
        <v>0.02</v>
      </c>
      <c r="O19" s="75">
        <f t="shared" si="3"/>
        <v>0.17499999999999999</v>
      </c>
      <c r="P19" s="78">
        <f t="shared" si="94"/>
        <v>0.69653289364958326</v>
      </c>
      <c r="Q19" s="78">
        <f t="shared" si="5"/>
        <v>0.13995451630540465</v>
      </c>
      <c r="R19" s="78">
        <f t="shared" si="6"/>
        <v>6.2979532337432087E-2</v>
      </c>
      <c r="S19" s="78">
        <f t="shared" si="7"/>
        <v>0.30777034835679262</v>
      </c>
      <c r="T19" s="79">
        <f t="shared" si="8"/>
        <v>75.857212042710046</v>
      </c>
      <c r="U19" s="79">
        <f t="shared" si="9"/>
        <v>9.4821515053387557</v>
      </c>
      <c r="V19" s="79">
        <f t="shared" si="10"/>
        <v>9.4821515053387557</v>
      </c>
      <c r="W19" s="79">
        <f t="shared" si="11"/>
        <v>42.669681774024404</v>
      </c>
      <c r="X19" s="78">
        <f t="shared" si="12"/>
        <v>6.5668637494979434E-2</v>
      </c>
      <c r="Y19" s="80">
        <f t="shared" si="13"/>
        <v>1.7052571254051963E-2</v>
      </c>
      <c r="Z19" s="63">
        <f t="shared" si="42"/>
        <v>10.530797809776777</v>
      </c>
      <c r="AA19" s="63">
        <f t="shared" si="43"/>
        <v>10.530797809776777</v>
      </c>
      <c r="AB19" s="80">
        <f t="shared" si="14"/>
        <v>6.7550614643853507E-2</v>
      </c>
      <c r="AC19" s="119">
        <f t="shared" si="44"/>
        <v>17734.036292933863</v>
      </c>
      <c r="AD19" s="119">
        <f t="shared" si="45"/>
        <v>17883.117495492457</v>
      </c>
      <c r="AE19" s="119">
        <f t="shared" si="15"/>
        <v>1788.3117495492459</v>
      </c>
      <c r="AF19" s="119">
        <f t="shared" si="46"/>
        <v>16094.805745943211</v>
      </c>
      <c r="AG19" s="119">
        <f t="shared" si="47"/>
        <v>15401.838986974055</v>
      </c>
      <c r="AH19" s="121">
        <f t="shared" si="80"/>
        <v>120435.47556017089</v>
      </c>
      <c r="AI19" s="126">
        <f t="shared" si="48"/>
        <v>105033.63657319684</v>
      </c>
      <c r="AJ19" s="119">
        <f t="shared" si="16"/>
        <v>298.2212272992432</v>
      </c>
      <c r="AK19" s="119">
        <f t="shared" si="49"/>
        <v>6311.0652878207184</v>
      </c>
      <c r="AL19" s="119">
        <f t="shared" si="50"/>
        <v>56444.420589404785</v>
      </c>
      <c r="AM19" s="126">
        <f t="shared" si="17"/>
        <v>48589.215983792055</v>
      </c>
      <c r="AN19" s="121">
        <f t="shared" si="51"/>
        <v>7047576.548089846</v>
      </c>
      <c r="AO19" s="120">
        <f t="shared" si="52"/>
        <v>704.75765480898463</v>
      </c>
      <c r="AP19" s="128">
        <f t="shared" si="18"/>
        <v>7000</v>
      </c>
      <c r="AQ19" s="132">
        <f t="shared" si="53"/>
        <v>102.40000000000009</v>
      </c>
      <c r="AR19" s="132">
        <f t="shared" si="54"/>
        <v>216.32000000000016</v>
      </c>
      <c r="AS19" s="132">
        <f t="shared" si="55"/>
        <v>122.79999999999995</v>
      </c>
      <c r="AT19" s="139">
        <f>AN19*AQ18</f>
        <v>718852807.90516484</v>
      </c>
      <c r="AU19" s="139">
        <f>(AT19-AT18)</f>
        <v>146996879.43555415</v>
      </c>
      <c r="AV19" s="139">
        <f t="shared" si="93"/>
        <v>240885763.02958706</v>
      </c>
      <c r="AW19" s="139">
        <f t="shared" si="19"/>
        <v>9167342331.5661697</v>
      </c>
      <c r="AX19" s="133">
        <f t="shared" si="57"/>
        <v>1524390807.3518348</v>
      </c>
      <c r="AY19" s="133">
        <f>(AX19-AX18)</f>
        <v>307058128.12538409</v>
      </c>
      <c r="AZ19" s="133">
        <f t="shared" si="59"/>
        <v>955900117.34421182</v>
      </c>
      <c r="BA19" s="133">
        <f t="shared" si="60"/>
        <v>1183777200.49101</v>
      </c>
      <c r="BB19" s="146">
        <f>AN19*AS18</f>
        <v>864209074.20951712</v>
      </c>
      <c r="BC19" s="146">
        <f>(BB19-BB18)</f>
        <v>174998853.33251166</v>
      </c>
      <c r="BD19" s="146">
        <f t="shared" si="83"/>
        <v>675689272.53228021</v>
      </c>
      <c r="BE19" s="146">
        <f t="shared" si="20"/>
        <v>391065303.99530882</v>
      </c>
      <c r="BF19" s="136">
        <f t="shared" si="62"/>
        <v>338283674.30831259</v>
      </c>
      <c r="BG19" s="136">
        <f>(BF19-BF18)</f>
        <v>68115519.125819564</v>
      </c>
      <c r="BH19" s="136">
        <f t="shared" si="64"/>
        <v>157587836.62250262</v>
      </c>
      <c r="BI19" s="136">
        <f t="shared" si="65"/>
        <v>1781353465.473573</v>
      </c>
      <c r="BJ19" s="150">
        <f t="shared" si="21"/>
        <v>12523538301.526062</v>
      </c>
      <c r="BK19" s="150">
        <f t="shared" si="66"/>
        <v>1718907585.429352</v>
      </c>
      <c r="BL19" s="149">
        <f t="shared" si="67"/>
        <v>17145152627.542803</v>
      </c>
      <c r="BM19" s="150">
        <f t="shared" si="68"/>
        <v>35766234990.984917</v>
      </c>
      <c r="BN19" s="150">
        <f t="shared" si="84"/>
        <v>134847820177.04376</v>
      </c>
      <c r="BO19" s="154">
        <f t="shared" si="69"/>
        <v>2.7752623179189611</v>
      </c>
      <c r="BP19" s="154">
        <f t="shared" si="22"/>
        <v>2.7752623179189611</v>
      </c>
      <c r="BQ19" s="148">
        <f t="shared" si="70"/>
        <v>161730737388.26971</v>
      </c>
      <c r="BR19" s="148">
        <f t="shared" si="71"/>
        <v>161.73073738826972</v>
      </c>
      <c r="BS19" s="139">
        <f t="shared" si="23"/>
        <v>168053122182.92212</v>
      </c>
      <c r="BT19" s="139">
        <f t="shared" si="24"/>
        <v>4579169807.5837936</v>
      </c>
      <c r="BU19" s="139">
        <f t="shared" si="25"/>
        <v>67903900.761204109</v>
      </c>
      <c r="BV19" s="139">
        <f t="shared" si="72"/>
        <v>65061882354.025108</v>
      </c>
      <c r="BW19" s="139">
        <f t="shared" si="73"/>
        <v>815423936.7049551</v>
      </c>
      <c r="BX19" s="139">
        <f>IF((BX18+BS19-BT19-BV19+BW19-BU19)&lt;0,0,(BX18+BS19-BT19-BV19+BW19-BU19))</f>
        <v>499212064275.11469</v>
      </c>
      <c r="BY19" s="143">
        <f t="shared" si="75"/>
        <v>10.274132936033322</v>
      </c>
      <c r="BZ19" s="143">
        <f t="shared" si="26"/>
        <v>10.274132936033322</v>
      </c>
      <c r="CA19" s="143">
        <f t="shared" si="27"/>
        <v>113.88108609752416</v>
      </c>
      <c r="CB19" s="143">
        <f t="shared" si="28"/>
        <v>113.88108609752416</v>
      </c>
      <c r="CC19" s="143">
        <f t="shared" si="29"/>
        <v>3.4193252527173872</v>
      </c>
      <c r="CD19" s="143">
        <f t="shared" si="30"/>
        <v>10.409107416088505</v>
      </c>
      <c r="CE19" s="166">
        <f t="shared" si="31"/>
        <v>98.844433290939307</v>
      </c>
      <c r="CG19" s="167">
        <v>18</v>
      </c>
      <c r="CH19" s="169">
        <f t="shared" si="76"/>
        <v>17</v>
      </c>
      <c r="CI19" s="170">
        <f t="shared" si="77"/>
        <v>2.109815577833317</v>
      </c>
      <c r="CK19" s="189">
        <v>17</v>
      </c>
      <c r="CL19" s="190">
        <f>'Litter calculation'!G$30+CK19</f>
        <v>42692</v>
      </c>
      <c r="CM19" s="193">
        <f t="shared" si="78"/>
        <v>11</v>
      </c>
      <c r="CN19" s="189">
        <f t="shared" si="32"/>
        <v>0.4</v>
      </c>
      <c r="CO19" s="194">
        <f t="shared" si="33"/>
        <v>0.02</v>
      </c>
      <c r="CP19" s="194">
        <f t="shared" si="34"/>
        <v>0.17499999999999999</v>
      </c>
      <c r="CQ19" s="189">
        <f t="shared" si="35"/>
        <v>0.36870000000000003</v>
      </c>
      <c r="CR19" s="189">
        <f t="shared" si="36"/>
        <v>3.687E-2</v>
      </c>
      <c r="CS19" s="189">
        <f t="shared" si="36"/>
        <v>3.687E-2</v>
      </c>
      <c r="CT19" s="189">
        <f t="shared" si="37"/>
        <v>1.8599999999999998E-2</v>
      </c>
      <c r="CU19" s="189">
        <f t="shared" si="38"/>
        <v>1.8600000000000001E-3</v>
      </c>
      <c r="CV19" s="189">
        <f t="shared" si="38"/>
        <v>1.8600000000000001E-3</v>
      </c>
      <c r="CW19" s="189">
        <f t="shared" si="39"/>
        <v>2.9999999999999997E-4</v>
      </c>
      <c r="CX19" s="189">
        <f t="shared" si="40"/>
        <v>3.0000000000000001E-5</v>
      </c>
      <c r="CY19" s="189">
        <f t="shared" si="40"/>
        <v>3.0000000000000001E-5</v>
      </c>
      <c r="CZ19" s="195">
        <f t="shared" si="85"/>
        <v>2.1695042668047178</v>
      </c>
      <c r="DA19" s="195">
        <f t="shared" si="86"/>
        <v>4.2825541626494203</v>
      </c>
      <c r="DB19" s="195">
        <f t="shared" si="87"/>
        <v>1.2351160987332212E-2</v>
      </c>
      <c r="DC19" s="195">
        <f t="shared" si="88"/>
        <v>0.32738562155797923</v>
      </c>
      <c r="DD19" s="195">
        <f t="shared" si="89"/>
        <v>0.10807265863915688</v>
      </c>
      <c r="DE19" s="195">
        <f t="shared" si="90"/>
        <v>2.8646241886323187</v>
      </c>
      <c r="DF19" s="195">
        <f t="shared" si="91"/>
        <v>9.7644920592709248</v>
      </c>
    </row>
    <row r="20" spans="1:110" ht="16" x14ac:dyDescent="0.2">
      <c r="A20" s="48" t="s">
        <v>185</v>
      </c>
      <c r="B20" s="48"/>
      <c r="C20" s="48"/>
      <c r="D20" s="48"/>
      <c r="E20" s="48"/>
      <c r="F20" s="48"/>
      <c r="G20" s="48"/>
      <c r="H20" s="48"/>
      <c r="I20" s="69">
        <f t="shared" si="79"/>
        <v>17</v>
      </c>
      <c r="J20" s="76">
        <f t="shared" si="79"/>
        <v>43726</v>
      </c>
      <c r="K20" s="74">
        <f t="shared" si="41"/>
        <v>9</v>
      </c>
      <c r="L20" s="75">
        <f t="shared" si="0"/>
        <v>12.981911697291347</v>
      </c>
      <c r="M20" s="75">
        <f t="shared" si="1"/>
        <v>0.4</v>
      </c>
      <c r="N20" s="75">
        <f t="shared" si="2"/>
        <v>0.02</v>
      </c>
      <c r="O20" s="75">
        <f t="shared" si="3"/>
        <v>0.17499999999999999</v>
      </c>
      <c r="P20" s="78">
        <f t="shared" si="94"/>
        <v>0.69888492804226166</v>
      </c>
      <c r="Q20" s="78">
        <f t="shared" si="5"/>
        <v>0.14042711112291026</v>
      </c>
      <c r="R20" s="78">
        <f t="shared" si="6"/>
        <v>6.3192200005309604E-2</v>
      </c>
      <c r="S20" s="78">
        <f t="shared" si="7"/>
        <v>0.308809619367511</v>
      </c>
      <c r="T20" s="79">
        <f t="shared" si="8"/>
        <v>75.886812922920683</v>
      </c>
      <c r="U20" s="79">
        <f t="shared" si="9"/>
        <v>9.4858516153650854</v>
      </c>
      <c r="V20" s="79">
        <f t="shared" si="10"/>
        <v>9.4858516153650854</v>
      </c>
      <c r="W20" s="79">
        <f t="shared" si="11"/>
        <v>42.686332269142888</v>
      </c>
      <c r="X20" s="78">
        <f t="shared" si="12"/>
        <v>6.6035059973856988E-2</v>
      </c>
      <c r="Y20" s="80">
        <f t="shared" si="13"/>
        <v>1.7259223995491922E-2</v>
      </c>
      <c r="Z20" s="63">
        <f t="shared" si="42"/>
        <v>10.503126441252656</v>
      </c>
      <c r="AA20" s="63">
        <f t="shared" si="43"/>
        <v>10.503126441252656</v>
      </c>
      <c r="AB20" s="80">
        <f t="shared" si="14"/>
        <v>6.7733572405585973E-2</v>
      </c>
      <c r="AC20" s="119">
        <f t="shared" si="44"/>
        <v>20116.844077633912</v>
      </c>
      <c r="AD20" s="119">
        <f t="shared" si="45"/>
        <v>20265.925280192507</v>
      </c>
      <c r="AE20" s="119">
        <f t="shared" si="15"/>
        <v>2026.5925280192507</v>
      </c>
      <c r="AF20" s="119">
        <f t="shared" si="46"/>
        <v>18239.332752173257</v>
      </c>
      <c r="AG20" s="119">
        <f t="shared" si="47"/>
        <v>17428.431514993306</v>
      </c>
      <c r="AH20" s="121">
        <f t="shared" si="80"/>
        <v>140701.40084036341</v>
      </c>
      <c r="AI20" s="126">
        <f t="shared" si="48"/>
        <v>123272.9693253701</v>
      </c>
      <c r="AJ20" s="119">
        <f t="shared" si="16"/>
        <v>309.18169734488959</v>
      </c>
      <c r="AK20" s="119">
        <f t="shared" si="49"/>
        <v>6322.025757866365</v>
      </c>
      <c r="AL20" s="119">
        <f t="shared" si="50"/>
        <v>62766.44634727115</v>
      </c>
      <c r="AM20" s="126">
        <f t="shared" si="17"/>
        <v>60506.522978098947</v>
      </c>
      <c r="AN20" s="121">
        <f t="shared" si="51"/>
        <v>8776110.9890958574</v>
      </c>
      <c r="AO20" s="120">
        <f t="shared" si="52"/>
        <v>877.61109890958573</v>
      </c>
      <c r="AP20" s="128">
        <f t="shared" si="18"/>
        <v>7000</v>
      </c>
      <c r="AQ20" s="132">
        <f t="shared" si="53"/>
        <v>102.8000000000001</v>
      </c>
      <c r="AR20" s="132">
        <f t="shared" si="54"/>
        <v>216.34000000000017</v>
      </c>
      <c r="AS20" s="132">
        <f t="shared" si="55"/>
        <v>122.97499999999995</v>
      </c>
      <c r="AT20" s="139">
        <f t="shared" si="81"/>
        <v>898673765.28341663</v>
      </c>
      <c r="AU20" s="139">
        <f t="shared" si="92"/>
        <v>179820957.37825179</v>
      </c>
      <c r="AV20" s="139">
        <f t="shared" si="93"/>
        <v>299856743.39570373</v>
      </c>
      <c r="AW20" s="139">
        <f t="shared" si="19"/>
        <v>11442681084.672022</v>
      </c>
      <c r="AX20" s="133">
        <f t="shared" si="57"/>
        <v>1898448329.1612172</v>
      </c>
      <c r="AY20" s="133">
        <f t="shared" si="58"/>
        <v>374057521.80938244</v>
      </c>
      <c r="AZ20" s="133">
        <f t="shared" si="59"/>
        <v>1205114959.7443373</v>
      </c>
      <c r="BA20" s="133">
        <f t="shared" si="60"/>
        <v>1497680546.9815762</v>
      </c>
      <c r="BB20" s="146">
        <f t="shared" si="82"/>
        <v>1077706429.4609709</v>
      </c>
      <c r="BC20" s="146">
        <f t="shared" si="61"/>
        <v>213497355.25145376</v>
      </c>
      <c r="BD20" s="146">
        <f t="shared" si="83"/>
        <v>847944373.45199013</v>
      </c>
      <c r="BE20" s="146">
        <f t="shared" si="20"/>
        <v>492558038.38635582</v>
      </c>
      <c r="BF20" s="136">
        <f t="shared" si="62"/>
        <v>421253327.47660112</v>
      </c>
      <c r="BG20" s="136">
        <f t="shared" si="63"/>
        <v>82969653.168288529</v>
      </c>
      <c r="BH20" s="136">
        <f t="shared" si="64"/>
        <v>198689641.15408489</v>
      </c>
      <c r="BI20" s="136">
        <f t="shared" si="65"/>
        <v>2253315571.3659019</v>
      </c>
      <c r="BJ20" s="150">
        <f t="shared" si="21"/>
        <v>15686235241.405855</v>
      </c>
      <c r="BK20" s="150">
        <f t="shared" si="66"/>
        <v>2295283066.2715821</v>
      </c>
      <c r="BL20" s="149">
        <f t="shared" si="67"/>
        <v>17545279858.719585</v>
      </c>
      <c r="BM20" s="150">
        <f t="shared" si="68"/>
        <v>40531850560.38501</v>
      </c>
      <c r="BN20" s="150">
        <f t="shared" si="84"/>
        <v>171225343053.84344</v>
      </c>
      <c r="BO20" s="154">
        <f t="shared" si="69"/>
        <v>2.8298658496013807</v>
      </c>
      <c r="BP20" s="154">
        <f t="shared" si="22"/>
        <v>2.8298658496013807</v>
      </c>
      <c r="BQ20" s="148">
        <f t="shared" si="70"/>
        <v>179276017246.98929</v>
      </c>
      <c r="BR20" s="148">
        <f t="shared" si="71"/>
        <v>179.27601724698928</v>
      </c>
      <c r="BS20" s="139">
        <f t="shared" si="23"/>
        <v>190135773821.89725</v>
      </c>
      <c r="BT20" s="139">
        <f t="shared" si="24"/>
        <v>6114634088.5474949</v>
      </c>
      <c r="BU20" s="139">
        <f t="shared" si="25"/>
        <v>87712900.767895564</v>
      </c>
      <c r="BV20" s="139">
        <f t="shared" si="72"/>
        <v>64953333061.345848</v>
      </c>
      <c r="BW20" s="139">
        <f t="shared" si="73"/>
        <v>1049054228.2670304</v>
      </c>
      <c r="BX20" s="139">
        <f t="shared" si="74"/>
        <v>619241212274.6178</v>
      </c>
      <c r="BY20" s="143">
        <f t="shared" si="75"/>
        <v>10.234288499750011</v>
      </c>
      <c r="BZ20" s="143">
        <f t="shared" si="26"/>
        <v>10.234288499750011</v>
      </c>
      <c r="CA20" s="143">
        <f t="shared" si="27"/>
        <v>113.43944029567035</v>
      </c>
      <c r="CB20" s="143">
        <f t="shared" si="28"/>
        <v>113.43944029567035</v>
      </c>
      <c r="CC20" s="143">
        <f t="shared" si="29"/>
        <v>3.444707706362824</v>
      </c>
      <c r="CD20" s="143">
        <f t="shared" si="30"/>
        <v>10.375548216907314</v>
      </c>
      <c r="CE20" s="166">
        <f t="shared" si="31"/>
        <v>98.78533096731789</v>
      </c>
      <c r="CG20" s="167">
        <v>19</v>
      </c>
      <c r="CH20" s="169">
        <f t="shared" si="76"/>
        <v>18</v>
      </c>
      <c r="CI20" s="170">
        <f t="shared" si="77"/>
        <v>2.1009220402410378</v>
      </c>
      <c r="CK20" s="189">
        <v>18</v>
      </c>
      <c r="CL20" s="190">
        <f>'Litter calculation'!G$30+CK20</f>
        <v>42693</v>
      </c>
      <c r="CM20" s="193">
        <f t="shared" si="78"/>
        <v>11</v>
      </c>
      <c r="CN20" s="189">
        <f t="shared" si="32"/>
        <v>0.4</v>
      </c>
      <c r="CO20" s="194">
        <f t="shared" si="33"/>
        <v>0.02</v>
      </c>
      <c r="CP20" s="194">
        <f t="shared" si="34"/>
        <v>0.17499999999999999</v>
      </c>
      <c r="CQ20" s="189">
        <f t="shared" si="35"/>
        <v>0.36870000000000003</v>
      </c>
      <c r="CR20" s="189">
        <f t="shared" si="36"/>
        <v>3.687E-2</v>
      </c>
      <c r="CS20" s="189">
        <f t="shared" si="36"/>
        <v>3.687E-2</v>
      </c>
      <c r="CT20" s="189">
        <f t="shared" si="37"/>
        <v>1.8599999999999998E-2</v>
      </c>
      <c r="CU20" s="189">
        <f t="shared" si="38"/>
        <v>1.8600000000000001E-3</v>
      </c>
      <c r="CV20" s="189">
        <f t="shared" si="38"/>
        <v>1.8600000000000001E-3</v>
      </c>
      <c r="CW20" s="189">
        <f t="shared" si="39"/>
        <v>2.9999999999999997E-4</v>
      </c>
      <c r="CX20" s="189">
        <f t="shared" si="40"/>
        <v>3.0000000000000001E-5</v>
      </c>
      <c r="CY20" s="189">
        <f t="shared" si="40"/>
        <v>3.0000000000000001E-5</v>
      </c>
      <c r="CZ20" s="195">
        <f t="shared" si="85"/>
        <v>2.2770044523281872</v>
      </c>
      <c r="DA20" s="195">
        <f t="shared" si="86"/>
        <v>4.5337895890962923</v>
      </c>
      <c r="DB20" s="195">
        <f t="shared" si="87"/>
        <v>1.3065609179693884E-2</v>
      </c>
      <c r="DC20" s="195">
        <f t="shared" si="88"/>
        <v>0.34663840013665459</v>
      </c>
      <c r="DD20" s="195">
        <f t="shared" si="89"/>
        <v>0.1143240803223215</v>
      </c>
      <c r="DE20" s="195">
        <f t="shared" si="90"/>
        <v>3.0330860011957279</v>
      </c>
      <c r="DF20" s="195">
        <f t="shared" si="91"/>
        <v>10.317908132258877</v>
      </c>
    </row>
    <row r="21" spans="1:110" x14ac:dyDescent="0.2">
      <c r="A21" s="94" t="s">
        <v>178</v>
      </c>
      <c r="B21" s="94"/>
      <c r="C21" s="86" t="s">
        <v>179</v>
      </c>
      <c r="D21" s="212">
        <f>'Hypoxia risk assessment'!G23</f>
        <v>7000</v>
      </c>
      <c r="E21" s="87" t="s">
        <v>0</v>
      </c>
      <c r="I21" s="69">
        <f t="shared" si="79"/>
        <v>18</v>
      </c>
      <c r="J21" s="76">
        <f t="shared" si="79"/>
        <v>43727</v>
      </c>
      <c r="K21" s="74">
        <f t="shared" si="41"/>
        <v>9</v>
      </c>
      <c r="L21" s="75">
        <f t="shared" si="0"/>
        <v>13.097242283541568</v>
      </c>
      <c r="M21" s="75">
        <f t="shared" si="1"/>
        <v>0.4</v>
      </c>
      <c r="N21" s="75">
        <f t="shared" si="2"/>
        <v>0.02</v>
      </c>
      <c r="O21" s="75">
        <f t="shared" si="3"/>
        <v>0.17499999999999999</v>
      </c>
      <c r="P21" s="78">
        <f t="shared" si="94"/>
        <v>0.70127151618675587</v>
      </c>
      <c r="Q21" s="78">
        <f t="shared" si="5"/>
        <v>0.14090664883380399</v>
      </c>
      <c r="R21" s="78">
        <f t="shared" si="6"/>
        <v>6.3407991975211783E-2</v>
      </c>
      <c r="S21" s="78">
        <f t="shared" si="7"/>
        <v>0.30986415831507819</v>
      </c>
      <c r="T21" s="79">
        <f t="shared" si="8"/>
        <v>75.917458104803245</v>
      </c>
      <c r="U21" s="79">
        <f t="shared" si="9"/>
        <v>9.4896822631004056</v>
      </c>
      <c r="V21" s="79">
        <f t="shared" si="10"/>
        <v>9.4896822631004056</v>
      </c>
      <c r="W21" s="79">
        <f t="shared" si="11"/>
        <v>42.703570183951825</v>
      </c>
      <c r="X21" s="78">
        <f t="shared" si="12"/>
        <v>6.640768654121347E-2</v>
      </c>
      <c r="Y21" s="80">
        <f t="shared" si="13"/>
        <v>1.7468203017777323E-2</v>
      </c>
      <c r="Z21" s="63">
        <f t="shared" si="42"/>
        <v>10.475274841477944</v>
      </c>
      <c r="AA21" s="63">
        <f t="shared" si="43"/>
        <v>10.475274841477944</v>
      </c>
      <c r="AB21" s="80">
        <f t="shared" si="14"/>
        <v>6.7919093651378257E-2</v>
      </c>
      <c r="AC21" s="119">
        <f t="shared" si="44"/>
        <v>22720.825057789356</v>
      </c>
      <c r="AD21" s="119">
        <f t="shared" si="45"/>
        <v>22869.906260347951</v>
      </c>
      <c r="AE21" s="119">
        <f t="shared" si="15"/>
        <v>2286.9906260347952</v>
      </c>
      <c r="AF21" s="119">
        <f t="shared" si="46"/>
        <v>20582.915634313154</v>
      </c>
      <c r="AG21" s="119">
        <f t="shared" si="47"/>
        <v>19715.422141028102</v>
      </c>
      <c r="AH21" s="121">
        <f t="shared" si="80"/>
        <v>163571.30710071136</v>
      </c>
      <c r="AI21" s="126">
        <f t="shared" si="48"/>
        <v>143855.88495968326</v>
      </c>
      <c r="AJ21" s="119">
        <f t="shared" si="16"/>
        <v>320.49513919462004</v>
      </c>
      <c r="AK21" s="119">
        <f t="shared" si="49"/>
        <v>6333.3391997160952</v>
      </c>
      <c r="AL21" s="119">
        <f t="shared" si="50"/>
        <v>69099.785546987245</v>
      </c>
      <c r="AM21" s="126">
        <f t="shared" si="17"/>
        <v>74756.099412696014</v>
      </c>
      <c r="AN21" s="121">
        <f t="shared" si="51"/>
        <v>10842927.229435667</v>
      </c>
      <c r="AO21" s="120">
        <f t="shared" si="52"/>
        <v>1084.2927229435668</v>
      </c>
      <c r="AP21" s="128">
        <f t="shared" si="18"/>
        <v>7000</v>
      </c>
      <c r="AQ21" s="132">
        <f t="shared" si="53"/>
        <v>103.2000000000001</v>
      </c>
      <c r="AR21" s="132">
        <f t="shared" si="54"/>
        <v>216.36000000000018</v>
      </c>
      <c r="AS21" s="132">
        <f t="shared" si="55"/>
        <v>123.14999999999995</v>
      </c>
      <c r="AT21" s="139">
        <f t="shared" si="81"/>
        <v>1114652919.1859877</v>
      </c>
      <c r="AU21" s="139">
        <f t="shared" si="92"/>
        <v>215979153.90257108</v>
      </c>
      <c r="AV21" s="139">
        <f t="shared" si="93"/>
        <v>365049737.70168567</v>
      </c>
      <c r="AW21" s="139">
        <f t="shared" si="19"/>
        <v>13968945500.926222</v>
      </c>
      <c r="AX21" s="133">
        <f t="shared" si="57"/>
        <v>2345758876.8161139</v>
      </c>
      <c r="AY21" s="133">
        <f t="shared" si="58"/>
        <v>447310547.65489674</v>
      </c>
      <c r="AZ21" s="133">
        <f t="shared" si="59"/>
        <v>1494539783.722548</v>
      </c>
      <c r="BA21" s="133">
        <f t="shared" si="60"/>
        <v>1864027739.1401737</v>
      </c>
      <c r="BB21" s="146">
        <f t="shared" si="82"/>
        <v>1333408976.0398507</v>
      </c>
      <c r="BC21" s="146">
        <f t="shared" si="61"/>
        <v>255702546.57887983</v>
      </c>
      <c r="BD21" s="146">
        <f t="shared" si="83"/>
        <v>1051721372.5567228</v>
      </c>
      <c r="BE21" s="146">
        <f t="shared" si="20"/>
        <v>613197326.61667192</v>
      </c>
      <c r="BF21" s="136">
        <f t="shared" si="62"/>
        <v>520460507.01291203</v>
      </c>
      <c r="BG21" s="136">
        <f t="shared" si="63"/>
        <v>99207179.536310911</v>
      </c>
      <c r="BH21" s="136">
        <f t="shared" si="64"/>
        <v>244955289.39820719</v>
      </c>
      <c r="BI21" s="136">
        <f t="shared" si="65"/>
        <v>2787226614.8564787</v>
      </c>
      <c r="BJ21" s="150">
        <f t="shared" si="21"/>
        <v>19233397181.539547</v>
      </c>
      <c r="BK21" s="150">
        <f t="shared" si="66"/>
        <v>3013898066.8493729</v>
      </c>
      <c r="BL21" s="149">
        <f t="shared" si="67"/>
        <v>17922500315.218315</v>
      </c>
      <c r="BM21" s="150">
        <f t="shared" si="68"/>
        <v>45739812520.6959</v>
      </c>
      <c r="BN21" s="150">
        <f t="shared" si="84"/>
        <v>215262154374.0112</v>
      </c>
      <c r="BO21" s="154">
        <f t="shared" si="69"/>
        <v>2.8795263003978064</v>
      </c>
      <c r="BP21" s="154">
        <f t="shared" si="22"/>
        <v>2.8795263003978064</v>
      </c>
      <c r="BQ21" s="148">
        <f t="shared" si="70"/>
        <v>197198517562.20761</v>
      </c>
      <c r="BR21" s="148">
        <f t="shared" si="71"/>
        <v>197.1985175622076</v>
      </c>
      <c r="BS21" s="139">
        <f t="shared" si="23"/>
        <v>214181257278.40866</v>
      </c>
      <c r="BT21" s="139">
        <f t="shared" si="24"/>
        <v>8029024450.08673</v>
      </c>
      <c r="BU21" s="139">
        <f t="shared" si="25"/>
        <v>112037743.45426588</v>
      </c>
      <c r="BV21" s="139">
        <f t="shared" si="72"/>
        <v>64817220536.670372</v>
      </c>
      <c r="BW21" s="139">
        <f t="shared" si="73"/>
        <v>1361260291.0323668</v>
      </c>
      <c r="BX21" s="139">
        <f t="shared" si="74"/>
        <v>761825447113.84753</v>
      </c>
      <c r="BY21" s="143">
        <f t="shared" si="75"/>
        <v>10.190813232618511</v>
      </c>
      <c r="BZ21" s="143">
        <f t="shared" si="26"/>
        <v>10.190813232618511</v>
      </c>
      <c r="CA21" s="143">
        <f t="shared" si="27"/>
        <v>112.95754944705664</v>
      </c>
      <c r="CB21" s="143">
        <f t="shared" si="28"/>
        <v>112.95754944705664</v>
      </c>
      <c r="CC21" s="143">
        <f t="shared" si="29"/>
        <v>3.4677747338721732</v>
      </c>
      <c r="CD21" s="143">
        <f t="shared" si="30"/>
        <v>10.340155511562292</v>
      </c>
      <c r="CE21" s="166">
        <f t="shared" si="31"/>
        <v>98.71011183992394</v>
      </c>
      <c r="CG21" s="167">
        <v>20</v>
      </c>
      <c r="CH21" s="169">
        <f t="shared" si="76"/>
        <v>19</v>
      </c>
      <c r="CI21" s="170">
        <f t="shared" si="77"/>
        <v>2.0930240544083096</v>
      </c>
      <c r="CK21" s="189">
        <v>19</v>
      </c>
      <c r="CL21" s="190">
        <f>'Litter calculation'!G$30+CK21</f>
        <v>42694</v>
      </c>
      <c r="CM21" s="193">
        <f t="shared" si="78"/>
        <v>11</v>
      </c>
      <c r="CN21" s="189">
        <f t="shared" si="32"/>
        <v>0.4</v>
      </c>
      <c r="CO21" s="194">
        <f t="shared" si="33"/>
        <v>0.02</v>
      </c>
      <c r="CP21" s="194">
        <f t="shared" si="34"/>
        <v>0.17499999999999999</v>
      </c>
      <c r="CQ21" s="189">
        <f t="shared" si="35"/>
        <v>0.36870000000000003</v>
      </c>
      <c r="CR21" s="189">
        <f t="shared" si="36"/>
        <v>3.687E-2</v>
      </c>
      <c r="CS21" s="189">
        <f t="shared" si="36"/>
        <v>3.687E-2</v>
      </c>
      <c r="CT21" s="189">
        <f t="shared" si="37"/>
        <v>1.8599999999999998E-2</v>
      </c>
      <c r="CU21" s="189">
        <f t="shared" si="38"/>
        <v>1.8600000000000001E-3</v>
      </c>
      <c r="CV21" s="189">
        <f t="shared" si="38"/>
        <v>1.8600000000000001E-3</v>
      </c>
      <c r="CW21" s="189">
        <f t="shared" si="39"/>
        <v>2.9999999999999997E-4</v>
      </c>
      <c r="CX21" s="189">
        <f t="shared" si="40"/>
        <v>3.0000000000000001E-5</v>
      </c>
      <c r="CY21" s="189">
        <f t="shared" si="40"/>
        <v>3.0000000000000001E-5</v>
      </c>
      <c r="CZ21" s="195">
        <f t="shared" si="85"/>
        <v>2.3825236150257596</v>
      </c>
      <c r="DA21" s="195">
        <f t="shared" si="86"/>
        <v>4.7849496562196938</v>
      </c>
      <c r="DB21" s="195">
        <f t="shared" si="87"/>
        <v>1.3778729733504372E-2</v>
      </c>
      <c r="DC21" s="195">
        <f t="shared" si="88"/>
        <v>0.36589060114063621</v>
      </c>
      <c r="DD21" s="195">
        <f t="shared" si="89"/>
        <v>0.12056388516816327</v>
      </c>
      <c r="DE21" s="195">
        <f t="shared" si="90"/>
        <v>3.2015427599805673</v>
      </c>
      <c r="DF21" s="195">
        <f t="shared" si="91"/>
        <v>10.869249247268325</v>
      </c>
    </row>
    <row r="22" spans="1:110" x14ac:dyDescent="0.2">
      <c r="A22" s="94" t="s">
        <v>190</v>
      </c>
      <c r="B22" s="94"/>
      <c r="C22" s="86"/>
      <c r="D22" s="98" t="str">
        <f>'Hypoxia risk assessment'!G24</f>
        <v>saturated</v>
      </c>
      <c r="E22" s="87"/>
      <c r="I22" s="69">
        <f t="shared" si="79"/>
        <v>19</v>
      </c>
      <c r="J22" s="76">
        <f t="shared" si="79"/>
        <v>43728</v>
      </c>
      <c r="K22" s="74">
        <f t="shared" si="41"/>
        <v>9</v>
      </c>
      <c r="L22" s="75">
        <f t="shared" si="0"/>
        <v>13.213821907111122</v>
      </c>
      <c r="M22" s="75">
        <f t="shared" si="1"/>
        <v>0.4</v>
      </c>
      <c r="N22" s="75">
        <f t="shared" si="2"/>
        <v>0.02</v>
      </c>
      <c r="O22" s="75">
        <f t="shared" si="3"/>
        <v>0.17499999999999999</v>
      </c>
      <c r="P22" s="78">
        <f t="shared" si="94"/>
        <v>0.70369223404585546</v>
      </c>
      <c r="Q22" s="78">
        <f t="shared" si="5"/>
        <v>0.14139304423619051</v>
      </c>
      <c r="R22" s="78">
        <f t="shared" si="6"/>
        <v>6.3626869906285716E-2</v>
      </c>
      <c r="S22" s="78">
        <f t="shared" si="7"/>
        <v>0.31093377783421522</v>
      </c>
      <c r="T22" s="79">
        <f t="shared" si="8"/>
        <v>75.94917925966071</v>
      </c>
      <c r="U22" s="79">
        <f t="shared" si="9"/>
        <v>9.4936474074575887</v>
      </c>
      <c r="V22" s="79">
        <f t="shared" si="10"/>
        <v>9.4936474074575887</v>
      </c>
      <c r="W22" s="79">
        <f t="shared" si="11"/>
        <v>42.721413333559155</v>
      </c>
      <c r="X22" s="78">
        <f t="shared" si="12"/>
        <v>6.6786485681516711E-2</v>
      </c>
      <c r="Y22" s="80">
        <f t="shared" si="13"/>
        <v>1.7679445295685353E-2</v>
      </c>
      <c r="Z22" s="63">
        <f t="shared" si="42"/>
        <v>10.447255030614276</v>
      </c>
      <c r="AA22" s="63">
        <f t="shared" si="43"/>
        <v>10.447255030614276</v>
      </c>
      <c r="AB22" s="80">
        <f t="shared" si="14"/>
        <v>6.8107140533246832E-2</v>
      </c>
      <c r="AC22" s="119">
        <f t="shared" si="44"/>
        <v>25550.554928348985</v>
      </c>
      <c r="AD22" s="119">
        <f t="shared" si="45"/>
        <v>25699.63613090758</v>
      </c>
      <c r="AE22" s="119">
        <f t="shared" si="15"/>
        <v>2569.9636130907584</v>
      </c>
      <c r="AF22" s="119">
        <f t="shared" si="46"/>
        <v>23129.67251781682</v>
      </c>
      <c r="AG22" s="119">
        <f t="shared" si="47"/>
        <v>22285.385754118863</v>
      </c>
      <c r="AH22" s="121">
        <f t="shared" si="80"/>
        <v>189270.94323161893</v>
      </c>
      <c r="AI22" s="126">
        <f t="shared" si="48"/>
        <v>166985.55747750006</v>
      </c>
      <c r="AJ22" s="119">
        <f t="shared" si="16"/>
        <v>332.17088495166308</v>
      </c>
      <c r="AK22" s="119">
        <f t="shared" si="49"/>
        <v>6345.0149454731381</v>
      </c>
      <c r="AL22" s="119">
        <f t="shared" si="50"/>
        <v>75444.800492460388</v>
      </c>
      <c r="AM22" s="126">
        <f t="shared" si="17"/>
        <v>91540.756985039669</v>
      </c>
      <c r="AN22" s="121">
        <f t="shared" si="51"/>
        <v>13277441.89857596</v>
      </c>
      <c r="AO22" s="120">
        <f t="shared" si="52"/>
        <v>1327.744189857596</v>
      </c>
      <c r="AP22" s="128">
        <f t="shared" si="18"/>
        <v>7000</v>
      </c>
      <c r="AQ22" s="132">
        <f t="shared" si="53"/>
        <v>103.60000000000011</v>
      </c>
      <c r="AR22" s="132">
        <f t="shared" si="54"/>
        <v>216.38000000000019</v>
      </c>
      <c r="AS22" s="132">
        <f t="shared" si="55"/>
        <v>123.32499999999995</v>
      </c>
      <c r="AT22" s="139">
        <f t="shared" si="81"/>
        <v>1370232003.9330404</v>
      </c>
      <c r="AU22" s="139">
        <f t="shared" si="92"/>
        <v>255579084.74705267</v>
      </c>
      <c r="AV22" s="139">
        <f t="shared" si="93"/>
        <v>436627067.78458399</v>
      </c>
      <c r="AW22" s="139">
        <f t="shared" si="19"/>
        <v>16754659802.707348</v>
      </c>
      <c r="AX22" s="133">
        <f t="shared" si="57"/>
        <v>2872707329.1758971</v>
      </c>
      <c r="AY22" s="133">
        <f t="shared" si="58"/>
        <v>526948452.35978317</v>
      </c>
      <c r="AZ22" s="133">
        <f t="shared" si="59"/>
        <v>1825061455.1364355</v>
      </c>
      <c r="BA22" s="133">
        <f t="shared" si="60"/>
        <v>2284531936.3723593</v>
      </c>
      <c r="BB22" s="146">
        <f t="shared" si="82"/>
        <v>1635116969.8096287</v>
      </c>
      <c r="BC22" s="146">
        <f t="shared" si="61"/>
        <v>301707993.76977801</v>
      </c>
      <c r="BD22" s="146">
        <f t="shared" si="83"/>
        <v>1288812099.9506788</v>
      </c>
      <c r="BE22" s="146">
        <f t="shared" si="20"/>
        <v>754258334.54054177</v>
      </c>
      <c r="BF22" s="136">
        <f t="shared" si="62"/>
        <v>637317211.13164604</v>
      </c>
      <c r="BG22" s="136">
        <f t="shared" si="63"/>
        <v>116856704.118734</v>
      </c>
      <c r="BH22" s="136">
        <f t="shared" si="64"/>
        <v>296350729.71794337</v>
      </c>
      <c r="BI22" s="136">
        <f t="shared" si="65"/>
        <v>3383367526.2016692</v>
      </c>
      <c r="BJ22" s="150">
        <f t="shared" si="21"/>
        <v>23176817599.821918</v>
      </c>
      <c r="BK22" s="150">
        <f t="shared" si="66"/>
        <v>3892454026.729723</v>
      </c>
      <c r="BL22" s="149">
        <f t="shared" si="67"/>
        <v>18270637411.907055</v>
      </c>
      <c r="BM22" s="150">
        <f t="shared" si="68"/>
        <v>51399272261.815163</v>
      </c>
      <c r="BN22" s="150">
        <f t="shared" si="84"/>
        <v>267675152797.01151</v>
      </c>
      <c r="BO22" s="154">
        <f t="shared" si="69"/>
        <v>2.9241090156241238</v>
      </c>
      <c r="BP22" s="154">
        <f t="shared" si="22"/>
        <v>2.9241090156241238</v>
      </c>
      <c r="BQ22" s="148">
        <f t="shared" si="70"/>
        <v>215469154974.11465</v>
      </c>
      <c r="BR22" s="148">
        <f t="shared" si="71"/>
        <v>215.46915497411464</v>
      </c>
      <c r="BS22" s="139">
        <f t="shared" si="23"/>
        <v>240214972756.43448</v>
      </c>
      <c r="BT22" s="139">
        <f t="shared" si="24"/>
        <v>10369497527.207983</v>
      </c>
      <c r="BU22" s="139">
        <f t="shared" si="25"/>
        <v>141417278.48526263</v>
      </c>
      <c r="BV22" s="139">
        <f t="shared" si="72"/>
        <v>64660862267.489883</v>
      </c>
      <c r="BW22" s="139">
        <f t="shared" si="73"/>
        <v>1768601720.9102819</v>
      </c>
      <c r="BX22" s="139">
        <f t="shared" si="74"/>
        <v>928637244518.00916</v>
      </c>
      <c r="BY22" s="143">
        <f t="shared" si="75"/>
        <v>10.144522233629491</v>
      </c>
      <c r="BZ22" s="143">
        <f t="shared" si="26"/>
        <v>10.144522233629491</v>
      </c>
      <c r="CA22" s="143">
        <f t="shared" si="27"/>
        <v>112.44444831489974</v>
      </c>
      <c r="CB22" s="143">
        <f t="shared" si="28"/>
        <v>112.44444831489974</v>
      </c>
      <c r="CC22" s="143">
        <f t="shared" si="29"/>
        <v>3.4884573450492522</v>
      </c>
      <c r="CD22" s="143">
        <f t="shared" si="30"/>
        <v>10.303317827905865</v>
      </c>
      <c r="CE22" s="166">
        <f t="shared" si="31"/>
        <v>98.622248597486873</v>
      </c>
      <c r="CG22" s="167">
        <v>21</v>
      </c>
      <c r="CH22" s="169">
        <f t="shared" si="76"/>
        <v>20</v>
      </c>
      <c r="CI22" s="170">
        <f t="shared" si="77"/>
        <v>2.0859634472658648</v>
      </c>
      <c r="CK22" s="189">
        <v>20</v>
      </c>
      <c r="CL22" s="190">
        <f>'Litter calculation'!G$30+CK22</f>
        <v>42695</v>
      </c>
      <c r="CM22" s="193">
        <f t="shared" si="78"/>
        <v>11</v>
      </c>
      <c r="CN22" s="189">
        <f t="shared" si="32"/>
        <v>0.4</v>
      </c>
      <c r="CO22" s="194">
        <f t="shared" si="33"/>
        <v>0.02</v>
      </c>
      <c r="CP22" s="194">
        <f t="shared" si="34"/>
        <v>0.17499999999999999</v>
      </c>
      <c r="CQ22" s="189">
        <f t="shared" si="35"/>
        <v>0.36870000000000003</v>
      </c>
      <c r="CR22" s="189">
        <f t="shared" si="36"/>
        <v>3.687E-2</v>
      </c>
      <c r="CS22" s="189">
        <f t="shared" si="36"/>
        <v>3.687E-2</v>
      </c>
      <c r="CT22" s="189">
        <f t="shared" si="37"/>
        <v>1.8599999999999998E-2</v>
      </c>
      <c r="CU22" s="189">
        <f t="shared" si="38"/>
        <v>1.8600000000000001E-3</v>
      </c>
      <c r="CV22" s="189">
        <f t="shared" si="38"/>
        <v>1.8600000000000001E-3</v>
      </c>
      <c r="CW22" s="189">
        <f t="shared" si="39"/>
        <v>2.9999999999999997E-4</v>
      </c>
      <c r="CX22" s="189">
        <f t="shared" si="40"/>
        <v>3.0000000000000001E-5</v>
      </c>
      <c r="CY22" s="189">
        <f t="shared" si="40"/>
        <v>3.0000000000000001E-5</v>
      </c>
      <c r="CZ22" s="195">
        <f t="shared" si="85"/>
        <v>2.4860982613594249</v>
      </c>
      <c r="DA22" s="195">
        <f t="shared" si="86"/>
        <v>5.0360343866240314</v>
      </c>
      <c r="DB22" s="195">
        <f t="shared" si="87"/>
        <v>1.4490525115876261E-2</v>
      </c>
      <c r="DC22" s="195">
        <f t="shared" si="88"/>
        <v>0.38514222458725111</v>
      </c>
      <c r="DD22" s="195">
        <f t="shared" si="89"/>
        <v>0.12679209476391728</v>
      </c>
      <c r="DE22" s="195">
        <f t="shared" si="90"/>
        <v>3.3699944651384479</v>
      </c>
      <c r="DF22" s="195">
        <f t="shared" si="91"/>
        <v>11.418551957588949</v>
      </c>
    </row>
    <row r="23" spans="1:110" x14ac:dyDescent="0.2">
      <c r="A23" s="94" t="s">
        <v>241</v>
      </c>
      <c r="B23" s="94"/>
      <c r="C23" s="88" t="s">
        <v>180</v>
      </c>
      <c r="D23" s="212">
        <f>'Hypoxia risk assessment'!G25</f>
        <v>6</v>
      </c>
      <c r="E23" s="89" t="s">
        <v>8</v>
      </c>
      <c r="I23" s="69">
        <f t="shared" si="79"/>
        <v>20</v>
      </c>
      <c r="J23" s="76">
        <f t="shared" si="79"/>
        <v>43729</v>
      </c>
      <c r="K23" s="74">
        <f t="shared" si="41"/>
        <v>9</v>
      </c>
      <c r="L23" s="75">
        <f t="shared" si="0"/>
        <v>13.331615409175608</v>
      </c>
      <c r="M23" s="75">
        <f t="shared" si="1"/>
        <v>0.4</v>
      </c>
      <c r="N23" s="75">
        <f t="shared" si="2"/>
        <v>0.02</v>
      </c>
      <c r="O23" s="75">
        <f t="shared" si="3"/>
        <v>0.17499999999999999</v>
      </c>
      <c r="P23" s="78">
        <f t="shared" si="94"/>
        <v>0.70614664462449173</v>
      </c>
      <c r="Q23" s="78">
        <f t="shared" si="5"/>
        <v>0.14188620952454903</v>
      </c>
      <c r="R23" s="78">
        <f t="shared" si="6"/>
        <v>6.3848794286047061E-2</v>
      </c>
      <c r="S23" s="78">
        <f t="shared" si="7"/>
        <v>0.31201828483407773</v>
      </c>
      <c r="T23" s="79">
        <f t="shared" si="8"/>
        <v>75.982008874365505</v>
      </c>
      <c r="U23" s="79">
        <f t="shared" si="9"/>
        <v>9.4977511092956881</v>
      </c>
      <c r="V23" s="79">
        <f t="shared" si="10"/>
        <v>9.4977511092956881</v>
      </c>
      <c r="W23" s="79">
        <f t="shared" si="11"/>
        <v>42.739879991830598</v>
      </c>
      <c r="X23" s="78">
        <f t="shared" si="12"/>
        <v>6.717142367942544E-2</v>
      </c>
      <c r="Y23" s="80">
        <f t="shared" si="13"/>
        <v>1.7892887121426202E-2</v>
      </c>
      <c r="Z23" s="63">
        <f t="shared" si="42"/>
        <v>10.41907895868035</v>
      </c>
      <c r="AA23" s="63">
        <f t="shared" si="43"/>
        <v>10.41907895868035</v>
      </c>
      <c r="AB23" s="80">
        <f t="shared" si="14"/>
        <v>6.8297674250731188E-2</v>
      </c>
      <c r="AC23" s="119">
        <f t="shared" si="44"/>
        <v>28608.070491556253</v>
      </c>
      <c r="AD23" s="119">
        <f t="shared" si="45"/>
        <v>28757.151694114847</v>
      </c>
      <c r="AE23" s="119">
        <f t="shared" si="15"/>
        <v>2875.715169411485</v>
      </c>
      <c r="AF23" s="119">
        <f t="shared" si="46"/>
        <v>25881.436524703364</v>
      </c>
      <c r="AG23" s="119">
        <f t="shared" si="47"/>
        <v>25161.100923530346</v>
      </c>
      <c r="AH23" s="121">
        <f t="shared" si="80"/>
        <v>218028.09492573378</v>
      </c>
      <c r="AI23" s="126">
        <f t="shared" si="48"/>
        <v>192866.99400220343</v>
      </c>
      <c r="AJ23" s="119">
        <f t="shared" si="16"/>
        <v>344.21843531023495</v>
      </c>
      <c r="AK23" s="119">
        <f t="shared" si="49"/>
        <v>6357.0624958317103</v>
      </c>
      <c r="AL23" s="119">
        <f t="shared" si="50"/>
        <v>81801.862988292094</v>
      </c>
      <c r="AM23" s="126">
        <f t="shared" si="17"/>
        <v>111065.13101391133</v>
      </c>
      <c r="AN23" s="121">
        <f t="shared" si="51"/>
        <v>16109336.131401401</v>
      </c>
      <c r="AO23" s="120">
        <f t="shared" si="52"/>
        <v>1610.9336131401401</v>
      </c>
      <c r="AP23" s="128">
        <f t="shared" si="18"/>
        <v>7000</v>
      </c>
      <c r="AQ23" s="132">
        <f t="shared" si="53"/>
        <v>104.00000000000011</v>
      </c>
      <c r="AR23" s="132">
        <f t="shared" si="54"/>
        <v>216.4000000000002</v>
      </c>
      <c r="AS23" s="132">
        <f t="shared" si="55"/>
        <v>123.49999999999994</v>
      </c>
      <c r="AT23" s="139">
        <f t="shared" si="81"/>
        <v>1668927223.213187</v>
      </c>
      <c r="AU23" s="139">
        <f t="shared" si="92"/>
        <v>298695219.2801466</v>
      </c>
      <c r="AV23" s="139">
        <f t="shared" si="93"/>
        <v>514718720.7585659</v>
      </c>
      <c r="AW23" s="139">
        <f t="shared" si="19"/>
        <v>19807236481.704144</v>
      </c>
      <c r="AX23" s="133">
        <f t="shared" si="57"/>
        <v>3485738152.1126385</v>
      </c>
      <c r="AY23" s="133">
        <f t="shared" si="58"/>
        <v>613030822.93674135</v>
      </c>
      <c r="AZ23" s="133">
        <f t="shared" si="59"/>
        <v>2197454318.991425</v>
      </c>
      <c r="BA23" s="133">
        <f t="shared" si="60"/>
        <v>2760799465.3127966</v>
      </c>
      <c r="BB23" s="146">
        <f t="shared" si="82"/>
        <v>1986683878.405077</v>
      </c>
      <c r="BC23" s="146">
        <f t="shared" si="61"/>
        <v>351566908.59544826</v>
      </c>
      <c r="BD23" s="146">
        <f t="shared" si="83"/>
        <v>1560930267.4913406</v>
      </c>
      <c r="BE23" s="146">
        <f t="shared" si="20"/>
        <v>916993304.8891865</v>
      </c>
      <c r="BF23" s="136">
        <f t="shared" si="62"/>
        <v>773248134.30726719</v>
      </c>
      <c r="BG23" s="136">
        <f t="shared" si="63"/>
        <v>135930923.17562115</v>
      </c>
      <c r="BH23" s="136">
        <f t="shared" si="64"/>
        <v>352850216.83658206</v>
      </c>
      <c r="BI23" s="136">
        <f t="shared" si="65"/>
        <v>4042128357.6142921</v>
      </c>
      <c r="BJ23" s="150">
        <f t="shared" si="21"/>
        <v>27527157609.52042</v>
      </c>
      <c r="BK23" s="150">
        <f t="shared" si="66"/>
        <v>4949415324.3161173</v>
      </c>
      <c r="BL23" s="149">
        <f t="shared" si="67"/>
        <v>18588743756.947498</v>
      </c>
      <c r="BM23" s="150">
        <f t="shared" si="68"/>
        <v>57514303388.229698</v>
      </c>
      <c r="BN23" s="150">
        <f t="shared" si="84"/>
        <v>329178454713.49799</v>
      </c>
      <c r="BO23" s="154">
        <f t="shared" si="69"/>
        <v>2.9638325882158925</v>
      </c>
      <c r="BP23" s="154">
        <f t="shared" si="22"/>
        <v>2.9638325882158925</v>
      </c>
      <c r="BQ23" s="148">
        <f t="shared" si="70"/>
        <v>234057898731.06216</v>
      </c>
      <c r="BR23" s="148">
        <f t="shared" si="71"/>
        <v>234.05789873106218</v>
      </c>
      <c r="BS23" s="139">
        <f t="shared" si="23"/>
        <v>268237963459.43619</v>
      </c>
      <c r="BT23" s="139">
        <f t="shared" si="24"/>
        <v>13185242423.978138</v>
      </c>
      <c r="BU23" s="139">
        <f t="shared" si="25"/>
        <v>176395948.2012172</v>
      </c>
      <c r="BV23" s="139">
        <f t="shared" si="72"/>
        <v>64489361829.536964</v>
      </c>
      <c r="BW23" s="139">
        <f t="shared" si="73"/>
        <v>2289970319.9716821</v>
      </c>
      <c r="BX23" s="139">
        <f t="shared" si="74"/>
        <v>1121314178095.7009</v>
      </c>
      <c r="BY23" s="143">
        <f t="shared" si="75"/>
        <v>10.096005540706129</v>
      </c>
      <c r="BZ23" s="143">
        <f t="shared" si="26"/>
        <v>10.096005540706129</v>
      </c>
      <c r="CA23" s="143">
        <f t="shared" si="27"/>
        <v>111.90667702866352</v>
      </c>
      <c r="CB23" s="143">
        <f t="shared" si="28"/>
        <v>111.90667702866352</v>
      </c>
      <c r="CC23" s="143">
        <f t="shared" si="29"/>
        <v>3.506854071027119</v>
      </c>
      <c r="CD23" s="143">
        <f t="shared" si="30"/>
        <v>10.265317762351067</v>
      </c>
      <c r="CE23" s="166">
        <f t="shared" si="31"/>
        <v>98.52423427311507</v>
      </c>
      <c r="CG23" s="167">
        <v>22</v>
      </c>
      <c r="CH23" s="169">
        <f t="shared" si="76"/>
        <v>21</v>
      </c>
      <c r="CI23" s="170">
        <f t="shared" si="77"/>
        <v>2.07961384472768</v>
      </c>
      <c r="CK23" s="189">
        <v>21</v>
      </c>
      <c r="CL23" s="190">
        <f>'Litter calculation'!G$30+CK23</f>
        <v>42696</v>
      </c>
      <c r="CM23" s="193">
        <f t="shared" si="78"/>
        <v>11</v>
      </c>
      <c r="CN23" s="189">
        <f t="shared" si="32"/>
        <v>0.4</v>
      </c>
      <c r="CO23" s="194">
        <f t="shared" si="33"/>
        <v>0.02</v>
      </c>
      <c r="CP23" s="194">
        <f t="shared" si="34"/>
        <v>0.17499999999999999</v>
      </c>
      <c r="CQ23" s="189">
        <f t="shared" si="35"/>
        <v>0.36870000000000003</v>
      </c>
      <c r="CR23" s="189">
        <f t="shared" ref="CR23:CS42" si="95">IF($CM23=12,$D$50,IF($CM23&lt;=2,$D$50,IF($CM23&lt;=5,$D$52,IF($CM23&lt;=8,$D$54,$D$56))))</f>
        <v>3.687E-2</v>
      </c>
      <c r="CS23" s="189">
        <f t="shared" si="95"/>
        <v>3.687E-2</v>
      </c>
      <c r="CT23" s="189">
        <f t="shared" si="37"/>
        <v>1.8599999999999998E-2</v>
      </c>
      <c r="CU23" s="189">
        <f t="shared" ref="CU23:CV42" si="96">IF($CM23=12,$D$58,IF($CM23&lt;=2,$D$58,IF($CM23&lt;=5,$D$60,IF($CM23&lt;=8,$D$62,$D$64))))</f>
        <v>1.8600000000000001E-3</v>
      </c>
      <c r="CV23" s="189">
        <f t="shared" si="96"/>
        <v>1.8600000000000001E-3</v>
      </c>
      <c r="CW23" s="189">
        <f t="shared" si="39"/>
        <v>2.9999999999999997E-4</v>
      </c>
      <c r="CX23" s="189">
        <f t="shared" ref="CX23:CY42" si="97">IF($CM23=12,$D$66,IF($CM23&lt;=2,$D$66,IF($CM23&lt;=5,$D$68,IF($CM23&lt;=8,$D$70,$D$72))))</f>
        <v>3.0000000000000001E-5</v>
      </c>
      <c r="CY23" s="189">
        <f t="shared" si="97"/>
        <v>3.0000000000000001E-5</v>
      </c>
      <c r="CZ23" s="195">
        <f t="shared" si="85"/>
        <v>2.5877642250468971</v>
      </c>
      <c r="DA23" s="195">
        <f t="shared" si="86"/>
        <v>5.2870438029069309</v>
      </c>
      <c r="DB23" s="195">
        <f t="shared" si="87"/>
        <v>1.5200997789337561E-2</v>
      </c>
      <c r="DC23" s="195">
        <f t="shared" si="88"/>
        <v>0.40439327049382578</v>
      </c>
      <c r="DD23" s="195">
        <f t="shared" si="89"/>
        <v>0.13300873065670366</v>
      </c>
      <c r="DE23" s="195">
        <f t="shared" si="90"/>
        <v>3.5384411168209762</v>
      </c>
      <c r="DF23" s="195">
        <f t="shared" si="91"/>
        <v>11.96585214371467</v>
      </c>
    </row>
    <row r="24" spans="1:110" x14ac:dyDescent="0.2">
      <c r="A24" s="95" t="s">
        <v>181</v>
      </c>
      <c r="B24" s="95"/>
      <c r="C24" s="88" t="s">
        <v>182</v>
      </c>
      <c r="D24" s="212">
        <f>'Hypoxia risk assessment'!G26</f>
        <v>4</v>
      </c>
      <c r="E24" s="89" t="s">
        <v>8</v>
      </c>
      <c r="I24" s="69">
        <f t="shared" si="79"/>
        <v>21</v>
      </c>
      <c r="J24" s="76">
        <f t="shared" si="79"/>
        <v>43730</v>
      </c>
      <c r="K24" s="74">
        <f t="shared" si="41"/>
        <v>9</v>
      </c>
      <c r="L24" s="75">
        <f t="shared" si="0"/>
        <v>13.450587264821426</v>
      </c>
      <c r="M24" s="75">
        <f t="shared" si="1"/>
        <v>0.4</v>
      </c>
      <c r="N24" s="75">
        <f t="shared" si="2"/>
        <v>0.02</v>
      </c>
      <c r="O24" s="75">
        <f t="shared" si="3"/>
        <v>0.17499999999999999</v>
      </c>
      <c r="P24" s="78">
        <f t="shared" si="94"/>
        <v>0.70863429776358355</v>
      </c>
      <c r="Q24" s="78">
        <f t="shared" si="5"/>
        <v>0.14238605424831074</v>
      </c>
      <c r="R24" s="78">
        <f t="shared" si="6"/>
        <v>6.4073724411739821E-2</v>
      </c>
      <c r="S24" s="78">
        <f t="shared" si="7"/>
        <v>0.31311748040716481</v>
      </c>
      <c r="T24" s="79">
        <f t="shared" si="8"/>
        <v>76.015980249623496</v>
      </c>
      <c r="U24" s="79">
        <f t="shared" si="9"/>
        <v>9.501997531202937</v>
      </c>
      <c r="V24" s="79">
        <f t="shared" si="10"/>
        <v>9.501997531202937</v>
      </c>
      <c r="W24" s="79">
        <f t="shared" si="11"/>
        <v>42.758988890413214</v>
      </c>
      <c r="X24" s="78">
        <f t="shared" si="12"/>
        <v>6.7562464542607809E-2</v>
      </c>
      <c r="Y24" s="80">
        <f t="shared" si="13"/>
        <v>1.8108464123856423E-2</v>
      </c>
      <c r="Z24" s="63">
        <f t="shared" si="42"/>
        <v>10.39075849760393</v>
      </c>
      <c r="AA24" s="63">
        <f t="shared" si="43"/>
        <v>10.39075849760393</v>
      </c>
      <c r="AB24" s="80">
        <f t="shared" si="14"/>
        <v>6.8490655041657897E-2</v>
      </c>
      <c r="AC24" s="119">
        <f t="shared" si="44"/>
        <v>31892.516484382406</v>
      </c>
      <c r="AD24" s="119">
        <f t="shared" si="45"/>
        <v>32041.597686941001</v>
      </c>
      <c r="AE24" s="119">
        <f t="shared" si="15"/>
        <v>3204.1597686941004</v>
      </c>
      <c r="AF24" s="119">
        <f t="shared" si="46"/>
        <v>28837.437918246898</v>
      </c>
      <c r="AG24" s="119">
        <f t="shared" si="47"/>
        <v>28365.260692224445</v>
      </c>
      <c r="AH24" s="121">
        <f t="shared" si="80"/>
        <v>250069.69261267479</v>
      </c>
      <c r="AI24" s="126">
        <f t="shared" si="48"/>
        <v>221704.43192045036</v>
      </c>
      <c r="AJ24" s="119">
        <f t="shared" si="16"/>
        <v>356.64745967945191</v>
      </c>
      <c r="AK24" s="119">
        <f t="shared" si="49"/>
        <v>6369.491520200927</v>
      </c>
      <c r="AL24" s="119">
        <f t="shared" si="50"/>
        <v>88171.354508493023</v>
      </c>
      <c r="AM24" s="126">
        <f t="shared" si="17"/>
        <v>133533.07741195732</v>
      </c>
      <c r="AN24" s="121">
        <f t="shared" si="51"/>
        <v>19368178.014576212</v>
      </c>
      <c r="AO24" s="120">
        <f t="shared" si="52"/>
        <v>1936.817801457621</v>
      </c>
      <c r="AP24" s="128">
        <f t="shared" si="18"/>
        <v>7000</v>
      </c>
      <c r="AQ24" s="132">
        <f t="shared" si="53"/>
        <v>104.40000000000012</v>
      </c>
      <c r="AR24" s="132">
        <f t="shared" si="54"/>
        <v>216.42000000000021</v>
      </c>
      <c r="AS24" s="132">
        <f t="shared" si="55"/>
        <v>123.67499999999994</v>
      </c>
      <c r="AT24" s="139">
        <f t="shared" si="81"/>
        <v>2014290513.5159283</v>
      </c>
      <c r="AU24" s="139">
        <f t="shared" si="92"/>
        <v>345363290.30274129</v>
      </c>
      <c r="AV24" s="139">
        <f t="shared" si="93"/>
        <v>599398768.0786829</v>
      </c>
      <c r="AW24" s="139">
        <f t="shared" si="19"/>
        <v>23132050987.228889</v>
      </c>
      <c r="AX24" s="133">
        <f t="shared" si="57"/>
        <v>4191273722.3542962</v>
      </c>
      <c r="AY24" s="133">
        <f t="shared" si="58"/>
        <v>705535570.24165773</v>
      </c>
      <c r="AZ24" s="133">
        <f t="shared" si="59"/>
        <v>2612310608.0492735</v>
      </c>
      <c r="BA24" s="133">
        <f t="shared" si="60"/>
        <v>3294240089.5243635</v>
      </c>
      <c r="BB24" s="146">
        <f t="shared" si="82"/>
        <v>2391969984.8001609</v>
      </c>
      <c r="BC24" s="146">
        <f t="shared" si="61"/>
        <v>405286106.3950839</v>
      </c>
      <c r="BD24" s="146">
        <f t="shared" si="83"/>
        <v>1869667907.3771577</v>
      </c>
      <c r="BE24" s="146">
        <f t="shared" si="20"/>
        <v>1102605643.777432</v>
      </c>
      <c r="BF24" s="136">
        <f t="shared" si="62"/>
        <v>929672544.69965816</v>
      </c>
      <c r="BG24" s="136">
        <f t="shared" si="63"/>
        <v>156424410.39239097</v>
      </c>
      <c r="BH24" s="136">
        <f t="shared" si="64"/>
        <v>414415789.89132154</v>
      </c>
      <c r="BI24" s="136">
        <f t="shared" si="65"/>
        <v>4763773783.3593626</v>
      </c>
      <c r="BJ24" s="150">
        <f t="shared" si="21"/>
        <v>32292670503.890045</v>
      </c>
      <c r="BK24" s="150">
        <f t="shared" si="66"/>
        <v>6203833387.8405256</v>
      </c>
      <c r="BL24" s="149">
        <f t="shared" si="67"/>
        <v>18878106537.936291</v>
      </c>
      <c r="BM24" s="150">
        <f t="shared" si="68"/>
        <v>64083195373.882004</v>
      </c>
      <c r="BN24" s="150">
        <f t="shared" si="84"/>
        <v>400472380665.49329</v>
      </c>
      <c r="BO24" s="154">
        <f t="shared" si="69"/>
        <v>2.9990500363442734</v>
      </c>
      <c r="BP24" s="154">
        <f t="shared" si="22"/>
        <v>2.9990500363442734</v>
      </c>
      <c r="BQ24" s="148">
        <f t="shared" si="70"/>
        <v>252936005268.99844</v>
      </c>
      <c r="BR24" s="148">
        <f t="shared" si="71"/>
        <v>252.93600526899846</v>
      </c>
      <c r="BS24" s="139">
        <f t="shared" si="23"/>
        <v>298223953115.81415</v>
      </c>
      <c r="BT24" s="139">
        <f t="shared" si="24"/>
        <v>16527012145.207161</v>
      </c>
      <c r="BU24" s="139">
        <f t="shared" si="25"/>
        <v>217517399.11374369</v>
      </c>
      <c r="BV24" s="139">
        <f t="shared" si="72"/>
        <v>64306421679.42926</v>
      </c>
      <c r="BW24" s="139">
        <f t="shared" si="73"/>
        <v>2946429126.9815755</v>
      </c>
      <c r="BX24" s="139">
        <f t="shared" si="74"/>
        <v>1341433609114.7466</v>
      </c>
      <c r="BY24" s="143">
        <f t="shared" si="75"/>
        <v>10.045702795992231</v>
      </c>
      <c r="BZ24" s="143">
        <f t="shared" si="26"/>
        <v>10.045702795992231</v>
      </c>
      <c r="CA24" s="143">
        <f t="shared" si="27"/>
        <v>111.34910869298295</v>
      </c>
      <c r="CB24" s="143">
        <f t="shared" si="28"/>
        <v>111.34910869298295</v>
      </c>
      <c r="CC24" s="143">
        <f t="shared" si="29"/>
        <v>3.5231275403393383</v>
      </c>
      <c r="CD24" s="143">
        <f t="shared" si="30"/>
        <v>10.22636710230727</v>
      </c>
      <c r="CE24" s="166">
        <f t="shared" si="31"/>
        <v>98.417907650008729</v>
      </c>
      <c r="CG24" s="167">
        <v>23</v>
      </c>
      <c r="CH24" s="169">
        <f t="shared" si="76"/>
        <v>22</v>
      </c>
      <c r="CI24" s="170">
        <f t="shared" si="77"/>
        <v>2.0738730679040258</v>
      </c>
      <c r="CK24" s="189">
        <v>22</v>
      </c>
      <c r="CL24" s="190">
        <f>'Litter calculation'!G$30+CK24</f>
        <v>42697</v>
      </c>
      <c r="CM24" s="193">
        <f t="shared" si="78"/>
        <v>11</v>
      </c>
      <c r="CN24" s="189">
        <f t="shared" si="32"/>
        <v>0.4</v>
      </c>
      <c r="CO24" s="194">
        <f t="shared" si="33"/>
        <v>0.02</v>
      </c>
      <c r="CP24" s="194">
        <f t="shared" si="34"/>
        <v>0.17499999999999999</v>
      </c>
      <c r="CQ24" s="189">
        <f t="shared" si="35"/>
        <v>0.36870000000000003</v>
      </c>
      <c r="CR24" s="189">
        <f t="shared" si="95"/>
        <v>3.687E-2</v>
      </c>
      <c r="CS24" s="189">
        <f t="shared" si="95"/>
        <v>3.687E-2</v>
      </c>
      <c r="CT24" s="189">
        <f t="shared" si="37"/>
        <v>1.8599999999999998E-2</v>
      </c>
      <c r="CU24" s="189">
        <f t="shared" si="96"/>
        <v>1.8600000000000001E-3</v>
      </c>
      <c r="CV24" s="189">
        <f t="shared" si="96"/>
        <v>1.8600000000000001E-3</v>
      </c>
      <c r="CW24" s="189">
        <f t="shared" si="39"/>
        <v>2.9999999999999997E-4</v>
      </c>
      <c r="CX24" s="189">
        <f t="shared" si="97"/>
        <v>3.0000000000000001E-5</v>
      </c>
      <c r="CY24" s="189">
        <f t="shared" si="97"/>
        <v>3.0000000000000001E-5</v>
      </c>
      <c r="CZ24" s="195">
        <f t="shared" si="85"/>
        <v>2.687556679459004</v>
      </c>
      <c r="DA24" s="195">
        <f t="shared" si="86"/>
        <v>5.5379779276592398</v>
      </c>
      <c r="DB24" s="195">
        <f t="shared" si="87"/>
        <v>1.5910150211840241E-2</v>
      </c>
      <c r="DC24" s="195">
        <f t="shared" si="88"/>
        <v>0.42364373887768614</v>
      </c>
      <c r="DD24" s="195">
        <f t="shared" si="89"/>
        <v>0.13921381435360211</v>
      </c>
      <c r="DE24" s="195">
        <f t="shared" si="90"/>
        <v>3.7068827151797543</v>
      </c>
      <c r="DF24" s="195">
        <f t="shared" si="91"/>
        <v>12.511185025741126</v>
      </c>
    </row>
    <row r="25" spans="1:110" x14ac:dyDescent="0.2">
      <c r="A25" s="93"/>
      <c r="B25" s="93"/>
      <c r="C25" s="82"/>
      <c r="D25" s="83"/>
      <c r="E25" s="84"/>
      <c r="I25" s="69">
        <f t="shared" si="79"/>
        <v>22</v>
      </c>
      <c r="J25" s="76">
        <f t="shared" si="79"/>
        <v>43731</v>
      </c>
      <c r="K25" s="74">
        <f t="shared" si="41"/>
        <v>9</v>
      </c>
      <c r="L25" s="75">
        <f t="shared" si="0"/>
        <v>13.57070159375961</v>
      </c>
      <c r="M25" s="75">
        <f t="shared" si="1"/>
        <v>0.4</v>
      </c>
      <c r="N25" s="75">
        <f t="shared" si="2"/>
        <v>0.02</v>
      </c>
      <c r="O25" s="75">
        <f t="shared" si="3"/>
        <v>0.17499999999999999</v>
      </c>
      <c r="P25" s="78">
        <f t="shared" si="94"/>
        <v>0.71115472993794204</v>
      </c>
      <c r="Q25" s="78">
        <f t="shared" si="5"/>
        <v>0.14289248527125162</v>
      </c>
      <c r="R25" s="78">
        <f t="shared" si="6"/>
        <v>6.4301618372063232E-2</v>
      </c>
      <c r="S25" s="78">
        <f t="shared" si="7"/>
        <v>0.31423115974002092</v>
      </c>
      <c r="T25" s="79">
        <f t="shared" si="8"/>
        <v>76.051127496356955</v>
      </c>
      <c r="U25" s="79">
        <f t="shared" si="9"/>
        <v>9.5063909370446193</v>
      </c>
      <c r="V25" s="79">
        <f t="shared" si="10"/>
        <v>9.5063909370446193</v>
      </c>
      <c r="W25" s="79">
        <f t="shared" si="11"/>
        <v>42.778759216700784</v>
      </c>
      <c r="X25" s="78">
        <f t="shared" si="12"/>
        <v>6.7959569924301841E-2</v>
      </c>
      <c r="Y25" s="80">
        <f t="shared" si="13"/>
        <v>1.8326111287892414E-2</v>
      </c>
      <c r="Z25" s="63">
        <f t="shared" si="42"/>
        <v>10.362305433541435</v>
      </c>
      <c r="AA25" s="63">
        <f t="shared" si="43"/>
        <v>10.362305433541435</v>
      </c>
      <c r="AB25" s="80">
        <f t="shared" si="14"/>
        <v>6.8686042173272149E-2</v>
      </c>
      <c r="AC25" s="119">
        <f t="shared" si="44"/>
        <v>35399.815721464853</v>
      </c>
      <c r="AD25" s="119">
        <f t="shared" si="45"/>
        <v>35548.896924023444</v>
      </c>
      <c r="AE25" s="119">
        <f t="shared" si="15"/>
        <v>3554.8896924023447</v>
      </c>
      <c r="AF25" s="119">
        <f t="shared" si="46"/>
        <v>31994.007231621101</v>
      </c>
      <c r="AG25" s="119">
        <f t="shared" si="47"/>
        <v>31920.150384626788</v>
      </c>
      <c r="AH25" s="121">
        <f t="shared" si="80"/>
        <v>285618.58953669824</v>
      </c>
      <c r="AI25" s="126">
        <f t="shared" si="48"/>
        <v>253698.43915207146</v>
      </c>
      <c r="AJ25" s="119">
        <f t="shared" si="16"/>
        <v>369.46779617817555</v>
      </c>
      <c r="AK25" s="119">
        <f t="shared" si="49"/>
        <v>6382.3118566996509</v>
      </c>
      <c r="AL25" s="119">
        <f t="shared" si="50"/>
        <v>94553.666365192679</v>
      </c>
      <c r="AM25" s="126">
        <f t="shared" si="17"/>
        <v>159144.77278687878</v>
      </c>
      <c r="AN25" s="121">
        <f t="shared" si="51"/>
        <v>23083001.973483622</v>
      </c>
      <c r="AO25" s="120">
        <f t="shared" si="52"/>
        <v>2308.3001973483624</v>
      </c>
      <c r="AP25" s="128">
        <f t="shared" si="18"/>
        <v>7000</v>
      </c>
      <c r="AQ25" s="132">
        <f t="shared" si="53"/>
        <v>104.80000000000013</v>
      </c>
      <c r="AR25" s="132">
        <f t="shared" si="54"/>
        <v>216.44000000000023</v>
      </c>
      <c r="AS25" s="132">
        <f t="shared" si="55"/>
        <v>123.84999999999994</v>
      </c>
      <c r="AT25" s="139">
        <f t="shared" si="81"/>
        <v>2409865406.031693</v>
      </c>
      <c r="AU25" s="139">
        <f t="shared" si="92"/>
        <v>395574892.51576471</v>
      </c>
      <c r="AV25" s="139">
        <f t="shared" si="93"/>
        <v>690668553.80943763</v>
      </c>
      <c r="AW25" s="139">
        <f t="shared" si="19"/>
        <v>26731761751.378345</v>
      </c>
      <c r="AX25" s="133">
        <f t="shared" si="57"/>
        <v>4995623287.1013308</v>
      </c>
      <c r="AY25" s="133">
        <f t="shared" si="58"/>
        <v>804349564.74703455</v>
      </c>
      <c r="AZ25" s="133">
        <f t="shared" si="59"/>
        <v>3069970955.2179365</v>
      </c>
      <c r="BA25" s="133">
        <f t="shared" si="60"/>
        <v>3885975297.661231</v>
      </c>
      <c r="BB25" s="146">
        <f t="shared" si="82"/>
        <v>2854790269.0705857</v>
      </c>
      <c r="BC25" s="146">
        <f t="shared" si="61"/>
        <v>462820284.27042484</v>
      </c>
      <c r="BD25" s="146">
        <f t="shared" si="83"/>
        <v>2216448838.8529029</v>
      </c>
      <c r="BE25" s="146">
        <f t="shared" si="20"/>
        <v>1312221602.5208187</v>
      </c>
      <c r="BF25" s="136">
        <f t="shared" si="62"/>
        <v>1107984094.7272139</v>
      </c>
      <c r="BG25" s="136">
        <f t="shared" si="63"/>
        <v>178311550.0275557</v>
      </c>
      <c r="BH25" s="136">
        <f t="shared" si="64"/>
        <v>480980197.21994054</v>
      </c>
      <c r="BI25" s="136">
        <f t="shared" si="65"/>
        <v>5548243498.5043955</v>
      </c>
      <c r="BJ25" s="150">
        <f t="shared" si="21"/>
        <v>37478202150.064789</v>
      </c>
      <c r="BK25" s="150">
        <f t="shared" si="66"/>
        <v>7675153357.7540798</v>
      </c>
      <c r="BL25" s="149">
        <f t="shared" si="67"/>
        <v>19140872605.795574</v>
      </c>
      <c r="BM25" s="150">
        <f t="shared" si="68"/>
        <v>71097793848.04689</v>
      </c>
      <c r="BN25" s="150">
        <f t="shared" si="84"/>
        <v>482232350700.0553</v>
      </c>
      <c r="BO25" s="154">
        <f t="shared" si="69"/>
        <v>3.0301488528677236</v>
      </c>
      <c r="BP25" s="154">
        <f t="shared" si="22"/>
        <v>3.0301488528677236</v>
      </c>
      <c r="BQ25" s="148">
        <f t="shared" si="70"/>
        <v>272076877874.79401</v>
      </c>
      <c r="BR25" s="148">
        <f t="shared" si="71"/>
        <v>272.07687787479398</v>
      </c>
      <c r="BS25" s="139">
        <f t="shared" si="23"/>
        <v>330116660375.31433</v>
      </c>
      <c r="BT25" s="139">
        <f t="shared" si="24"/>
        <v>20446608545.05687</v>
      </c>
      <c r="BU25" s="139">
        <f t="shared" si="25"/>
        <v>265317295.80081525</v>
      </c>
      <c r="BV25" s="139">
        <f t="shared" si="72"/>
        <v>64114808063.74205</v>
      </c>
      <c r="BW25" s="139">
        <f t="shared" si="73"/>
        <v>3761082902.1006761</v>
      </c>
      <c r="BX25" s="139">
        <f t="shared" si="74"/>
        <v>1590484618487.562</v>
      </c>
      <c r="BY25" s="143">
        <f t="shared" si="75"/>
        <v>9.9939482185662758</v>
      </c>
      <c r="BZ25" s="143">
        <f t="shared" si="26"/>
        <v>9.9939482185662758</v>
      </c>
      <c r="CA25" s="143">
        <f t="shared" si="27"/>
        <v>110.77544787659276</v>
      </c>
      <c r="CB25" s="143">
        <f t="shared" si="28"/>
        <v>110.77544787659276</v>
      </c>
      <c r="CC25" s="143">
        <f t="shared" si="29"/>
        <v>3.5374571642135799</v>
      </c>
      <c r="CD25" s="143">
        <f t="shared" si="30"/>
        <v>10.186627968704906</v>
      </c>
      <c r="CE25" s="166">
        <f t="shared" si="31"/>
        <v>98.304648845150965</v>
      </c>
      <c r="CG25" s="167">
        <v>24</v>
      </c>
      <c r="CH25" s="169">
        <f t="shared" si="76"/>
        <v>23</v>
      </c>
      <c r="CI25" s="170">
        <f t="shared" si="77"/>
        <v>2.0686576104190491</v>
      </c>
      <c r="CK25" s="189">
        <v>23</v>
      </c>
      <c r="CL25" s="190">
        <f>'Litter calculation'!G$30+CK25</f>
        <v>42698</v>
      </c>
      <c r="CM25" s="193">
        <f t="shared" si="78"/>
        <v>11</v>
      </c>
      <c r="CN25" s="189">
        <f t="shared" si="32"/>
        <v>0.4</v>
      </c>
      <c r="CO25" s="194">
        <f t="shared" si="33"/>
        <v>0.02</v>
      </c>
      <c r="CP25" s="194">
        <f t="shared" si="34"/>
        <v>0.17499999999999999</v>
      </c>
      <c r="CQ25" s="189">
        <f t="shared" si="35"/>
        <v>0.36870000000000003</v>
      </c>
      <c r="CR25" s="189">
        <f t="shared" si="95"/>
        <v>3.687E-2</v>
      </c>
      <c r="CS25" s="189">
        <f t="shared" si="95"/>
        <v>3.687E-2</v>
      </c>
      <c r="CT25" s="189">
        <f t="shared" si="37"/>
        <v>1.8599999999999998E-2</v>
      </c>
      <c r="CU25" s="189">
        <f t="shared" si="96"/>
        <v>1.8600000000000001E-3</v>
      </c>
      <c r="CV25" s="189">
        <f t="shared" si="96"/>
        <v>1.8600000000000001E-3</v>
      </c>
      <c r="CW25" s="189">
        <f t="shared" si="39"/>
        <v>2.9999999999999997E-4</v>
      </c>
      <c r="CX25" s="189">
        <f t="shared" si="97"/>
        <v>3.0000000000000001E-5</v>
      </c>
      <c r="CY25" s="189">
        <f t="shared" si="97"/>
        <v>3.0000000000000001E-5</v>
      </c>
      <c r="CZ25" s="195">
        <f t="shared" si="85"/>
        <v>2.7855101497886183</v>
      </c>
      <c r="DA25" s="195">
        <f t="shared" si="86"/>
        <v>5.7888367834650296</v>
      </c>
      <c r="DB25" s="195">
        <f t="shared" si="87"/>
        <v>1.6617984836768733E-2</v>
      </c>
      <c r="DC25" s="195">
        <f t="shared" si="88"/>
        <v>0.44289362975615759</v>
      </c>
      <c r="DD25" s="195">
        <f t="shared" si="89"/>
        <v>0.14540736732172641</v>
      </c>
      <c r="DE25" s="195">
        <f t="shared" si="90"/>
        <v>3.8753192603663797</v>
      </c>
      <c r="DF25" s="195">
        <f t="shared" si="91"/>
        <v>13.05458517553468</v>
      </c>
    </row>
    <row r="26" spans="1:110" ht="16" x14ac:dyDescent="0.2">
      <c r="A26" s="50" t="s">
        <v>33</v>
      </c>
      <c r="B26" s="50"/>
      <c r="C26" s="50"/>
      <c r="D26" s="50"/>
      <c r="E26" s="50"/>
      <c r="F26" s="50"/>
      <c r="G26" s="50"/>
      <c r="H26" s="50"/>
      <c r="I26" s="69">
        <f t="shared" si="79"/>
        <v>23</v>
      </c>
      <c r="J26" s="76">
        <f t="shared" si="79"/>
        <v>43732</v>
      </c>
      <c r="K26" s="74">
        <f t="shared" si="41"/>
        <v>9</v>
      </c>
      <c r="L26" s="75">
        <f t="shared" si="0"/>
        <v>13.691922171146818</v>
      </c>
      <c r="M26" s="75">
        <f t="shared" si="1"/>
        <v>0.4</v>
      </c>
      <c r="N26" s="75">
        <f t="shared" si="2"/>
        <v>0.02</v>
      </c>
      <c r="O26" s="75">
        <f t="shared" si="3"/>
        <v>0.17499999999999999</v>
      </c>
      <c r="P26" s="78">
        <f t="shared" si="94"/>
        <v>0.7137074640586466</v>
      </c>
      <c r="Q26" s="78">
        <f t="shared" si="5"/>
        <v>0.1434054067317839</v>
      </c>
      <c r="R26" s="78">
        <f t="shared" si="6"/>
        <v>6.4532433029302741E-2</v>
      </c>
      <c r="S26" s="78">
        <f t="shared" si="7"/>
        <v>0.31535911202591366</v>
      </c>
      <c r="T26" s="79">
        <f t="shared" si="8"/>
        <v>76.087485530056853</v>
      </c>
      <c r="U26" s="79">
        <f t="shared" si="9"/>
        <v>9.5109356912571066</v>
      </c>
      <c r="V26" s="79">
        <f t="shared" si="10"/>
        <v>9.5109356912571066</v>
      </c>
      <c r="W26" s="79">
        <f t="shared" si="11"/>
        <v>42.799210610656978</v>
      </c>
      <c r="X26" s="78">
        <f t="shared" si="12"/>
        <v>6.8362699045711281E-2</v>
      </c>
      <c r="Y26" s="80">
        <f t="shared" si="13"/>
        <v>1.8545762974118033E-2</v>
      </c>
      <c r="Z26" s="63">
        <f t="shared" si="42"/>
        <v>10.333731459472455</v>
      </c>
      <c r="AA26" s="63">
        <f t="shared" si="43"/>
        <v>10.333731459472455</v>
      </c>
      <c r="AB26" s="80">
        <f t="shared" si="14"/>
        <v>6.8883793933762344E-2</v>
      </c>
      <c r="AC26" s="119">
        <f t="shared" si="44"/>
        <v>39122.374402360452</v>
      </c>
      <c r="AD26" s="119">
        <f t="shared" si="45"/>
        <v>39271.455604919043</v>
      </c>
      <c r="AE26" s="119">
        <f t="shared" si="15"/>
        <v>3927.1455604919047</v>
      </c>
      <c r="AF26" s="119">
        <f t="shared" si="46"/>
        <v>35344.31004442714</v>
      </c>
      <c r="AG26" s="119">
        <f t="shared" si="47"/>
        <v>35847.295945118691</v>
      </c>
      <c r="AH26" s="121">
        <f t="shared" si="80"/>
        <v>324890.0451416173</v>
      </c>
      <c r="AI26" s="126">
        <f t="shared" si="48"/>
        <v>289042.7491964986</v>
      </c>
      <c r="AJ26" s="119">
        <f t="shared" si="16"/>
        <v>382.68945149612171</v>
      </c>
      <c r="AK26" s="119">
        <f t="shared" si="49"/>
        <v>6395.5335120175969</v>
      </c>
      <c r="AL26" s="119">
        <f t="shared" si="50"/>
        <v>100949.19987721028</v>
      </c>
      <c r="AM26" s="126">
        <f t="shared" si="17"/>
        <v>188093.54931928832</v>
      </c>
      <c r="AN26" s="121">
        <f t="shared" si="51"/>
        <v>27281849.690099545</v>
      </c>
      <c r="AO26" s="120">
        <f t="shared" si="52"/>
        <v>2728.1849690099543</v>
      </c>
      <c r="AP26" s="128">
        <f t="shared" si="18"/>
        <v>7000</v>
      </c>
      <c r="AQ26" s="132">
        <f t="shared" si="53"/>
        <v>105.20000000000013</v>
      </c>
      <c r="AR26" s="132">
        <f t="shared" si="54"/>
        <v>216.46000000000024</v>
      </c>
      <c r="AS26" s="132">
        <f t="shared" si="55"/>
        <v>124.02499999999993</v>
      </c>
      <c r="AT26" s="139">
        <f t="shared" si="81"/>
        <v>2859137847.5224357</v>
      </c>
      <c r="AU26" s="139">
        <f t="shared" si="92"/>
        <v>449272441.49074268</v>
      </c>
      <c r="AV26" s="139">
        <f t="shared" si="93"/>
        <v>788443750.86210322</v>
      </c>
      <c r="AW26" s="139">
        <f t="shared" si="19"/>
        <v>30605767498.991905</v>
      </c>
      <c r="AX26" s="133">
        <f t="shared" si="57"/>
        <v>5904883546.9251518</v>
      </c>
      <c r="AY26" s="133">
        <f t="shared" si="58"/>
        <v>909260259.82382107</v>
      </c>
      <c r="AZ26" s="133">
        <f t="shared" si="59"/>
        <v>3570456179.0269527</v>
      </c>
      <c r="BA26" s="133">
        <f t="shared" si="60"/>
        <v>4536745989.1792765</v>
      </c>
      <c r="BB26" s="146">
        <f t="shared" si="82"/>
        <v>3378857084.1188269</v>
      </c>
      <c r="BC26" s="146">
        <f t="shared" si="61"/>
        <v>524066815.04824114</v>
      </c>
      <c r="BD26" s="146">
        <f t="shared" si="83"/>
        <v>2602479924.9677444</v>
      </c>
      <c r="BE26" s="146">
        <f t="shared" si="20"/>
        <v>1546859925.1677117</v>
      </c>
      <c r="BF26" s="136">
        <f t="shared" si="62"/>
        <v>1309528785.1247783</v>
      </c>
      <c r="BG26" s="136">
        <f t="shared" si="63"/>
        <v>201544690.39756441</v>
      </c>
      <c r="BH26" s="136">
        <f t="shared" si="64"/>
        <v>552432656.3558712</v>
      </c>
      <c r="BI26" s="136">
        <f t="shared" si="65"/>
        <v>6394981151.7150049</v>
      </c>
      <c r="BJ26" s="150">
        <f t="shared" si="21"/>
        <v>43084354565.053894</v>
      </c>
      <c r="BK26" s="150">
        <f t="shared" si="66"/>
        <v>9382992999.4665337</v>
      </c>
      <c r="BL26" s="149">
        <f t="shared" si="67"/>
        <v>19379418534.917206</v>
      </c>
      <c r="BM26" s="150">
        <f t="shared" si="68"/>
        <v>78542911209.838089</v>
      </c>
      <c r="BN26" s="150">
        <f t="shared" si="84"/>
        <v>575097204940.5636</v>
      </c>
      <c r="BO26" s="154">
        <f t="shared" si="69"/>
        <v>3.0575062622925868</v>
      </c>
      <c r="BP26" s="154">
        <f t="shared" si="22"/>
        <v>3.0575062622925868</v>
      </c>
      <c r="BQ26" s="148">
        <f t="shared" si="70"/>
        <v>291456296409.71118</v>
      </c>
      <c r="BR26" s="148">
        <f t="shared" si="71"/>
        <v>291.45629640971117</v>
      </c>
      <c r="BS26" s="139">
        <f t="shared" si="23"/>
        <v>363827495909.17584</v>
      </c>
      <c r="BT26" s="139">
        <f t="shared" si="24"/>
        <v>24996293350.578846</v>
      </c>
      <c r="BU26" s="139">
        <f t="shared" si="25"/>
        <v>320315428.80342609</v>
      </c>
      <c r="BV26" s="139">
        <f t="shared" si="72"/>
        <v>63916630749.209183</v>
      </c>
      <c r="BW26" s="139">
        <f t="shared" si="73"/>
        <v>4758954741.343935</v>
      </c>
      <c r="BX26" s="139">
        <f t="shared" si="74"/>
        <v>1869837829609.4902</v>
      </c>
      <c r="BY26" s="143">
        <f t="shared" si="75"/>
        <v>9.9409992335008006</v>
      </c>
      <c r="BZ26" s="143">
        <f t="shared" si="26"/>
        <v>9.9409992335008006</v>
      </c>
      <c r="CA26" s="143">
        <f t="shared" si="27"/>
        <v>110.18854794405735</v>
      </c>
      <c r="CB26" s="143">
        <f t="shared" si="28"/>
        <v>110.18854794405735</v>
      </c>
      <c r="CC26" s="143">
        <f t="shared" si="29"/>
        <v>3.5500179011932018</v>
      </c>
      <c r="CD26" s="143">
        <f t="shared" si="30"/>
        <v>10.146226265282346</v>
      </c>
      <c r="CE26" s="166">
        <f t="shared" si="31"/>
        <v>98.185503514142212</v>
      </c>
      <c r="CG26" s="167">
        <v>25</v>
      </c>
      <c r="CH26" s="169">
        <f t="shared" si="76"/>
        <v>24</v>
      </c>
      <c r="CI26" s="170">
        <f t="shared" si="77"/>
        <v>2.0638985616280254</v>
      </c>
      <c r="CK26" s="189">
        <v>24</v>
      </c>
      <c r="CL26" s="190">
        <f>'Litter calculation'!G$30+CK26</f>
        <v>42699</v>
      </c>
      <c r="CM26" s="193">
        <f t="shared" si="78"/>
        <v>11</v>
      </c>
      <c r="CN26" s="189">
        <f t="shared" si="32"/>
        <v>0.4</v>
      </c>
      <c r="CO26" s="194">
        <f t="shared" si="33"/>
        <v>0.02</v>
      </c>
      <c r="CP26" s="194">
        <f t="shared" si="34"/>
        <v>0.17499999999999999</v>
      </c>
      <c r="CQ26" s="189">
        <f t="shared" si="35"/>
        <v>0.36870000000000003</v>
      </c>
      <c r="CR26" s="189">
        <f t="shared" si="95"/>
        <v>3.687E-2</v>
      </c>
      <c r="CS26" s="189">
        <f t="shared" si="95"/>
        <v>3.687E-2</v>
      </c>
      <c r="CT26" s="189">
        <f t="shared" si="37"/>
        <v>1.8599999999999998E-2</v>
      </c>
      <c r="CU26" s="189">
        <f t="shared" si="96"/>
        <v>1.8600000000000001E-3</v>
      </c>
      <c r="CV26" s="189">
        <f t="shared" si="96"/>
        <v>1.8600000000000001E-3</v>
      </c>
      <c r="CW26" s="189">
        <f t="shared" si="39"/>
        <v>2.9999999999999997E-4</v>
      </c>
      <c r="CX26" s="189">
        <f t="shared" si="97"/>
        <v>3.0000000000000001E-5</v>
      </c>
      <c r="CY26" s="189">
        <f t="shared" si="97"/>
        <v>3.0000000000000001E-5</v>
      </c>
      <c r="CZ26" s="195">
        <f t="shared" si="85"/>
        <v>2.8816585249953373</v>
      </c>
      <c r="DA26" s="195">
        <f t="shared" si="86"/>
        <v>6.0396203929015977</v>
      </c>
      <c r="DB26" s="195">
        <f t="shared" si="87"/>
        <v>1.7324504112948409E-2</v>
      </c>
      <c r="DC26" s="195">
        <f t="shared" si="88"/>
        <v>0.46214294314656507</v>
      </c>
      <c r="DD26" s="195">
        <f t="shared" si="89"/>
        <v>0.15158941098829856</v>
      </c>
      <c r="DE26" s="195">
        <f t="shared" si="90"/>
        <v>4.0437507525324445</v>
      </c>
      <c r="DF26" s="195">
        <f t="shared" si="91"/>
        <v>13.596086528677192</v>
      </c>
    </row>
    <row r="27" spans="1:110" ht="16" x14ac:dyDescent="0.2">
      <c r="A27" s="18" t="s">
        <v>65</v>
      </c>
      <c r="B27" s="18"/>
      <c r="C27" s="39"/>
      <c r="D27" s="176">
        <v>30</v>
      </c>
      <c r="E27" s="19" t="s">
        <v>66</v>
      </c>
      <c r="I27" s="69">
        <f t="shared" si="79"/>
        <v>24</v>
      </c>
      <c r="J27" s="76">
        <f t="shared" si="79"/>
        <v>43733</v>
      </c>
      <c r="K27" s="74">
        <f t="shared" si="41"/>
        <v>9</v>
      </c>
      <c r="L27" s="75">
        <f t="shared" si="0"/>
        <v>13.814212438510275</v>
      </c>
      <c r="M27" s="75">
        <f t="shared" si="1"/>
        <v>0.4</v>
      </c>
      <c r="N27" s="75">
        <f t="shared" si="2"/>
        <v>0.02</v>
      </c>
      <c r="O27" s="75">
        <f t="shared" si="3"/>
        <v>0.17499999999999999</v>
      </c>
      <c r="P27" s="78">
        <f t="shared" si="94"/>
        <v>0.71629200928031667</v>
      </c>
      <c r="Q27" s="78">
        <f t="shared" si="5"/>
        <v>0.14392472000423109</v>
      </c>
      <c r="R27" s="78">
        <f t="shared" si="6"/>
        <v>6.4766124001903985E-2</v>
      </c>
      <c r="S27" s="78">
        <f t="shared" si="7"/>
        <v>0.31650112037967482</v>
      </c>
      <c r="T27" s="79">
        <f t="shared" si="8"/>
        <v>76.125090062949312</v>
      </c>
      <c r="U27" s="79">
        <f t="shared" si="9"/>
        <v>9.515636257868664</v>
      </c>
      <c r="V27" s="79">
        <f t="shared" si="10"/>
        <v>9.515636257868664</v>
      </c>
      <c r="W27" s="79">
        <f t="shared" si="11"/>
        <v>42.820363160408988</v>
      </c>
      <c r="X27" s="78">
        <f t="shared" si="12"/>
        <v>6.8771808618335845E-2</v>
      </c>
      <c r="Y27" s="80">
        <f t="shared" si="13"/>
        <v>1.8767352938580617E-2</v>
      </c>
      <c r="Z27" s="63">
        <f t="shared" si="42"/>
        <v>10.305048168075873</v>
      </c>
      <c r="AA27" s="63">
        <f t="shared" si="43"/>
        <v>10.305048168075873</v>
      </c>
      <c r="AB27" s="80">
        <f t="shared" si="14"/>
        <v>6.9083867624203668E-2</v>
      </c>
      <c r="AC27" s="119">
        <f t="shared" si="44"/>
        <v>43048.834691921074</v>
      </c>
      <c r="AD27" s="119">
        <f t="shared" si="45"/>
        <v>43197.915894479665</v>
      </c>
      <c r="AE27" s="119">
        <f t="shared" si="15"/>
        <v>4319.7915894479665</v>
      </c>
      <c r="AF27" s="119">
        <f t="shared" si="46"/>
        <v>38878.124305031699</v>
      </c>
      <c r="AG27" s="119">
        <f t="shared" si="47"/>
        <v>40167.087534566657</v>
      </c>
      <c r="AH27" s="121">
        <f t="shared" si="80"/>
        <v>368087.96103609697</v>
      </c>
      <c r="AI27" s="126">
        <f t="shared" si="48"/>
        <v>327920.87350153032</v>
      </c>
      <c r="AJ27" s="119">
        <f t="shared" si="16"/>
        <v>396.32260061653017</v>
      </c>
      <c r="AK27" s="119">
        <f t="shared" si="49"/>
        <v>6409.166661138006</v>
      </c>
      <c r="AL27" s="119">
        <f t="shared" si="50"/>
        <v>107358.36653834829</v>
      </c>
      <c r="AM27" s="126">
        <f t="shared" si="17"/>
        <v>220562.50696318204</v>
      </c>
      <c r="AN27" s="121">
        <f t="shared" si="51"/>
        <v>31991278.722837143</v>
      </c>
      <c r="AO27" s="120">
        <f t="shared" si="52"/>
        <v>3199.1278722837142</v>
      </c>
      <c r="AP27" s="128">
        <f t="shared" si="18"/>
        <v>7000</v>
      </c>
      <c r="AQ27" s="132">
        <f t="shared" si="53"/>
        <v>105.60000000000014</v>
      </c>
      <c r="AR27" s="132">
        <f t="shared" si="54"/>
        <v>216.48000000000025</v>
      </c>
      <c r="AS27" s="132">
        <f t="shared" si="55"/>
        <v>124.19999999999993</v>
      </c>
      <c r="AT27" s="139">
        <f t="shared" si="81"/>
        <v>3365482521.6424718</v>
      </c>
      <c r="AU27" s="139">
        <f t="shared" si="92"/>
        <v>506344674.12003613</v>
      </c>
      <c r="AV27" s="139">
        <f t="shared" si="93"/>
        <v>892543991.67251575</v>
      </c>
      <c r="AW27" s="139">
        <f t="shared" si="19"/>
        <v>34749754023.801453</v>
      </c>
      <c r="AX27" s="133">
        <f t="shared" si="57"/>
        <v>6924832192.345335</v>
      </c>
      <c r="AY27" s="133">
        <f t="shared" si="58"/>
        <v>1019948645.4201832</v>
      </c>
      <c r="AZ27" s="133">
        <f t="shared" si="59"/>
        <v>4113401705.4638309</v>
      </c>
      <c r="BA27" s="133">
        <f t="shared" si="60"/>
        <v>5246821230.2420921</v>
      </c>
      <c r="BB27" s="146">
        <f t="shared" si="82"/>
        <v>3967718343.5998745</v>
      </c>
      <c r="BC27" s="146">
        <f t="shared" si="61"/>
        <v>588861259.48104763</v>
      </c>
      <c r="BD27" s="146">
        <f t="shared" si="83"/>
        <v>3028701043.1018519</v>
      </c>
      <c r="BE27" s="146">
        <f t="shared" si="20"/>
        <v>1807399940.0909553</v>
      </c>
      <c r="BF27" s="136">
        <f t="shared" si="62"/>
        <v>1535581378.6961827</v>
      </c>
      <c r="BG27" s="136">
        <f t="shared" si="63"/>
        <v>226052593.57140446</v>
      </c>
      <c r="BH27" s="136">
        <f t="shared" si="64"/>
        <v>628607063.46654963</v>
      </c>
      <c r="BI27" s="136">
        <f t="shared" si="65"/>
        <v>7302787928.4698629</v>
      </c>
      <c r="BJ27" s="150">
        <f t="shared" si="21"/>
        <v>49106763122.604362</v>
      </c>
      <c r="BK27" s="150">
        <f t="shared" si="66"/>
        <v>11346889864.906397</v>
      </c>
      <c r="BL27" s="149">
        <f t="shared" si="67"/>
        <v>19596067202.506325</v>
      </c>
      <c r="BM27" s="150">
        <f t="shared" si="68"/>
        <v>86395831788.959335</v>
      </c>
      <c r="BN27" s="150">
        <f t="shared" si="84"/>
        <v>679656842784.7146</v>
      </c>
      <c r="BO27" s="154">
        <f t="shared" si="69"/>
        <v>3.0814704282363277</v>
      </c>
      <c r="BP27" s="154">
        <f t="shared" si="22"/>
        <v>3.0814704282363277</v>
      </c>
      <c r="BQ27" s="148">
        <f t="shared" si="70"/>
        <v>311052363612.21753</v>
      </c>
      <c r="BR27" s="148">
        <f t="shared" si="71"/>
        <v>311.05236361221756</v>
      </c>
      <c r="BS27" s="139">
        <f t="shared" si="23"/>
        <v>399233747756.6535</v>
      </c>
      <c r="BT27" s="139">
        <f t="shared" si="24"/>
        <v>30228114600.110641</v>
      </c>
      <c r="BU27" s="139">
        <f t="shared" si="25"/>
        <v>383007237.41243929</v>
      </c>
      <c r="BV27" s="139">
        <f t="shared" si="72"/>
        <v>63713520865.751801</v>
      </c>
      <c r="BW27" s="139">
        <f t="shared" si="73"/>
        <v>5966852296.0898991</v>
      </c>
      <c r="BX27" s="139">
        <f t="shared" si="74"/>
        <v>2180713786958.9585</v>
      </c>
      <c r="BY27" s="143">
        <f t="shared" si="75"/>
        <v>9.8870556786107784</v>
      </c>
      <c r="BZ27" s="143">
        <f t="shared" si="26"/>
        <v>9.8870556786107784</v>
      </c>
      <c r="CA27" s="143">
        <f t="shared" si="27"/>
        <v>109.59062394822388</v>
      </c>
      <c r="CB27" s="143">
        <f t="shared" si="28"/>
        <v>109.59062394822388</v>
      </c>
      <c r="CC27" s="143">
        <f t="shared" si="29"/>
        <v>3.5609712924458883</v>
      </c>
      <c r="CD27" s="143">
        <f t="shared" si="30"/>
        <v>10.105260694641755</v>
      </c>
      <c r="CE27" s="166">
        <f t="shared" si="31"/>
        <v>98.061265991428925</v>
      </c>
      <c r="CG27" s="167">
        <v>26</v>
      </c>
      <c r="CH27" s="169">
        <f t="shared" si="76"/>
        <v>25</v>
      </c>
      <c r="CI27" s="170">
        <f t="shared" si="77"/>
        <v>2.0595385527532977</v>
      </c>
      <c r="CK27" s="189">
        <v>25</v>
      </c>
      <c r="CL27" s="190">
        <f>'Litter calculation'!G$30+CK27</f>
        <v>42700</v>
      </c>
      <c r="CM27" s="193">
        <f t="shared" si="78"/>
        <v>11</v>
      </c>
      <c r="CN27" s="189">
        <f t="shared" si="32"/>
        <v>0.4</v>
      </c>
      <c r="CO27" s="194">
        <f t="shared" si="33"/>
        <v>0.02</v>
      </c>
      <c r="CP27" s="194">
        <f t="shared" si="34"/>
        <v>0.17499999999999999</v>
      </c>
      <c r="CQ27" s="189">
        <f t="shared" si="35"/>
        <v>0.36870000000000003</v>
      </c>
      <c r="CR27" s="189">
        <f t="shared" si="95"/>
        <v>3.687E-2</v>
      </c>
      <c r="CS27" s="189">
        <f t="shared" si="95"/>
        <v>3.687E-2</v>
      </c>
      <c r="CT27" s="189">
        <f t="shared" si="37"/>
        <v>1.8599999999999998E-2</v>
      </c>
      <c r="CU27" s="189">
        <f t="shared" si="96"/>
        <v>1.8600000000000001E-3</v>
      </c>
      <c r="CV27" s="189">
        <f t="shared" si="96"/>
        <v>1.8600000000000001E-3</v>
      </c>
      <c r="CW27" s="189">
        <f t="shared" si="39"/>
        <v>2.9999999999999997E-4</v>
      </c>
      <c r="CX27" s="189">
        <f t="shared" si="97"/>
        <v>3.0000000000000001E-5</v>
      </c>
      <c r="CY27" s="189">
        <f t="shared" si="97"/>
        <v>3.0000000000000001E-5</v>
      </c>
      <c r="CZ27" s="195">
        <f t="shared" si="85"/>
        <v>2.9760350695300448</v>
      </c>
      <c r="DA27" s="195">
        <f t="shared" si="86"/>
        <v>6.2903287785394681</v>
      </c>
      <c r="DB27" s="195">
        <f t="shared" si="87"/>
        <v>1.8029710484654061E-2</v>
      </c>
      <c r="DC27" s="195">
        <f t="shared" si="88"/>
        <v>0.48139167906623292</v>
      </c>
      <c r="DD27" s="195">
        <f t="shared" si="89"/>
        <v>0.15775996674072301</v>
      </c>
      <c r="DE27" s="195">
        <f t="shared" si="90"/>
        <v>4.2121771918295385</v>
      </c>
      <c r="DF27" s="195">
        <f t="shared" si="91"/>
        <v>14.135722396190662</v>
      </c>
    </row>
    <row r="28" spans="1:110" ht="16" x14ac:dyDescent="0.2">
      <c r="A28" s="18" t="s">
        <v>67</v>
      </c>
      <c r="B28" s="18"/>
      <c r="C28" s="39"/>
      <c r="D28" s="176">
        <v>10</v>
      </c>
      <c r="E28" s="41" t="s">
        <v>66</v>
      </c>
      <c r="I28" s="69">
        <f t="shared" si="79"/>
        <v>25</v>
      </c>
      <c r="J28" s="76">
        <f t="shared" si="79"/>
        <v>43734</v>
      </c>
      <c r="K28" s="74">
        <f t="shared" si="41"/>
        <v>9</v>
      </c>
      <c r="L28" s="75">
        <f t="shared" si="0"/>
        <v>13.937535514773305</v>
      </c>
      <c r="M28" s="75">
        <f t="shared" si="1"/>
        <v>0.4</v>
      </c>
      <c r="N28" s="75">
        <f t="shared" si="2"/>
        <v>0.02</v>
      </c>
      <c r="O28" s="75">
        <f t="shared" si="3"/>
        <v>0.17499999999999999</v>
      </c>
      <c r="P28" s="78">
        <f t="shared" si="94"/>
        <v>0.71890786081370828</v>
      </c>
      <c r="Q28" s="78">
        <f t="shared" si="5"/>
        <v>0.14445032366117302</v>
      </c>
      <c r="R28" s="78">
        <f t="shared" si="6"/>
        <v>6.5002645647527849E-2</v>
      </c>
      <c r="S28" s="78">
        <f t="shared" si="7"/>
        <v>0.31765696175489433</v>
      </c>
      <c r="T28" s="79">
        <f t="shared" si="8"/>
        <v>76.163977593815645</v>
      </c>
      <c r="U28" s="79">
        <f t="shared" si="9"/>
        <v>9.5204971992269556</v>
      </c>
      <c r="V28" s="79">
        <f t="shared" si="10"/>
        <v>9.5204971992269556</v>
      </c>
      <c r="W28" s="79">
        <f t="shared" si="11"/>
        <v>42.842237396521298</v>
      </c>
      <c r="X28" s="78">
        <f t="shared" si="12"/>
        <v>6.9186852766338264E-2</v>
      </c>
      <c r="Y28" s="80">
        <f t="shared" si="13"/>
        <v>1.8990814352769232E-2</v>
      </c>
      <c r="Z28" s="63">
        <f t="shared" si="42"/>
        <v>10.276267044893736</v>
      </c>
      <c r="AA28" s="63">
        <f t="shared" si="43"/>
        <v>10.276267044893736</v>
      </c>
      <c r="AB28" s="80">
        <f t="shared" si="14"/>
        <v>6.9286219550946632E-2</v>
      </c>
      <c r="AC28" s="119">
        <f t="shared" si="44"/>
        <v>47163.886530290671</v>
      </c>
      <c r="AD28" s="119">
        <f t="shared" si="45"/>
        <v>47312.967732849262</v>
      </c>
      <c r="AE28" s="119">
        <f t="shared" si="15"/>
        <v>4731.2967732849265</v>
      </c>
      <c r="AF28" s="119">
        <f t="shared" si="46"/>
        <v>42581.670959564333</v>
      </c>
      <c r="AG28" s="119">
        <f t="shared" si="47"/>
        <v>44898.384307851586</v>
      </c>
      <c r="AH28" s="121">
        <f t="shared" si="80"/>
        <v>415400.92876894621</v>
      </c>
      <c r="AI28" s="126">
        <f t="shared" si="48"/>
        <v>370502.5444610946</v>
      </c>
      <c r="AJ28" s="119">
        <f t="shared" si="16"/>
        <v>410.37758639568619</v>
      </c>
      <c r="AK28" s="119">
        <f t="shared" si="49"/>
        <v>6423.2216469171617</v>
      </c>
      <c r="AL28" s="119">
        <f t="shared" si="50"/>
        <v>113781.58818526546</v>
      </c>
      <c r="AM28" s="126">
        <f t="shared" si="17"/>
        <v>256720.95627582914</v>
      </c>
      <c r="AN28" s="121">
        <f t="shared" si="51"/>
        <v>37235846.560196586</v>
      </c>
      <c r="AO28" s="120">
        <f t="shared" si="52"/>
        <v>3723.5846560196587</v>
      </c>
      <c r="AP28" s="128">
        <f t="shared" si="18"/>
        <v>7000</v>
      </c>
      <c r="AQ28" s="132">
        <f t="shared" si="53"/>
        <v>106.00000000000014</v>
      </c>
      <c r="AR28" s="132">
        <f t="shared" si="54"/>
        <v>216.50000000000026</v>
      </c>
      <c r="AS28" s="132">
        <f t="shared" si="55"/>
        <v>124.37499999999993</v>
      </c>
      <c r="AT28" s="139">
        <f t="shared" si="81"/>
        <v>3932105396.7567644</v>
      </c>
      <c r="AU28" s="139">
        <f t="shared" si="92"/>
        <v>566622875.11429262</v>
      </c>
      <c r="AV28" s="139">
        <f t="shared" si="93"/>
        <v>1002684595.3692479</v>
      </c>
      <c r="AW28" s="139">
        <f t="shared" si="19"/>
        <v>39155313430.771919</v>
      </c>
      <c r="AX28" s="133">
        <f t="shared" si="57"/>
        <v>8060816063.351366</v>
      </c>
      <c r="AY28" s="133">
        <f t="shared" si="58"/>
        <v>1135983871.006031</v>
      </c>
      <c r="AZ28" s="133">
        <f t="shared" si="59"/>
        <v>4697996148.7893543</v>
      </c>
      <c r="BA28" s="133">
        <f t="shared" si="60"/>
        <v>6015910013.5413971</v>
      </c>
      <c r="BB28" s="146">
        <f t="shared" si="82"/>
        <v>4624692142.776413</v>
      </c>
      <c r="BC28" s="146">
        <f t="shared" si="61"/>
        <v>656973799.17653847</v>
      </c>
      <c r="BD28" s="146">
        <f t="shared" si="83"/>
        <v>3495734843.4058628</v>
      </c>
      <c r="BE28" s="146">
        <f t="shared" si="20"/>
        <v>2094548679.6427133</v>
      </c>
      <c r="BF28" s="136">
        <f t="shared" si="62"/>
        <v>1787320634.8894362</v>
      </c>
      <c r="BG28" s="136">
        <f t="shared" si="63"/>
        <v>251739256.19325352</v>
      </c>
      <c r="BH28" s="136">
        <f t="shared" si="64"/>
        <v>709272432.84953868</v>
      </c>
      <c r="BI28" s="136">
        <f t="shared" si="65"/>
        <v>8269698761.1195431</v>
      </c>
      <c r="BJ28" s="150">
        <f t="shared" si="21"/>
        <v>55535470885.075577</v>
      </c>
      <c r="BK28" s="150">
        <f t="shared" si="66"/>
        <v>13586016170.082846</v>
      </c>
      <c r="BL28" s="149">
        <f t="shared" si="67"/>
        <v>19792967558.982677</v>
      </c>
      <c r="BM28" s="150">
        <f t="shared" si="68"/>
        <v>94625935465.698517</v>
      </c>
      <c r="BN28" s="150">
        <f t="shared" si="84"/>
        <v>796439265406.4231</v>
      </c>
      <c r="BO28" s="154">
        <f t="shared" si="69"/>
        <v>3.102353921394339</v>
      </c>
      <c r="BP28" s="154">
        <f t="shared" si="22"/>
        <v>3.102353921394339</v>
      </c>
      <c r="BQ28" s="148">
        <f t="shared" si="70"/>
        <v>330845331171.2002</v>
      </c>
      <c r="BR28" s="148">
        <f t="shared" si="71"/>
        <v>330.8453311712002</v>
      </c>
      <c r="BS28" s="139">
        <f t="shared" si="23"/>
        <v>436177356285.59485</v>
      </c>
      <c r="BT28" s="139">
        <f t="shared" si="24"/>
        <v>36193147077.1007</v>
      </c>
      <c r="BU28" s="139">
        <f t="shared" si="25"/>
        <v>453854896.41447532</v>
      </c>
      <c r="BV28" s="139">
        <f t="shared" si="72"/>
        <v>63506750059.127998</v>
      </c>
      <c r="BW28" s="139">
        <f t="shared" si="73"/>
        <v>7413212400.5486078</v>
      </c>
      <c r="BX28" s="139">
        <f t="shared" si="74"/>
        <v>2524150603612.459</v>
      </c>
      <c r="BY28" s="143">
        <f t="shared" si="75"/>
        <v>9.8322732987190644</v>
      </c>
      <c r="BZ28" s="143">
        <f t="shared" si="26"/>
        <v>9.8322732987190644</v>
      </c>
      <c r="CA28" s="143">
        <f t="shared" si="27"/>
        <v>108.98340220407113</v>
      </c>
      <c r="CB28" s="143">
        <f t="shared" si="28"/>
        <v>108.98340220407113</v>
      </c>
      <c r="CC28" s="143">
        <f t="shared" si="29"/>
        <v>3.5704623021929778</v>
      </c>
      <c r="CD28" s="143">
        <f t="shared" si="30"/>
        <v>10.063809088336045</v>
      </c>
      <c r="CE28" s="166">
        <f t="shared" si="31"/>
        <v>97.932537606997471</v>
      </c>
      <c r="CG28" s="167">
        <v>27</v>
      </c>
      <c r="CH28" s="169">
        <f t="shared" si="76"/>
        <v>26</v>
      </c>
      <c r="CI28" s="170">
        <f t="shared" si="77"/>
        <v>2.0555294386428731</v>
      </c>
      <c r="CK28" s="189">
        <v>26</v>
      </c>
      <c r="CL28" s="190">
        <f>'Litter calculation'!G$30+CK28</f>
        <v>42701</v>
      </c>
      <c r="CM28" s="193">
        <f t="shared" si="78"/>
        <v>11</v>
      </c>
      <c r="CN28" s="189">
        <f t="shared" si="32"/>
        <v>0.4</v>
      </c>
      <c r="CO28" s="194">
        <f t="shared" si="33"/>
        <v>0.02</v>
      </c>
      <c r="CP28" s="194">
        <f t="shared" si="34"/>
        <v>0.17499999999999999</v>
      </c>
      <c r="CQ28" s="189">
        <f t="shared" si="35"/>
        <v>0.36870000000000003</v>
      </c>
      <c r="CR28" s="189">
        <f t="shared" si="95"/>
        <v>3.687E-2</v>
      </c>
      <c r="CS28" s="189">
        <f t="shared" si="95"/>
        <v>3.687E-2</v>
      </c>
      <c r="CT28" s="189">
        <f t="shared" si="37"/>
        <v>1.8599999999999998E-2</v>
      </c>
      <c r="CU28" s="189">
        <f t="shared" si="96"/>
        <v>1.8600000000000001E-3</v>
      </c>
      <c r="CV28" s="189">
        <f t="shared" si="96"/>
        <v>1.8600000000000001E-3</v>
      </c>
      <c r="CW28" s="189">
        <f t="shared" si="39"/>
        <v>2.9999999999999997E-4</v>
      </c>
      <c r="CX28" s="189">
        <f t="shared" si="97"/>
        <v>3.0000000000000001E-5</v>
      </c>
      <c r="CY28" s="189">
        <f t="shared" si="97"/>
        <v>3.0000000000000001E-5</v>
      </c>
      <c r="CZ28" s="195">
        <f t="shared" si="85"/>
        <v>3.0686724348434127</v>
      </c>
      <c r="DA28" s="195">
        <f t="shared" si="86"/>
        <v>6.5409619629423972</v>
      </c>
      <c r="DB28" s="195">
        <f t="shared" si="87"/>
        <v>1.8733606391618356E-2</v>
      </c>
      <c r="DC28" s="195">
        <f t="shared" si="88"/>
        <v>0.50063983753248498</v>
      </c>
      <c r="DD28" s="195">
        <f t="shared" si="89"/>
        <v>0.16391905592666059</v>
      </c>
      <c r="DE28" s="195">
        <f t="shared" si="90"/>
        <v>4.3805985784092449</v>
      </c>
      <c r="DF28" s="195">
        <f t="shared" si="91"/>
        <v>14.673525476045819</v>
      </c>
    </row>
    <row r="29" spans="1:110" ht="16" x14ac:dyDescent="0.2">
      <c r="A29" s="18" t="s">
        <v>89</v>
      </c>
      <c r="B29" s="18"/>
      <c r="C29" s="39"/>
      <c r="D29" s="176">
        <v>10</v>
      </c>
      <c r="E29" s="41" t="s">
        <v>66</v>
      </c>
      <c r="G29" s="101"/>
      <c r="I29" s="69">
        <f t="shared" si="79"/>
        <v>26</v>
      </c>
      <c r="J29" s="76">
        <f t="shared" si="79"/>
        <v>43735</v>
      </c>
      <c r="K29" s="74">
        <f t="shared" si="41"/>
        <v>9</v>
      </c>
      <c r="L29" s="75">
        <f t="shared" si="0"/>
        <v>14.061854207378142</v>
      </c>
      <c r="M29" s="75">
        <f t="shared" si="1"/>
        <v>0.4</v>
      </c>
      <c r="N29" s="75">
        <f t="shared" si="2"/>
        <v>0.02</v>
      </c>
      <c r="O29" s="75">
        <f t="shared" si="3"/>
        <v>0.17499999999999999</v>
      </c>
      <c r="P29" s="78">
        <f t="shared" si="94"/>
        <v>0.72155449974406705</v>
      </c>
      <c r="Q29" s="78">
        <f t="shared" si="5"/>
        <v>0.14498211343694745</v>
      </c>
      <c r="R29" s="78">
        <f t="shared" si="6"/>
        <v>6.5241951046626334E-2</v>
      </c>
      <c r="S29" s="78">
        <f t="shared" si="7"/>
        <v>0.31882640686365754</v>
      </c>
      <c r="T29" s="79">
        <f t="shared" si="8"/>
        <v>76.204185395300371</v>
      </c>
      <c r="U29" s="79">
        <f t="shared" si="9"/>
        <v>9.5255231744125464</v>
      </c>
      <c r="V29" s="79">
        <f t="shared" si="10"/>
        <v>9.5255231744125464</v>
      </c>
      <c r="W29" s="79">
        <f t="shared" si="11"/>
        <v>42.864854284856456</v>
      </c>
      <c r="X29" s="78">
        <f t="shared" si="12"/>
        <v>6.9607782949054953E-2</v>
      </c>
      <c r="Y29" s="80">
        <f t="shared" si="13"/>
        <v>1.9216079823769192E-2</v>
      </c>
      <c r="Z29" s="63">
        <f t="shared" si="42"/>
        <v>10.24739946178819</v>
      </c>
      <c r="AA29" s="63">
        <f t="shared" si="43"/>
        <v>10.24739946178819</v>
      </c>
      <c r="AB29" s="80">
        <f t="shared" si="14"/>
        <v>6.9490805018477014E-2</v>
      </c>
      <c r="AC29" s="119">
        <f t="shared" si="44"/>
        <v>51448.150024474198</v>
      </c>
      <c r="AD29" s="119">
        <f t="shared" si="45"/>
        <v>51597.231227032789</v>
      </c>
      <c r="AE29" s="119">
        <f t="shared" si="15"/>
        <v>5159.7231227032789</v>
      </c>
      <c r="AF29" s="119">
        <f t="shared" si="46"/>
        <v>46437.508104329507</v>
      </c>
      <c r="AG29" s="119">
        <f t="shared" si="47"/>
        <v>50058.107430554868</v>
      </c>
      <c r="AH29" s="121">
        <f t="shared" si="80"/>
        <v>466998.15999597899</v>
      </c>
      <c r="AI29" s="126">
        <f t="shared" si="48"/>
        <v>416940.05256542412</v>
      </c>
      <c r="AJ29" s="119">
        <f t="shared" si="16"/>
        <v>424.86491899456956</v>
      </c>
      <c r="AK29" s="119">
        <f t="shared" si="49"/>
        <v>6437.7089795160455</v>
      </c>
      <c r="AL29" s="119">
        <f t="shared" si="50"/>
        <v>120219.2971647815</v>
      </c>
      <c r="AM29" s="126">
        <f t="shared" si="17"/>
        <v>296720.75540064264</v>
      </c>
      <c r="AN29" s="121">
        <f t="shared" si="51"/>
        <v>43037579.321934797</v>
      </c>
      <c r="AO29" s="120">
        <f t="shared" si="52"/>
        <v>4303.75793219348</v>
      </c>
      <c r="AP29" s="128">
        <f t="shared" si="18"/>
        <v>7000</v>
      </c>
      <c r="AQ29" s="132">
        <f t="shared" si="53"/>
        <v>106.40000000000015</v>
      </c>
      <c r="AR29" s="132">
        <f t="shared" si="54"/>
        <v>216.52000000000027</v>
      </c>
      <c r="AS29" s="132">
        <f t="shared" si="55"/>
        <v>124.54999999999993</v>
      </c>
      <c r="AT29" s="139">
        <f t="shared" si="81"/>
        <v>4561983408.1250944</v>
      </c>
      <c r="AU29" s="139">
        <f t="shared" si="92"/>
        <v>629878011.36833</v>
      </c>
      <c r="AV29" s="139">
        <f t="shared" si="93"/>
        <v>1118470319.7040913</v>
      </c>
      <c r="AW29" s="139">
        <f t="shared" si="19"/>
        <v>43809634422.049454</v>
      </c>
      <c r="AX29" s="133">
        <f t="shared" si="57"/>
        <v>9317635923.1988945</v>
      </c>
      <c r="AY29" s="133">
        <f t="shared" si="58"/>
        <v>1256819859.8475285</v>
      </c>
      <c r="AZ29" s="133">
        <f t="shared" si="59"/>
        <v>5322925689.5020924</v>
      </c>
      <c r="BA29" s="133">
        <f t="shared" si="60"/>
        <v>6843078171.456111</v>
      </c>
      <c r="BB29" s="146">
        <f t="shared" si="82"/>
        <v>5352798928.165637</v>
      </c>
      <c r="BC29" s="146">
        <f t="shared" si="61"/>
        <v>728106785.38922405</v>
      </c>
      <c r="BD29" s="146">
        <f t="shared" si="83"/>
        <v>4003837501.2992258</v>
      </c>
      <c r="BE29" s="146">
        <f t="shared" si="20"/>
        <v>2408807710.9893665</v>
      </c>
      <c r="BF29" s="136">
        <f t="shared" si="62"/>
        <v>2065803807.4528704</v>
      </c>
      <c r="BG29" s="136">
        <f t="shared" si="63"/>
        <v>278483172.56343412</v>
      </c>
      <c r="BH29" s="136">
        <f t="shared" si="64"/>
        <v>794125465.99285102</v>
      </c>
      <c r="BI29" s="136">
        <f t="shared" si="65"/>
        <v>9292880501.5613651</v>
      </c>
      <c r="BJ29" s="150">
        <f t="shared" si="21"/>
        <v>62354400806.056297</v>
      </c>
      <c r="BK29" s="150">
        <f t="shared" si="66"/>
        <v>16118863102.424772</v>
      </c>
      <c r="BL29" s="149">
        <f t="shared" si="67"/>
        <v>19972051697.397152</v>
      </c>
      <c r="BM29" s="150">
        <f t="shared" si="68"/>
        <v>103194462454.06558</v>
      </c>
      <c r="BN29" s="150">
        <f t="shared" si="84"/>
        <v>925897213866.72302</v>
      </c>
      <c r="BO29" s="154">
        <f t="shared" si="69"/>
        <v>3.1204329222488818</v>
      </c>
      <c r="BP29" s="154">
        <f t="shared" si="22"/>
        <v>3.1204329222488818</v>
      </c>
      <c r="BQ29" s="148">
        <f t="shared" si="70"/>
        <v>350817382868.59735</v>
      </c>
      <c r="BR29" s="148">
        <f t="shared" si="71"/>
        <v>350.81738286859735</v>
      </c>
      <c r="BS29" s="139">
        <f t="shared" si="23"/>
        <v>474464371827.31207</v>
      </c>
      <c r="BT29" s="139">
        <f t="shared" si="24"/>
        <v>42940651304.859596</v>
      </c>
      <c r="BU29" s="139">
        <f t="shared" si="25"/>
        <v>533278141.78526956</v>
      </c>
      <c r="BV29" s="139">
        <f t="shared" si="72"/>
        <v>63297314104.219574</v>
      </c>
      <c r="BW29" s="139">
        <f t="shared" si="73"/>
        <v>9127916205.116272</v>
      </c>
      <c r="BX29" s="139">
        <f t="shared" si="74"/>
        <v>2900971648094.0229</v>
      </c>
      <c r="BY29" s="143">
        <f t="shared" si="75"/>
        <v>9.7767736004076653</v>
      </c>
      <c r="BZ29" s="143">
        <f t="shared" si="26"/>
        <v>9.7767736004076653</v>
      </c>
      <c r="CA29" s="143">
        <f t="shared" si="27"/>
        <v>108.36822952126298</v>
      </c>
      <c r="CB29" s="143">
        <f t="shared" si="28"/>
        <v>108.36822952126298</v>
      </c>
      <c r="CC29" s="143">
        <f t="shared" si="29"/>
        <v>3.5786188789207585</v>
      </c>
      <c r="CD29" s="143">
        <f t="shared" si="30"/>
        <v>10.021933027113921</v>
      </c>
      <c r="CE29" s="166">
        <f t="shared" si="31"/>
        <v>97.799769243747974</v>
      </c>
      <c r="CG29" s="167">
        <v>28</v>
      </c>
      <c r="CH29" s="169">
        <f t="shared" si="76"/>
        <v>27</v>
      </c>
      <c r="CI29" s="170">
        <f t="shared" si="77"/>
        <v>2.0518305164802859</v>
      </c>
      <c r="CK29" s="189">
        <v>27</v>
      </c>
      <c r="CL29" s="190">
        <f>'Litter calculation'!G$30+CK29</f>
        <v>42702</v>
      </c>
      <c r="CM29" s="193">
        <f t="shared" si="78"/>
        <v>11</v>
      </c>
      <c r="CN29" s="189">
        <f t="shared" si="32"/>
        <v>0.4</v>
      </c>
      <c r="CO29" s="194">
        <f t="shared" si="33"/>
        <v>0.02</v>
      </c>
      <c r="CP29" s="194">
        <f t="shared" si="34"/>
        <v>0.17499999999999999</v>
      </c>
      <c r="CQ29" s="189">
        <f t="shared" si="35"/>
        <v>0.36870000000000003</v>
      </c>
      <c r="CR29" s="189">
        <f t="shared" si="95"/>
        <v>3.687E-2</v>
      </c>
      <c r="CS29" s="189">
        <f t="shared" si="95"/>
        <v>3.687E-2</v>
      </c>
      <c r="CT29" s="189">
        <f t="shared" si="37"/>
        <v>1.8599999999999998E-2</v>
      </c>
      <c r="CU29" s="189">
        <f t="shared" si="96"/>
        <v>1.8600000000000001E-3</v>
      </c>
      <c r="CV29" s="189">
        <f t="shared" si="96"/>
        <v>1.8600000000000001E-3</v>
      </c>
      <c r="CW29" s="189">
        <f t="shared" si="39"/>
        <v>2.9999999999999997E-4</v>
      </c>
      <c r="CX29" s="189">
        <f t="shared" si="97"/>
        <v>3.0000000000000001E-5</v>
      </c>
      <c r="CY29" s="189">
        <f t="shared" si="97"/>
        <v>3.0000000000000001E-5</v>
      </c>
      <c r="CZ29" s="195">
        <f t="shared" si="85"/>
        <v>3.1596026706823235</v>
      </c>
      <c r="DA29" s="195">
        <f t="shared" si="86"/>
        <v>6.7915199686673704</v>
      </c>
      <c r="DB29" s="195">
        <f t="shared" si="87"/>
        <v>1.9436194269040277E-2</v>
      </c>
      <c r="DC29" s="195">
        <f t="shared" si="88"/>
        <v>0.51988741856264475</v>
      </c>
      <c r="DD29" s="195">
        <f t="shared" si="89"/>
        <v>0.17006669985410242</v>
      </c>
      <c r="DE29" s="195">
        <f t="shared" si="90"/>
        <v>4.549014912423142</v>
      </c>
      <c r="DF29" s="195">
        <f t="shared" si="91"/>
        <v>15.209527864458625</v>
      </c>
    </row>
    <row r="30" spans="1:110" ht="16" x14ac:dyDescent="0.2">
      <c r="A30" s="18" t="s">
        <v>90</v>
      </c>
      <c r="B30" s="18"/>
      <c r="C30" s="39"/>
      <c r="D30" s="176">
        <v>30</v>
      </c>
      <c r="E30" s="41" t="s">
        <v>66</v>
      </c>
      <c r="G30" s="101"/>
      <c r="I30" s="69">
        <f t="shared" si="79"/>
        <v>27</v>
      </c>
      <c r="J30" s="76">
        <f t="shared" si="79"/>
        <v>43736</v>
      </c>
      <c r="K30" s="74">
        <f t="shared" si="41"/>
        <v>9</v>
      </c>
      <c r="L30" s="75">
        <f t="shared" si="0"/>
        <v>14.187131023502724</v>
      </c>
      <c r="M30" s="75">
        <f t="shared" si="1"/>
        <v>0.4</v>
      </c>
      <c r="N30" s="75">
        <f t="shared" si="2"/>
        <v>0.02</v>
      </c>
      <c r="O30" s="75">
        <f t="shared" si="3"/>
        <v>0.17499999999999999</v>
      </c>
      <c r="P30" s="78">
        <f t="shared" si="94"/>
        <v>0.72423139285568483</v>
      </c>
      <c r="Q30" s="78">
        <f t="shared" si="5"/>
        <v>0.14551998219239809</v>
      </c>
      <c r="R30" s="78">
        <f t="shared" si="6"/>
        <v>6.5483991986579129E-2</v>
      </c>
      <c r="S30" s="78">
        <f t="shared" si="7"/>
        <v>0.32000922009902355</v>
      </c>
      <c r="T30" s="79">
        <f t="shared" si="8"/>
        <v>76.245751498536848</v>
      </c>
      <c r="U30" s="79">
        <f t="shared" si="9"/>
        <v>9.530718937317106</v>
      </c>
      <c r="V30" s="79">
        <f t="shared" si="10"/>
        <v>9.530718937317106</v>
      </c>
      <c r="W30" s="79">
        <f t="shared" si="11"/>
        <v>42.888235217926976</v>
      </c>
      <c r="X30" s="78">
        <f t="shared" si="12"/>
        <v>7.0034547883761636E-2</v>
      </c>
      <c r="Y30" s="80">
        <f t="shared" si="13"/>
        <v>1.9443081414586939E-2</v>
      </c>
      <c r="Z30" s="63">
        <f t="shared" si="42"/>
        <v>10.218456670696314</v>
      </c>
      <c r="AA30" s="63">
        <f t="shared" si="43"/>
        <v>10.218456670696314</v>
      </c>
      <c r="AB30" s="80">
        <f t="shared" si="14"/>
        <v>6.9697578322773165E-2</v>
      </c>
      <c r="AC30" s="119">
        <f t="shared" si="44"/>
        <v>55878.138692890134</v>
      </c>
      <c r="AD30" s="119">
        <f t="shared" si="45"/>
        <v>56027.219895448725</v>
      </c>
      <c r="AE30" s="119">
        <f t="shared" si="15"/>
        <v>5602.7219895448725</v>
      </c>
      <c r="AF30" s="119">
        <f t="shared" si="46"/>
        <v>50424.497905903852</v>
      </c>
      <c r="AG30" s="119">
        <f t="shared" si="47"/>
        <v>55660.829420099741</v>
      </c>
      <c r="AH30" s="121">
        <f t="shared" si="80"/>
        <v>523025.3798914277</v>
      </c>
      <c r="AI30" s="126">
        <f t="shared" si="48"/>
        <v>467364.55047132797</v>
      </c>
      <c r="AJ30" s="119">
        <f t="shared" si="16"/>
        <v>439.79527515790357</v>
      </c>
      <c r="AK30" s="119">
        <f t="shared" si="49"/>
        <v>6452.6393356793787</v>
      </c>
      <c r="AL30" s="119">
        <f t="shared" si="50"/>
        <v>126671.93650046088</v>
      </c>
      <c r="AM30" s="126">
        <f t="shared" si="17"/>
        <v>340692.61397086707</v>
      </c>
      <c r="AN30" s="121">
        <f t="shared" si="51"/>
        <v>49415435.662296593</v>
      </c>
      <c r="AO30" s="120">
        <f t="shared" si="52"/>
        <v>4941.5435662296595</v>
      </c>
      <c r="AP30" s="128">
        <f t="shared" si="18"/>
        <v>7000</v>
      </c>
      <c r="AQ30" s="132">
        <f t="shared" si="53"/>
        <v>106.80000000000015</v>
      </c>
      <c r="AR30" s="132">
        <f t="shared" si="54"/>
        <v>216.54000000000028</v>
      </c>
      <c r="AS30" s="132">
        <f t="shared" si="55"/>
        <v>124.72499999999992</v>
      </c>
      <c r="AT30" s="139">
        <f t="shared" si="81"/>
        <v>5257802354.4683647</v>
      </c>
      <c r="AU30" s="139">
        <f t="shared" si="92"/>
        <v>695818946.3432703</v>
      </c>
      <c r="AV30" s="139">
        <f t="shared" si="93"/>
        <v>1239391257.5614491</v>
      </c>
      <c r="AW30" s="139">
        <f t="shared" si="19"/>
        <v>48695269757.563942</v>
      </c>
      <c r="AX30" s="133">
        <f t="shared" si="57"/>
        <v>10699430129.600471</v>
      </c>
      <c r="AY30" s="133">
        <f t="shared" si="58"/>
        <v>1381794206.401577</v>
      </c>
      <c r="AZ30" s="133">
        <f t="shared" si="59"/>
        <v>5986325950.9035683</v>
      </c>
      <c r="BA30" s="133">
        <f t="shared" si="60"/>
        <v>7726672749.6625376</v>
      </c>
      <c r="BB30" s="146">
        <f t="shared" si="82"/>
        <v>6154692511.7390366</v>
      </c>
      <c r="BC30" s="146">
        <f t="shared" si="61"/>
        <v>801893583.57339954</v>
      </c>
      <c r="BD30" s="146">
        <f t="shared" si="83"/>
        <v>4552851776.6305428</v>
      </c>
      <c r="BE30" s="146">
        <f t="shared" si="20"/>
        <v>2750440449.3031578</v>
      </c>
      <c r="BF30" s="136">
        <f t="shared" si="62"/>
        <v>2371940911.7902365</v>
      </c>
      <c r="BG30" s="136">
        <f t="shared" si="63"/>
        <v>306137104.3373661</v>
      </c>
      <c r="BH30" s="136">
        <f t="shared" si="64"/>
        <v>882785230.00643992</v>
      </c>
      <c r="BI30" s="136">
        <f t="shared" si="65"/>
        <v>10368552339.598267</v>
      </c>
      <c r="BJ30" s="150">
        <f t="shared" si="21"/>
        <v>69540935296.127899</v>
      </c>
      <c r="BK30" s="150">
        <f t="shared" si="66"/>
        <v>18962897984.42268</v>
      </c>
      <c r="BL30" s="149">
        <f t="shared" si="67"/>
        <v>20135028218.452087</v>
      </c>
      <c r="BM30" s="150">
        <f t="shared" si="68"/>
        <v>112054439790.89745</v>
      </c>
      <c r="BN30" s="150">
        <f t="shared" si="84"/>
        <v>1068394662750.8735</v>
      </c>
      <c r="BO30" s="154">
        <f t="shared" si="69"/>
        <v>3.1359490019417708</v>
      </c>
      <c r="BP30" s="154">
        <f t="shared" si="22"/>
        <v>3.1359490019417708</v>
      </c>
      <c r="BQ30" s="148">
        <f t="shared" si="70"/>
        <v>370952411087.04944</v>
      </c>
      <c r="BR30" s="148">
        <f t="shared" si="71"/>
        <v>370.95241108704943</v>
      </c>
      <c r="BS30" s="139">
        <f t="shared" si="23"/>
        <v>513865175520.17645</v>
      </c>
      <c r="BT30" s="139">
        <f t="shared" si="24"/>
        <v>50517160230.502022</v>
      </c>
      <c r="BU30" s="139">
        <f t="shared" si="25"/>
        <v>621645032.81769311</v>
      </c>
      <c r="BV30" s="139">
        <f t="shared" si="72"/>
        <v>63085993910.022202</v>
      </c>
      <c r="BW30" s="139">
        <f t="shared" si="73"/>
        <v>11142069154.774641</v>
      </c>
      <c r="BX30" s="139">
        <f t="shared" si="74"/>
        <v>3311754093595.6318</v>
      </c>
      <c r="BY30" s="143">
        <f t="shared" si="75"/>
        <v>9.7206512785710792</v>
      </c>
      <c r="BZ30" s="143">
        <f t="shared" si="26"/>
        <v>9.7206512785710792</v>
      </c>
      <c r="CA30" s="143">
        <f t="shared" si="27"/>
        <v>107.74615552194281</v>
      </c>
      <c r="CB30" s="143">
        <f t="shared" si="28"/>
        <v>107.74615552194281</v>
      </c>
      <c r="CC30" s="143">
        <f t="shared" si="29"/>
        <v>3.5855527440391319</v>
      </c>
      <c r="CD30" s="143">
        <f t="shared" si="30"/>
        <v>9.979681321518461</v>
      </c>
      <c r="CE30" s="166">
        <f t="shared" si="31"/>
        <v>97.663293422160379</v>
      </c>
      <c r="CG30" s="167">
        <v>29</v>
      </c>
      <c r="CH30" s="169">
        <f t="shared" si="76"/>
        <v>28</v>
      </c>
      <c r="CI30" s="170">
        <f t="shared" si="77"/>
        <v>2.0484071417952445</v>
      </c>
      <c r="CK30" s="189">
        <v>28</v>
      </c>
      <c r="CL30" s="190">
        <f>'Litter calculation'!G$30+CK30</f>
        <v>42703</v>
      </c>
      <c r="CM30" s="193">
        <f t="shared" si="78"/>
        <v>11</v>
      </c>
      <c r="CN30" s="189">
        <f t="shared" si="32"/>
        <v>0.4</v>
      </c>
      <c r="CO30" s="194">
        <f t="shared" si="33"/>
        <v>0.02</v>
      </c>
      <c r="CP30" s="194">
        <f t="shared" si="34"/>
        <v>0.17499999999999999</v>
      </c>
      <c r="CQ30" s="189">
        <f t="shared" si="35"/>
        <v>0.36870000000000003</v>
      </c>
      <c r="CR30" s="189">
        <f t="shared" si="95"/>
        <v>3.687E-2</v>
      </c>
      <c r="CS30" s="189">
        <f t="shared" si="95"/>
        <v>3.687E-2</v>
      </c>
      <c r="CT30" s="189">
        <f t="shared" si="37"/>
        <v>1.8599999999999998E-2</v>
      </c>
      <c r="CU30" s="189">
        <f t="shared" si="96"/>
        <v>1.8600000000000001E-3</v>
      </c>
      <c r="CV30" s="189">
        <f t="shared" si="96"/>
        <v>1.8600000000000001E-3</v>
      </c>
      <c r="CW30" s="189">
        <f t="shared" si="39"/>
        <v>2.9999999999999997E-4</v>
      </c>
      <c r="CX30" s="189">
        <f t="shared" si="97"/>
        <v>3.0000000000000001E-5</v>
      </c>
      <c r="CY30" s="189">
        <f t="shared" si="97"/>
        <v>3.0000000000000001E-5</v>
      </c>
      <c r="CZ30" s="195">
        <f t="shared" si="85"/>
        <v>3.2488572361781189</v>
      </c>
      <c r="DA30" s="195">
        <f t="shared" si="86"/>
        <v>7.0420028182646091</v>
      </c>
      <c r="DB30" s="195">
        <f t="shared" si="87"/>
        <v>2.0137476547593545E-2</v>
      </c>
      <c r="DC30" s="195">
        <f t="shared" si="88"/>
        <v>0.53913442217403484</v>
      </c>
      <c r="DD30" s="195">
        <f t="shared" si="89"/>
        <v>0.17620291979144351</v>
      </c>
      <c r="DE30" s="195">
        <f t="shared" si="90"/>
        <v>4.7174261940228055</v>
      </c>
      <c r="DF30" s="195">
        <f t="shared" si="91"/>
        <v>15.743761066978607</v>
      </c>
    </row>
    <row r="31" spans="1:110" ht="16" x14ac:dyDescent="0.2">
      <c r="A31" s="18" t="s">
        <v>91</v>
      </c>
      <c r="B31" s="18"/>
      <c r="C31" s="39"/>
      <c r="D31" s="176">
        <v>20</v>
      </c>
      <c r="E31" s="41" t="s">
        <v>66</v>
      </c>
      <c r="G31" s="101"/>
      <c r="I31" s="69">
        <f t="shared" si="79"/>
        <v>28</v>
      </c>
      <c r="J31" s="76">
        <f t="shared" si="79"/>
        <v>43737</v>
      </c>
      <c r="K31" s="74">
        <f t="shared" si="41"/>
        <v>9</v>
      </c>
      <c r="L31" s="75">
        <f t="shared" si="0"/>
        <v>14.313328181367991</v>
      </c>
      <c r="M31" s="75">
        <f t="shared" si="1"/>
        <v>0.4</v>
      </c>
      <c r="N31" s="75">
        <f t="shared" si="2"/>
        <v>0.02</v>
      </c>
      <c r="O31" s="75">
        <f t="shared" si="3"/>
        <v>0.17499999999999999</v>
      </c>
      <c r="P31" s="78">
        <f t="shared" si="94"/>
        <v>0.72693799246309543</v>
      </c>
      <c r="Q31" s="78">
        <f t="shared" si="5"/>
        <v>0.14606381988095687</v>
      </c>
      <c r="R31" s="78">
        <f t="shared" si="6"/>
        <v>6.5728718946430578E-2</v>
      </c>
      <c r="S31" s="78">
        <f t="shared" si="7"/>
        <v>0.32120515946043754</v>
      </c>
      <c r="T31" s="79">
        <f t="shared" si="8"/>
        <v>76.288714674915369</v>
      </c>
      <c r="U31" s="79">
        <f t="shared" si="9"/>
        <v>9.5360893343644211</v>
      </c>
      <c r="V31" s="79">
        <f t="shared" si="10"/>
        <v>9.5360893343644211</v>
      </c>
      <c r="W31" s="79">
        <f t="shared" si="11"/>
        <v>42.912402004639894</v>
      </c>
      <c r="X31" s="78">
        <f t="shared" si="12"/>
        <v>7.046709346880918E-2</v>
      </c>
      <c r="Y31" s="80">
        <f t="shared" si="13"/>
        <v>1.9671750664638801E-2</v>
      </c>
      <c r="Z31" s="63">
        <f t="shared" si="42"/>
        <v>10.189449797686956</v>
      </c>
      <c r="AA31" s="63">
        <f t="shared" si="43"/>
        <v>10.189449797686956</v>
      </c>
      <c r="AB31" s="80">
        <f t="shared" si="14"/>
        <v>6.9906492745187454E-2</v>
      </c>
      <c r="AC31" s="119">
        <f t="shared" si="44"/>
        <v>60426.312273148025</v>
      </c>
      <c r="AD31" s="119">
        <f t="shared" si="45"/>
        <v>60575.393475706616</v>
      </c>
      <c r="AE31" s="119">
        <f t="shared" si="15"/>
        <v>6057.5393475706624</v>
      </c>
      <c r="AF31" s="119">
        <f t="shared" si="46"/>
        <v>54517.85412813595</v>
      </c>
      <c r="AG31" s="119">
        <f t="shared" si="47"/>
        <v>61718.368767670399</v>
      </c>
      <c r="AH31" s="121">
        <f t="shared" si="80"/>
        <v>583600.77336713427</v>
      </c>
      <c r="AI31" s="126">
        <f t="shared" si="48"/>
        <v>521882.40459946386</v>
      </c>
      <c r="AJ31" s="119">
        <f t="shared" si="16"/>
        <v>455.1794973358775</v>
      </c>
      <c r="AK31" s="119">
        <f t="shared" si="49"/>
        <v>6468.0235578573529</v>
      </c>
      <c r="AL31" s="119">
        <f t="shared" si="50"/>
        <v>133139.96005831825</v>
      </c>
      <c r="AM31" s="126">
        <f t="shared" si="17"/>
        <v>388742.44454114558</v>
      </c>
      <c r="AN31" s="121">
        <f t="shared" si="51"/>
        <v>56384777.56688185</v>
      </c>
      <c r="AO31" s="120">
        <f t="shared" si="52"/>
        <v>5638.4777566881849</v>
      </c>
      <c r="AP31" s="128">
        <f t="shared" si="18"/>
        <v>7000</v>
      </c>
      <c r="AQ31" s="132">
        <f t="shared" si="53"/>
        <v>107.20000000000016</v>
      </c>
      <c r="AR31" s="132">
        <f t="shared" si="54"/>
        <v>216.56000000000029</v>
      </c>
      <c r="AS31" s="132">
        <f t="shared" si="55"/>
        <v>124.89999999999992</v>
      </c>
      <c r="AT31" s="139">
        <f t="shared" si="81"/>
        <v>6021894244.1429901</v>
      </c>
      <c r="AU31" s="139">
        <f t="shared" si="92"/>
        <v>764091889.6746254</v>
      </c>
      <c r="AV31" s="139">
        <f t="shared" si="93"/>
        <v>1364821073.6056714</v>
      </c>
      <c r="AW31" s="139">
        <f t="shared" si="19"/>
        <v>53789990216.515762</v>
      </c>
      <c r="AX31" s="133">
        <f t="shared" si="57"/>
        <v>12209559734.332611</v>
      </c>
      <c r="AY31" s="133">
        <f t="shared" si="58"/>
        <v>1510129604.7321396</v>
      </c>
      <c r="AZ31" s="133">
        <f t="shared" si="59"/>
        <v>6685743079.4331942</v>
      </c>
      <c r="BA31" s="133">
        <f t="shared" si="60"/>
        <v>8664256236.20191</v>
      </c>
      <c r="BB31" s="146">
        <f t="shared" si="82"/>
        <v>7032591382.0293341</v>
      </c>
      <c r="BC31" s="146">
        <f t="shared" si="61"/>
        <v>877898870.29029751</v>
      </c>
      <c r="BD31" s="146">
        <f t="shared" si="83"/>
        <v>5142163766.1836557</v>
      </c>
      <c r="BE31" s="146">
        <f t="shared" si="20"/>
        <v>3119440796.9261408</v>
      </c>
      <c r="BF31" s="136">
        <f t="shared" si="62"/>
        <v>2706469323.2103291</v>
      </c>
      <c r="BG31" s="136">
        <f t="shared" si="63"/>
        <v>334528411.42009258</v>
      </c>
      <c r="BH31" s="136">
        <f t="shared" si="64"/>
        <v>974789973.70543087</v>
      </c>
      <c r="BI31" s="136">
        <f t="shared" si="65"/>
        <v>11491929351.469137</v>
      </c>
      <c r="BJ31" s="150">
        <f t="shared" si="21"/>
        <v>77065616601.112946</v>
      </c>
      <c r="BK31" s="150">
        <f t="shared" si="66"/>
        <v>22134199181.193516</v>
      </c>
      <c r="BL31" s="149">
        <f t="shared" si="67"/>
        <v>20283392020.79863</v>
      </c>
      <c r="BM31" s="150">
        <f t="shared" si="68"/>
        <v>121150786951.41324</v>
      </c>
      <c r="BN31" s="150">
        <f t="shared" si="84"/>
        <v>1224193475101.4077</v>
      </c>
      <c r="BO31" s="154">
        <f t="shared" si="69"/>
        <v>3.1491119436324779</v>
      </c>
      <c r="BP31" s="154">
        <f t="shared" si="22"/>
        <v>3.1491119436324779</v>
      </c>
      <c r="BQ31" s="148">
        <f t="shared" si="70"/>
        <v>391235803107.84808</v>
      </c>
      <c r="BR31" s="148">
        <f t="shared" si="71"/>
        <v>391.23580310784808</v>
      </c>
      <c r="BS31" s="139">
        <f t="shared" si="23"/>
        <v>554115527248.84692</v>
      </c>
      <c r="BT31" s="139">
        <f t="shared" si="24"/>
        <v>58965506618.699532</v>
      </c>
      <c r="BU31" s="139">
        <f t="shared" si="25"/>
        <v>719262866.13674116</v>
      </c>
      <c r="BV31" s="139">
        <f t="shared" si="72"/>
        <v>62873401467.513939</v>
      </c>
      <c r="BW31" s="139">
        <f t="shared" si="73"/>
        <v>13487741888.985235</v>
      </c>
      <c r="BX31" s="139">
        <f t="shared" si="74"/>
        <v>3756799191781.1133</v>
      </c>
      <c r="BY31" s="143">
        <f t="shared" si="75"/>
        <v>9.6639799552000891</v>
      </c>
      <c r="BZ31" s="143">
        <f t="shared" si="26"/>
        <v>9.6639799552000891</v>
      </c>
      <c r="CA31" s="143">
        <f t="shared" si="27"/>
        <v>107.11799625086334</v>
      </c>
      <c r="CB31" s="143">
        <f t="shared" si="28"/>
        <v>107.11799625086334</v>
      </c>
      <c r="CC31" s="143">
        <f t="shared" si="29"/>
        <v>3.5913606796096107</v>
      </c>
      <c r="CD31" s="143">
        <f t="shared" si="30"/>
        <v>9.9370927012245165</v>
      </c>
      <c r="CE31" s="166">
        <f t="shared" si="31"/>
        <v>97.523349135890285</v>
      </c>
      <c r="CG31" s="167">
        <v>30</v>
      </c>
      <c r="CH31" s="169">
        <f t="shared" si="76"/>
        <v>29</v>
      </c>
      <c r="CI31" s="170">
        <f t="shared" si="77"/>
        <v>2.0452296421327048</v>
      </c>
      <c r="CK31" s="189">
        <v>29</v>
      </c>
      <c r="CL31" s="190">
        <f>'Litter calculation'!G$30+CK31</f>
        <v>42704</v>
      </c>
      <c r="CM31" s="193">
        <f t="shared" si="78"/>
        <v>11</v>
      </c>
      <c r="CN31" s="189">
        <f t="shared" si="32"/>
        <v>0.4</v>
      </c>
      <c r="CO31" s="194">
        <f t="shared" si="33"/>
        <v>0.02</v>
      </c>
      <c r="CP31" s="194">
        <f t="shared" si="34"/>
        <v>0.17499999999999999</v>
      </c>
      <c r="CQ31" s="189">
        <f t="shared" si="35"/>
        <v>0.36870000000000003</v>
      </c>
      <c r="CR31" s="189">
        <f t="shared" si="95"/>
        <v>3.687E-2</v>
      </c>
      <c r="CS31" s="189">
        <f t="shared" si="95"/>
        <v>3.687E-2</v>
      </c>
      <c r="CT31" s="189">
        <f t="shared" si="37"/>
        <v>1.8599999999999998E-2</v>
      </c>
      <c r="CU31" s="189">
        <f t="shared" si="96"/>
        <v>1.8600000000000001E-3</v>
      </c>
      <c r="CV31" s="189">
        <f t="shared" si="96"/>
        <v>1.8600000000000001E-3</v>
      </c>
      <c r="CW31" s="189">
        <f t="shared" si="39"/>
        <v>2.9999999999999997E-4</v>
      </c>
      <c r="CX31" s="189">
        <f t="shared" si="97"/>
        <v>3.0000000000000001E-5</v>
      </c>
      <c r="CY31" s="189">
        <f t="shared" si="97"/>
        <v>3.0000000000000001E-5</v>
      </c>
      <c r="CZ31" s="195">
        <f t="shared" si="85"/>
        <v>3.3364670107305159</v>
      </c>
      <c r="DA31" s="195">
        <f t="shared" si="86"/>
        <v>7.29241053427757</v>
      </c>
      <c r="DB31" s="195">
        <f t="shared" si="87"/>
        <v>2.083745565343503E-2</v>
      </c>
      <c r="DC31" s="195">
        <f t="shared" si="88"/>
        <v>0.55838084838397772</v>
      </c>
      <c r="DD31" s="195">
        <f t="shared" si="89"/>
        <v>0.18232773696755653</v>
      </c>
      <c r="DE31" s="195">
        <f t="shared" si="90"/>
        <v>4.8858324233598056</v>
      </c>
      <c r="DF31" s="195">
        <f t="shared" si="91"/>
        <v>16.276256009372862</v>
      </c>
    </row>
    <row r="32" spans="1:110" ht="16" x14ac:dyDescent="0.2">
      <c r="A32" s="18" t="s">
        <v>92</v>
      </c>
      <c r="B32" s="18"/>
      <c r="C32" s="39"/>
      <c r="D32" s="176">
        <v>40</v>
      </c>
      <c r="E32" s="41" t="s">
        <v>66</v>
      </c>
      <c r="I32" s="69">
        <f t="shared" si="79"/>
        <v>29</v>
      </c>
      <c r="J32" s="76">
        <f t="shared" si="79"/>
        <v>43738</v>
      </c>
      <c r="K32" s="74">
        <f t="shared" si="41"/>
        <v>9</v>
      </c>
      <c r="L32" s="75">
        <f t="shared" si="0"/>
        <v>14.440407621632364</v>
      </c>
      <c r="M32" s="75">
        <f t="shared" si="1"/>
        <v>0.4</v>
      </c>
      <c r="N32" s="75">
        <f t="shared" si="2"/>
        <v>0.02</v>
      </c>
      <c r="O32" s="75">
        <f t="shared" si="3"/>
        <v>0.17499999999999999</v>
      </c>
      <c r="P32" s="78">
        <f t="shared" si="94"/>
        <v>0.72967373624936971</v>
      </c>
      <c r="Q32" s="78">
        <f t="shared" si="5"/>
        <v>0.14661351351615245</v>
      </c>
      <c r="R32" s="78">
        <f t="shared" si="6"/>
        <v>6.5976081082268587E-2</v>
      </c>
      <c r="S32" s="78">
        <f t="shared" si="7"/>
        <v>0.32241397648227965</v>
      </c>
      <c r="T32" s="79">
        <f t="shared" si="8"/>
        <v>76.333114414814702</v>
      </c>
      <c r="U32" s="79">
        <f t="shared" si="9"/>
        <v>9.5416393018518377</v>
      </c>
      <c r="V32" s="79">
        <f t="shared" si="10"/>
        <v>9.5416393018518377</v>
      </c>
      <c r="W32" s="79">
        <f t="shared" si="11"/>
        <v>42.937376858333273</v>
      </c>
      <c r="X32" s="78">
        <f t="shared" si="12"/>
        <v>7.0905362707249106E-2</v>
      </c>
      <c r="Y32" s="80">
        <f t="shared" si="13"/>
        <v>1.9902018610397844E-2</v>
      </c>
      <c r="Z32" s="63">
        <f t="shared" si="42"/>
        <v>10.160389837322958</v>
      </c>
      <c r="AA32" s="63">
        <f t="shared" si="43"/>
        <v>10.160389837322958</v>
      </c>
      <c r="AB32" s="80">
        <f t="shared" si="14"/>
        <v>7.0117500546878264E-2</v>
      </c>
      <c r="AC32" s="119">
        <f t="shared" si="44"/>
        <v>65061.225778141445</v>
      </c>
      <c r="AD32" s="119">
        <f t="shared" si="45"/>
        <v>65210.306980700036</v>
      </c>
      <c r="AE32" s="119">
        <f t="shared" si="15"/>
        <v>6521.0306980700043</v>
      </c>
      <c r="AF32" s="119">
        <f t="shared" si="46"/>
        <v>58689.276282630031</v>
      </c>
      <c r="AG32" s="119">
        <f t="shared" si="47"/>
        <v>68239.399465740396</v>
      </c>
      <c r="AH32" s="121">
        <f t="shared" si="80"/>
        <v>648811.08034783427</v>
      </c>
      <c r="AI32" s="126">
        <f t="shared" si="48"/>
        <v>580571.68088209385</v>
      </c>
      <c r="AJ32" s="119">
        <f t="shared" si="16"/>
        <v>471.02859264382352</v>
      </c>
      <c r="AK32" s="119">
        <f t="shared" si="49"/>
        <v>6483.8726531652992</v>
      </c>
      <c r="AL32" s="119">
        <f t="shared" si="50"/>
        <v>139623.83271148356</v>
      </c>
      <c r="AM32" s="126">
        <f t="shared" si="17"/>
        <v>440947.84817061026</v>
      </c>
      <c r="AN32" s="121">
        <f t="shared" si="51"/>
        <v>63956860.607392475</v>
      </c>
      <c r="AO32" s="120">
        <f t="shared" si="52"/>
        <v>6395.6860607392473</v>
      </c>
      <c r="AP32" s="128">
        <f t="shared" si="18"/>
        <v>7000</v>
      </c>
      <c r="AQ32" s="132">
        <f t="shared" si="53"/>
        <v>107.60000000000016</v>
      </c>
      <c r="AR32" s="132">
        <f t="shared" si="54"/>
        <v>216.5800000000003</v>
      </c>
      <c r="AS32" s="132">
        <f t="shared" si="55"/>
        <v>125.07499999999992</v>
      </c>
      <c r="AT32" s="139">
        <f t="shared" si="81"/>
        <v>6856175457.112483</v>
      </c>
      <c r="AU32" s="139">
        <f t="shared" si="92"/>
        <v>834281212.96949291</v>
      </c>
      <c r="AV32" s="139">
        <f t="shared" si="93"/>
        <v>1494017786.9119062</v>
      </c>
      <c r="AW32" s="139">
        <f t="shared" si="19"/>
        <v>59066735084.330276</v>
      </c>
      <c r="AX32" s="133">
        <f t="shared" si="57"/>
        <v>13850497733.136932</v>
      </c>
      <c r="AY32" s="133">
        <f t="shared" si="58"/>
        <v>1640937998.8043213</v>
      </c>
      <c r="AZ32" s="133">
        <f t="shared" si="59"/>
        <v>7418105672.4913425</v>
      </c>
      <c r="BA32" s="133">
        <f t="shared" si="60"/>
        <v>9652553048.8912144</v>
      </c>
      <c r="BB32" s="146">
        <f t="shared" si="82"/>
        <v>7988211889.8633146</v>
      </c>
      <c r="BC32" s="146">
        <f t="shared" si="61"/>
        <v>955620507.83398056</v>
      </c>
      <c r="BD32" s="146">
        <f t="shared" si="83"/>
        <v>5770664771.7196798</v>
      </c>
      <c r="BE32" s="146">
        <f t="shared" si="20"/>
        <v>3515504004.5138021</v>
      </c>
      <c r="BF32" s="136">
        <f t="shared" si="62"/>
        <v>3069929309.1548386</v>
      </c>
      <c r="BG32" s="136">
        <f t="shared" si="63"/>
        <v>363459985.94450951</v>
      </c>
      <c r="BH32" s="136">
        <f t="shared" si="64"/>
        <v>1069596131.5670627</v>
      </c>
      <c r="BI32" s="136">
        <f t="shared" si="65"/>
        <v>12657190369.350412</v>
      </c>
      <c r="BJ32" s="150">
        <f t="shared" si="21"/>
        <v>84891982507.085709</v>
      </c>
      <c r="BK32" s="150">
        <f t="shared" si="66"/>
        <v>25647074950.86829</v>
      </c>
      <c r="BL32" s="149">
        <f t="shared" si="67"/>
        <v>20418440813.074848</v>
      </c>
      <c r="BM32" s="150">
        <f t="shared" si="68"/>
        <v>130420613961.40007</v>
      </c>
      <c r="BN32" s="150">
        <f t="shared" si="84"/>
        <v>1393440555805.9502</v>
      </c>
      <c r="BO32" s="154">
        <f t="shared" si="69"/>
        <v>3.160102859299597</v>
      </c>
      <c r="BP32" s="154">
        <f t="shared" si="22"/>
        <v>3.160102859299597</v>
      </c>
      <c r="BQ32" s="148">
        <f t="shared" si="70"/>
        <v>411654243920.92291</v>
      </c>
      <c r="BR32" s="148">
        <f t="shared" si="71"/>
        <v>411.65424392092291</v>
      </c>
      <c r="BS32" s="139">
        <f t="shared" si="23"/>
        <v>594918484089.255</v>
      </c>
      <c r="BT32" s="139">
        <f t="shared" si="24"/>
        <v>68323807669.113129</v>
      </c>
      <c r="BU32" s="139">
        <f t="shared" si="25"/>
        <v>826369469.47375584</v>
      </c>
      <c r="BV32" s="139">
        <f t="shared" si="72"/>
        <v>62660015352.259468</v>
      </c>
      <c r="BW32" s="139">
        <f t="shared" si="73"/>
        <v>16197669663.188272</v>
      </c>
      <c r="BX32" s="139">
        <f t="shared" si="74"/>
        <v>4236105153042.7104</v>
      </c>
      <c r="BY32" s="143">
        <f t="shared" si="75"/>
        <v>9.6068167031936369</v>
      </c>
      <c r="BZ32" s="143">
        <f t="shared" si="26"/>
        <v>9.6068167031936369</v>
      </c>
      <c r="CA32" s="143">
        <f t="shared" si="27"/>
        <v>106.48438431846074</v>
      </c>
      <c r="CB32" s="143">
        <f t="shared" si="28"/>
        <v>106.48438431846074</v>
      </c>
      <c r="CC32" s="143">
        <f t="shared" si="29"/>
        <v>3.5961259615737555</v>
      </c>
      <c r="CD32" s="143">
        <f t="shared" si="30"/>
        <v>9.8941979354685952</v>
      </c>
      <c r="CE32" s="166">
        <f t="shared" si="31"/>
        <v>97.380101491022131</v>
      </c>
      <c r="CG32" s="167">
        <v>31</v>
      </c>
      <c r="CH32" s="169">
        <f t="shared" si="76"/>
        <v>30</v>
      </c>
      <c r="CI32" s="170">
        <f t="shared" si="77"/>
        <v>2.0422724563012378</v>
      </c>
      <c r="CK32" s="189">
        <v>30</v>
      </c>
      <c r="CL32" s="190">
        <f>'Litter calculation'!G$30+CK32</f>
        <v>42705</v>
      </c>
      <c r="CM32" s="193">
        <f t="shared" si="78"/>
        <v>12</v>
      </c>
      <c r="CN32" s="189">
        <f t="shared" si="32"/>
        <v>0.9</v>
      </c>
      <c r="CO32" s="194">
        <f t="shared" si="33"/>
        <v>0.45</v>
      </c>
      <c r="CP32" s="194">
        <f t="shared" si="34"/>
        <v>0.2</v>
      </c>
      <c r="CQ32" s="189">
        <f t="shared" si="35"/>
        <v>0.36870000000000003</v>
      </c>
      <c r="CR32" s="189">
        <f t="shared" si="95"/>
        <v>3.687E-2</v>
      </c>
      <c r="CS32" s="189">
        <f t="shared" si="95"/>
        <v>3.687E-2</v>
      </c>
      <c r="CT32" s="189">
        <f t="shared" si="37"/>
        <v>2.9389999999999999E-2</v>
      </c>
      <c r="CU32" s="189">
        <f t="shared" si="96"/>
        <v>2.9390000000000002E-3</v>
      </c>
      <c r="CV32" s="189">
        <f t="shared" si="96"/>
        <v>2.9390000000000002E-3</v>
      </c>
      <c r="CW32" s="189">
        <f t="shared" si="39"/>
        <v>4.6999999999999999E-4</v>
      </c>
      <c r="CX32" s="189">
        <f t="shared" si="97"/>
        <v>4.6999999999999997E-5</v>
      </c>
      <c r="CY32" s="189">
        <f t="shared" si="97"/>
        <v>4.6999999999999997E-5</v>
      </c>
      <c r="CZ32" s="195">
        <f t="shared" si="85"/>
        <v>3.5716652052217617</v>
      </c>
      <c r="DA32" s="195">
        <f t="shared" si="86"/>
        <v>7.8571539066470315</v>
      </c>
      <c r="DB32" s="195">
        <f t="shared" si="87"/>
        <v>3.7367804277234282E-2</v>
      </c>
      <c r="DC32" s="195">
        <f t="shared" si="88"/>
        <v>0.99176310510082577</v>
      </c>
      <c r="DD32" s="195">
        <f t="shared" si="89"/>
        <v>0.18916666242579999</v>
      </c>
      <c r="DE32" s="195">
        <f t="shared" si="90"/>
        <v>5.0782287946322251</v>
      </c>
      <c r="DF32" s="195">
        <f t="shared" si="91"/>
        <v>17.725345478304881</v>
      </c>
    </row>
    <row r="33" spans="1:110" ht="16" x14ac:dyDescent="0.2">
      <c r="A33" s="18" t="s">
        <v>93</v>
      </c>
      <c r="B33" s="18"/>
      <c r="C33" s="39"/>
      <c r="D33" s="176">
        <v>20</v>
      </c>
      <c r="E33" s="41" t="s">
        <v>66</v>
      </c>
      <c r="I33" s="69">
        <f t="shared" si="79"/>
        <v>30</v>
      </c>
      <c r="J33" s="76">
        <f t="shared" si="79"/>
        <v>43739</v>
      </c>
      <c r="K33" s="74">
        <f t="shared" si="41"/>
        <v>10</v>
      </c>
      <c r="L33" s="75">
        <f t="shared" si="0"/>
        <v>14.568331018869941</v>
      </c>
      <c r="M33" s="75">
        <f t="shared" si="1"/>
        <v>0.4</v>
      </c>
      <c r="N33" s="75">
        <f t="shared" si="2"/>
        <v>0.02</v>
      </c>
      <c r="O33" s="75">
        <f t="shared" si="3"/>
        <v>0.17499999999999999</v>
      </c>
      <c r="P33" s="78">
        <f t="shared" si="94"/>
        <v>0.73243804711195715</v>
      </c>
      <c r="Q33" s="78">
        <f t="shared" si="5"/>
        <v>0.14716894714063511</v>
      </c>
      <c r="R33" s="78">
        <f t="shared" si="6"/>
        <v>6.6226026213285799E-2</v>
      </c>
      <c r="S33" s="78">
        <f t="shared" si="7"/>
        <v>0.32363541616574848</v>
      </c>
      <c r="T33" s="79">
        <f t="shared" si="8"/>
        <v>76.378990903114243</v>
      </c>
      <c r="U33" s="79">
        <f t="shared" si="9"/>
        <v>9.5473738628892804</v>
      </c>
      <c r="V33" s="79">
        <f t="shared" si="10"/>
        <v>9.5473738628892804</v>
      </c>
      <c r="W33" s="79">
        <f t="shared" si="11"/>
        <v>42.963182383001758</v>
      </c>
      <c r="X33" s="78">
        <f t="shared" si="12"/>
        <v>7.1349295631072771E-2</v>
      </c>
      <c r="Y33" s="80">
        <f t="shared" si="13"/>
        <v>2.0133815806192334E-2</v>
      </c>
      <c r="Z33" s="63">
        <f t="shared" si="42"/>
        <v>10.131287647331655</v>
      </c>
      <c r="AA33" s="63">
        <f t="shared" si="43"/>
        <v>10.131287647331655</v>
      </c>
      <c r="AB33" s="80">
        <f t="shared" si="14"/>
        <v>7.0330552963818724E-2</v>
      </c>
      <c r="AC33" s="119">
        <f t="shared" si="44"/>
        <v>69747.779035606232</v>
      </c>
      <c r="AD33" s="119">
        <f t="shared" si="45"/>
        <v>69896.860238164823</v>
      </c>
      <c r="AE33" s="119">
        <f t="shared" si="15"/>
        <v>6989.6860238164827</v>
      </c>
      <c r="AF33" s="119">
        <f t="shared" si="46"/>
        <v>62907.174214348343</v>
      </c>
      <c r="AG33" s="119">
        <f t="shared" si="47"/>
        <v>75229.085489556877</v>
      </c>
      <c r="AH33" s="121">
        <f t="shared" si="80"/>
        <v>718707.94058599905</v>
      </c>
      <c r="AI33" s="126">
        <f t="shared" si="48"/>
        <v>643478.85509644216</v>
      </c>
      <c r="AJ33" s="119">
        <f t="shared" si="16"/>
        <v>487.35373165513835</v>
      </c>
      <c r="AK33" s="119">
        <f t="shared" si="49"/>
        <v>6500.1977921766138</v>
      </c>
      <c r="AL33" s="119">
        <f t="shared" si="50"/>
        <v>146124.03050366018</v>
      </c>
      <c r="AM33" s="126">
        <f t="shared" si="17"/>
        <v>497354.82459278195</v>
      </c>
      <c r="AN33" s="121">
        <f t="shared" si="51"/>
        <v>72138356.771359384</v>
      </c>
      <c r="AO33" s="120">
        <f t="shared" si="52"/>
        <v>7213.8356771359386</v>
      </c>
      <c r="AP33" s="128">
        <f t="shared" si="18"/>
        <v>7000</v>
      </c>
      <c r="AQ33" s="132">
        <f t="shared" si="53"/>
        <v>108.00000000000017</v>
      </c>
      <c r="AR33" s="132">
        <f t="shared" si="54"/>
        <v>216.60000000000031</v>
      </c>
      <c r="AS33" s="132">
        <f t="shared" si="55"/>
        <v>125.24999999999991</v>
      </c>
      <c r="AT33" s="139">
        <f t="shared" si="81"/>
        <v>7762087188.5982819</v>
      </c>
      <c r="AU33" s="139">
        <f t="shared" si="92"/>
        <v>905911731.48579884</v>
      </c>
      <c r="AV33" s="139">
        <f t="shared" si="93"/>
        <v>1626127276.2496157</v>
      </c>
      <c r="AW33" s="139">
        <f t="shared" si="19"/>
        <v>64493668345.77137</v>
      </c>
      <c r="AX33" s="133">
        <f t="shared" si="57"/>
        <v>15623725309.541037</v>
      </c>
      <c r="AY33" s="133">
        <f t="shared" si="58"/>
        <v>1773227576.4041042</v>
      </c>
      <c r="AZ33" s="133">
        <f t="shared" si="59"/>
        <v>8179709067.3967972</v>
      </c>
      <c r="BA33" s="133">
        <f t="shared" si="60"/>
        <v>10687410603.845007</v>
      </c>
      <c r="BB33" s="146">
        <f t="shared" si="82"/>
        <v>9022704973.1777687</v>
      </c>
      <c r="BC33" s="146">
        <f t="shared" si="61"/>
        <v>1034493083.3144541</v>
      </c>
      <c r="BD33" s="146">
        <f t="shared" si="83"/>
        <v>6436719697.470211</v>
      </c>
      <c r="BE33" s="146">
        <f t="shared" si="20"/>
        <v>3938000678.4496846</v>
      </c>
      <c r="BF33" s="136">
        <f t="shared" si="62"/>
        <v>3462641125.0252504</v>
      </c>
      <c r="BG33" s="136">
        <f t="shared" si="63"/>
        <v>392711815.87041187</v>
      </c>
      <c r="BH33" s="136">
        <f t="shared" si="64"/>
        <v>1166579565.5206711</v>
      </c>
      <c r="BI33" s="136">
        <f t="shared" si="65"/>
        <v>13857471414.657467</v>
      </c>
      <c r="BJ33" s="150">
        <f t="shared" si="21"/>
        <v>92976551042.723526</v>
      </c>
      <c r="BK33" s="150">
        <f t="shared" si="66"/>
        <v>29513673618.115894</v>
      </c>
      <c r="BL33" s="149">
        <f t="shared" si="67"/>
        <v>20541293629.070244</v>
      </c>
      <c r="BM33" s="150">
        <f t="shared" si="68"/>
        <v>139793720476.32965</v>
      </c>
      <c r="BN33" s="150">
        <f t="shared" si="84"/>
        <v>1576155860077.8171</v>
      </c>
      <c r="BO33" s="154">
        <f t="shared" si="69"/>
        <v>3.169077250569194</v>
      </c>
      <c r="BP33" s="154">
        <f t="shared" si="22"/>
        <v>3.169077250569194</v>
      </c>
      <c r="BQ33" s="148">
        <f t="shared" si="70"/>
        <v>432195537549.99316</v>
      </c>
      <c r="BR33" s="148">
        <f t="shared" si="71"/>
        <v>432.19553754999316</v>
      </c>
      <c r="BS33" s="139">
        <f t="shared" si="23"/>
        <v>635947208855.17163</v>
      </c>
      <c r="BT33" s="139">
        <f t="shared" si="24"/>
        <v>78624426518.660751</v>
      </c>
      <c r="BU33" s="139">
        <f t="shared" si="25"/>
        <v>943125109.08983076</v>
      </c>
      <c r="BV33" s="139">
        <f t="shared" si="72"/>
        <v>62446208723.944695</v>
      </c>
      <c r="BW33" s="139">
        <f t="shared" si="73"/>
        <v>19304909348.869659</v>
      </c>
      <c r="BX33" s="139">
        <f t="shared" si="74"/>
        <v>4749343510895.0566</v>
      </c>
      <c r="BY33" s="143">
        <f t="shared" si="75"/>
        <v>9.5492056697824648</v>
      </c>
      <c r="BZ33" s="143">
        <f t="shared" si="26"/>
        <v>9.5492056697824648</v>
      </c>
      <c r="CA33" s="143">
        <f t="shared" si="27"/>
        <v>105.84580906379813</v>
      </c>
      <c r="CB33" s="143">
        <f t="shared" si="28"/>
        <v>105.84580906379813</v>
      </c>
      <c r="CC33" s="143">
        <f t="shared" si="29"/>
        <v>3.5999197712162836</v>
      </c>
      <c r="CD33" s="143">
        <f t="shared" si="30"/>
        <v>9.8510215324511989</v>
      </c>
      <c r="CE33" s="166">
        <f t="shared" si="31"/>
        <v>97.233657510906113</v>
      </c>
      <c r="CG33" s="167">
        <v>32</v>
      </c>
      <c r="CH33" s="169">
        <f t="shared" si="76"/>
        <v>31</v>
      </c>
      <c r="CI33" s="170">
        <f t="shared" si="77"/>
        <v>2.0395134463964082</v>
      </c>
      <c r="CK33" s="189">
        <v>31</v>
      </c>
      <c r="CL33" s="190">
        <f>'Litter calculation'!G$30+CK33</f>
        <v>42706</v>
      </c>
      <c r="CM33" s="193">
        <f t="shared" si="78"/>
        <v>12</v>
      </c>
      <c r="CN33" s="189">
        <f t="shared" si="32"/>
        <v>0.9</v>
      </c>
      <c r="CO33" s="194">
        <f t="shared" si="33"/>
        <v>0.45</v>
      </c>
      <c r="CP33" s="194">
        <f t="shared" si="34"/>
        <v>0.2</v>
      </c>
      <c r="CQ33" s="189">
        <f t="shared" si="35"/>
        <v>0.36870000000000003</v>
      </c>
      <c r="CR33" s="189">
        <f t="shared" si="95"/>
        <v>3.687E-2</v>
      </c>
      <c r="CS33" s="189">
        <f t="shared" si="95"/>
        <v>3.687E-2</v>
      </c>
      <c r="CT33" s="189">
        <f t="shared" si="37"/>
        <v>2.9389999999999999E-2</v>
      </c>
      <c r="CU33" s="189">
        <f t="shared" si="96"/>
        <v>2.9390000000000002E-3</v>
      </c>
      <c r="CV33" s="189">
        <f t="shared" si="96"/>
        <v>2.9390000000000002E-3</v>
      </c>
      <c r="CW33" s="189">
        <f t="shared" si="39"/>
        <v>4.6999999999999999E-4</v>
      </c>
      <c r="CX33" s="189">
        <f t="shared" si="97"/>
        <v>4.6999999999999997E-5</v>
      </c>
      <c r="CY33" s="189">
        <f t="shared" si="97"/>
        <v>4.6999999999999997E-5</v>
      </c>
      <c r="CZ33" s="195">
        <f t="shared" si="85"/>
        <v>3.8000515157312407</v>
      </c>
      <c r="DA33" s="195">
        <f t="shared" si="86"/>
        <v>8.4216319119976131</v>
      </c>
      <c r="DB33" s="195">
        <f t="shared" si="87"/>
        <v>5.3849641528808646E-2</v>
      </c>
      <c r="DC33" s="195">
        <f t="shared" si="88"/>
        <v>1.4251249933302712</v>
      </c>
      <c r="DD33" s="195">
        <f t="shared" si="89"/>
        <v>0.19598551778957216</v>
      </c>
      <c r="DE33" s="195">
        <f t="shared" si="90"/>
        <v>5.2706161234876934</v>
      </c>
      <c r="DF33" s="195">
        <f t="shared" si="91"/>
        <v>19.167259703865199</v>
      </c>
    </row>
    <row r="34" spans="1:110" ht="16" x14ac:dyDescent="0.2">
      <c r="A34" s="18" t="s">
        <v>94</v>
      </c>
      <c r="B34" s="18"/>
      <c r="C34" s="39"/>
      <c r="D34" s="176">
        <v>45</v>
      </c>
      <c r="E34" s="41" t="s">
        <v>66</v>
      </c>
      <c r="I34" s="69">
        <f t="shared" si="79"/>
        <v>31</v>
      </c>
      <c r="J34" s="76">
        <f t="shared" si="79"/>
        <v>43740</v>
      </c>
      <c r="K34" s="74">
        <f t="shared" si="41"/>
        <v>10</v>
      </c>
      <c r="L34" s="75">
        <f t="shared" si="0"/>
        <v>14.697059793128899</v>
      </c>
      <c r="M34" s="75">
        <f t="shared" si="1"/>
        <v>0.4</v>
      </c>
      <c r="N34" s="75">
        <f t="shared" si="2"/>
        <v>0.02</v>
      </c>
      <c r="O34" s="75">
        <f t="shared" si="3"/>
        <v>0.17499999999999999</v>
      </c>
      <c r="P34" s="78">
        <f t="shared" si="94"/>
        <v>0.73523033301653418</v>
      </c>
      <c r="Q34" s="78">
        <f t="shared" si="5"/>
        <v>0.14773000179681059</v>
      </c>
      <c r="R34" s="78">
        <f t="shared" si="6"/>
        <v>6.6478500808564767E-2</v>
      </c>
      <c r="S34" s="78">
        <f t="shared" si="7"/>
        <v>0.32486921691428255</v>
      </c>
      <c r="T34" s="79">
        <f t="shared" si="8"/>
        <v>76.426384991300637</v>
      </c>
      <c r="U34" s="79">
        <f t="shared" si="9"/>
        <v>9.5532981239125796</v>
      </c>
      <c r="V34" s="79">
        <f t="shared" si="10"/>
        <v>9.5532981239125796</v>
      </c>
      <c r="W34" s="79">
        <f t="shared" si="11"/>
        <v>42.98984155760661</v>
      </c>
      <c r="X34" s="78">
        <f t="shared" si="12"/>
        <v>7.1798829226191532E-2</v>
      </c>
      <c r="Y34" s="80">
        <f t="shared" si="13"/>
        <v>2.0367072345149565E-2</v>
      </c>
      <c r="Z34" s="63">
        <f t="shared" si="42"/>
        <v>10.102153943585765</v>
      </c>
      <c r="AA34" s="63">
        <f t="shared" si="43"/>
        <v>10.102153943585765</v>
      </c>
      <c r="AB34" s="80">
        <f t="shared" si="14"/>
        <v>7.0545600202409076E-2</v>
      </c>
      <c r="AC34" s="119">
        <f t="shared" si="44"/>
        <v>74447.568133449604</v>
      </c>
      <c r="AD34" s="119">
        <f t="shared" si="45"/>
        <v>74596.649336008195</v>
      </c>
      <c r="AE34" s="119">
        <f t="shared" si="15"/>
        <v>7459.6649336008195</v>
      </c>
      <c r="AF34" s="119">
        <f t="shared" si="46"/>
        <v>67136.984402407368</v>
      </c>
      <c r="AG34" s="119">
        <f t="shared" si="47"/>
        <v>82688.750423157704</v>
      </c>
      <c r="AH34" s="121">
        <f t="shared" si="80"/>
        <v>793304.58992200729</v>
      </c>
      <c r="AI34" s="126">
        <f t="shared" si="48"/>
        <v>710615.83949884959</v>
      </c>
      <c r="AJ34" s="119">
        <f t="shared" si="16"/>
        <v>504.16624702277124</v>
      </c>
      <c r="AK34" s="119">
        <f t="shared" si="49"/>
        <v>6517.0103075442466</v>
      </c>
      <c r="AL34" s="119">
        <f t="shared" si="50"/>
        <v>152641.04081120444</v>
      </c>
      <c r="AM34" s="126">
        <f t="shared" si="17"/>
        <v>557974.79868764512</v>
      </c>
      <c r="AN34" s="121">
        <f t="shared" si="51"/>
        <v>80930923.169616982</v>
      </c>
      <c r="AO34" s="120">
        <f t="shared" si="52"/>
        <v>8093.0923169616981</v>
      </c>
      <c r="AP34" s="128">
        <f t="shared" si="18"/>
        <v>7000</v>
      </c>
      <c r="AQ34" s="132">
        <f t="shared" si="53"/>
        <v>108.40000000000018</v>
      </c>
      <c r="AR34" s="132">
        <f t="shared" si="54"/>
        <v>216.62000000000032</v>
      </c>
      <c r="AS34" s="132">
        <f t="shared" si="55"/>
        <v>125.42499999999991</v>
      </c>
      <c r="AT34" s="139">
        <f t="shared" si="81"/>
        <v>8740539702.3186474</v>
      </c>
      <c r="AU34" s="139">
        <f t="shared" si="92"/>
        <v>978452513.72036552</v>
      </c>
      <c r="AV34" s="139">
        <f t="shared" si="93"/>
        <v>1760189630.0164313</v>
      </c>
      <c r="AW34" s="139">
        <f t="shared" si="19"/>
        <v>70034347885.276398</v>
      </c>
      <c r="AX34" s="133">
        <f t="shared" si="57"/>
        <v>17529637958.539062</v>
      </c>
      <c r="AY34" s="133">
        <f t="shared" si="58"/>
        <v>1905912648.9980259</v>
      </c>
      <c r="AZ34" s="133">
        <f t="shared" si="59"/>
        <v>8966213305.5241585</v>
      </c>
      <c r="BA34" s="133">
        <f t="shared" si="60"/>
        <v>11763777114.641516</v>
      </c>
      <c r="BB34" s="146">
        <f t="shared" si="82"/>
        <v>10136598126.99452</v>
      </c>
      <c r="BC34" s="146">
        <f t="shared" si="61"/>
        <v>1113893153.8167515</v>
      </c>
      <c r="BD34" s="146">
        <f t="shared" si="83"/>
        <v>7138143335.0614872</v>
      </c>
      <c r="BE34" s="146">
        <f t="shared" si="20"/>
        <v>4385954859.5238743</v>
      </c>
      <c r="BF34" s="136">
        <f t="shared" si="62"/>
        <v>3884684312.1416149</v>
      </c>
      <c r="BG34" s="136">
        <f t="shared" si="63"/>
        <v>422043187.11636448</v>
      </c>
      <c r="BH34" s="136">
        <f t="shared" si="64"/>
        <v>1265039075.7994251</v>
      </c>
      <c r="BI34" s="136">
        <f t="shared" si="65"/>
        <v>15084885770.753323</v>
      </c>
      <c r="BJ34" s="150">
        <f t="shared" si="21"/>
        <v>101268965630.1951</v>
      </c>
      <c r="BK34" s="150">
        <f t="shared" si="66"/>
        <v>33743593484.817513</v>
      </c>
      <c r="BL34" s="149">
        <f t="shared" si="67"/>
        <v>20652909107.363419</v>
      </c>
      <c r="BM34" s="150">
        <f t="shared" si="68"/>
        <v>149193298672.01639</v>
      </c>
      <c r="BN34" s="150">
        <f t="shared" si="84"/>
        <v>1772221621787.8474</v>
      </c>
      <c r="BO34" s="154">
        <f t="shared" si="69"/>
        <v>3.1761678591149756</v>
      </c>
      <c r="BP34" s="154">
        <f t="shared" si="22"/>
        <v>3.1761678591149756</v>
      </c>
      <c r="BQ34" s="148">
        <f t="shared" si="70"/>
        <v>452848446657.35657</v>
      </c>
      <c r="BR34" s="148">
        <f t="shared" si="71"/>
        <v>452.84844665735653</v>
      </c>
      <c r="BS34" s="139">
        <f t="shared" si="23"/>
        <v>676848661874.79236</v>
      </c>
      <c r="BT34" s="139">
        <f t="shared" si="24"/>
        <v>89892933043.553864</v>
      </c>
      <c r="BU34" s="139">
        <f t="shared" si="25"/>
        <v>1069605243.6995965</v>
      </c>
      <c r="BV34" s="139">
        <f t="shared" si="72"/>
        <v>62232271778.832283</v>
      </c>
      <c r="BW34" s="139">
        <f t="shared" si="73"/>
        <v>22842454526.991058</v>
      </c>
      <c r="BX34" s="139">
        <f t="shared" si="74"/>
        <v>5295839817230.7549</v>
      </c>
      <c r="BY34" s="143">
        <f t="shared" si="75"/>
        <v>9.4911810169322202</v>
      </c>
      <c r="BZ34" s="143">
        <f t="shared" si="26"/>
        <v>9.4911810169322202</v>
      </c>
      <c r="CA34" s="143">
        <f t="shared" si="27"/>
        <v>105.20264914673666</v>
      </c>
      <c r="CB34" s="143">
        <f t="shared" si="28"/>
        <v>105.20264914673666</v>
      </c>
      <c r="CC34" s="143">
        <f t="shared" si="29"/>
        <v>3.6028025109341382</v>
      </c>
      <c r="CD34" s="143">
        <f t="shared" si="30"/>
        <v>9.8075831198578793</v>
      </c>
      <c r="CE34" s="166">
        <f t="shared" si="31"/>
        <v>97.084079045192937</v>
      </c>
      <c r="CG34" s="167">
        <v>33</v>
      </c>
      <c r="CH34" s="169">
        <f t="shared" si="76"/>
        <v>32</v>
      </c>
      <c r="CI34" s="170">
        <f t="shared" si="77"/>
        <v>2.0369333434601011</v>
      </c>
      <c r="CK34" s="189">
        <v>32</v>
      </c>
      <c r="CL34" s="190">
        <f>'Litter calculation'!G$30+CK34</f>
        <v>42707</v>
      </c>
      <c r="CM34" s="193">
        <f t="shared" si="78"/>
        <v>12</v>
      </c>
      <c r="CN34" s="189">
        <f t="shared" si="32"/>
        <v>0.9</v>
      </c>
      <c r="CO34" s="194">
        <f t="shared" si="33"/>
        <v>0.45</v>
      </c>
      <c r="CP34" s="194">
        <f t="shared" si="34"/>
        <v>0.2</v>
      </c>
      <c r="CQ34" s="189">
        <f t="shared" si="35"/>
        <v>0.36870000000000003</v>
      </c>
      <c r="CR34" s="189">
        <f t="shared" si="95"/>
        <v>3.687E-2</v>
      </c>
      <c r="CS34" s="189">
        <f t="shared" si="95"/>
        <v>3.687E-2</v>
      </c>
      <c r="CT34" s="189">
        <f t="shared" si="37"/>
        <v>2.9389999999999999E-2</v>
      </c>
      <c r="CU34" s="189">
        <f t="shared" si="96"/>
        <v>2.9390000000000002E-3</v>
      </c>
      <c r="CV34" s="189">
        <f t="shared" si="96"/>
        <v>2.9390000000000002E-3</v>
      </c>
      <c r="CW34" s="189">
        <f t="shared" si="39"/>
        <v>4.6999999999999999E-4</v>
      </c>
      <c r="CX34" s="189">
        <f t="shared" si="97"/>
        <v>4.6999999999999997E-5</v>
      </c>
      <c r="CY34" s="189">
        <f t="shared" si="97"/>
        <v>4.6999999999999997E-5</v>
      </c>
      <c r="CZ34" s="195">
        <f t="shared" si="85"/>
        <v>4.0218232301823633</v>
      </c>
      <c r="DA34" s="195">
        <f t="shared" si="86"/>
        <v>8.9858446750225109</v>
      </c>
      <c r="DB34" s="195">
        <f t="shared" si="87"/>
        <v>7.0283109773772334E-2</v>
      </c>
      <c r="DC34" s="195">
        <f t="shared" si="88"/>
        <v>1.8584665140296106</v>
      </c>
      <c r="DD34" s="195">
        <f t="shared" si="89"/>
        <v>0.20278436195828559</v>
      </c>
      <c r="DE34" s="195">
        <f t="shared" si="90"/>
        <v>5.4629944103511932</v>
      </c>
      <c r="DF34" s="195">
        <f t="shared" si="91"/>
        <v>20.602196301317733</v>
      </c>
    </row>
    <row r="35" spans="1:110" ht="16" x14ac:dyDescent="0.2">
      <c r="A35" s="18" t="s">
        <v>95</v>
      </c>
      <c r="B35" s="18"/>
      <c r="C35" s="39"/>
      <c r="D35" s="176">
        <v>25</v>
      </c>
      <c r="E35" s="41" t="s">
        <v>66</v>
      </c>
      <c r="I35" s="69">
        <f t="shared" si="79"/>
        <v>32</v>
      </c>
      <c r="J35" s="76">
        <f t="shared" si="79"/>
        <v>43741</v>
      </c>
      <c r="K35" s="74">
        <f t="shared" si="41"/>
        <v>10</v>
      </c>
      <c r="L35" s="75">
        <f t="shared" si="0"/>
        <v>14.826555121566694</v>
      </c>
      <c r="M35" s="75">
        <f t="shared" si="1"/>
        <v>0.4</v>
      </c>
      <c r="N35" s="75">
        <f t="shared" si="2"/>
        <v>0.02</v>
      </c>
      <c r="O35" s="75">
        <f t="shared" si="3"/>
        <v>0.17499999999999999</v>
      </c>
      <c r="P35" s="78">
        <f t="shared" si="94"/>
        <v>0.73804998685932</v>
      </c>
      <c r="Q35" s="78">
        <f t="shared" si="5"/>
        <v>0.148296555499175</v>
      </c>
      <c r="R35" s="78">
        <f t="shared" si="6"/>
        <v>6.6733449974628753E-2</v>
      </c>
      <c r="S35" s="78">
        <f t="shared" si="7"/>
        <v>0.32611511047272279</v>
      </c>
      <c r="T35" s="79">
        <f t="shared" si="8"/>
        <v>76.475338165980489</v>
      </c>
      <c r="U35" s="79">
        <f t="shared" si="9"/>
        <v>9.5594172707475611</v>
      </c>
      <c r="V35" s="79">
        <f t="shared" si="10"/>
        <v>9.5594172707475611</v>
      </c>
      <c r="W35" s="79">
        <f t="shared" si="11"/>
        <v>43.017377718364024</v>
      </c>
      <c r="X35" s="78">
        <f t="shared" si="12"/>
        <v>7.2253897358290409E-2</v>
      </c>
      <c r="Y35" s="80">
        <f t="shared" si="13"/>
        <v>2.0601717880278852E-2</v>
      </c>
      <c r="Z35" s="63">
        <f t="shared" si="42"/>
        <v>10.072999295396134</v>
      </c>
      <c r="AA35" s="63">
        <f t="shared" si="43"/>
        <v>10.072999295396134</v>
      </c>
      <c r="AB35" s="80">
        <f t="shared" si="14"/>
        <v>7.0762591435718891E-2</v>
      </c>
      <c r="AC35" s="119">
        <f t="shared" si="44"/>
        <v>79119.337100918332</v>
      </c>
      <c r="AD35" s="119">
        <f t="shared" si="45"/>
        <v>79268.418303476923</v>
      </c>
      <c r="AE35" s="119">
        <f t="shared" si="15"/>
        <v>7926.8418303476928</v>
      </c>
      <c r="AF35" s="119">
        <f t="shared" si="46"/>
        <v>71341.576473129229</v>
      </c>
      <c r="AG35" s="119">
        <f t="shared" si="47"/>
        <v>90615.592253505398</v>
      </c>
      <c r="AH35" s="121">
        <f t="shared" si="80"/>
        <v>872573.00822548417</v>
      </c>
      <c r="AI35" s="126">
        <f t="shared" si="48"/>
        <v>781957.4159719788</v>
      </c>
      <c r="AJ35" s="119">
        <f t="shared" si="16"/>
        <v>521.47763192460468</v>
      </c>
      <c r="AK35" s="119">
        <f t="shared" si="49"/>
        <v>6534.3216924460803</v>
      </c>
      <c r="AL35" s="119">
        <f t="shared" si="50"/>
        <v>159175.36250365051</v>
      </c>
      <c r="AM35" s="126">
        <f t="shared" si="17"/>
        <v>622782.05346832832</v>
      </c>
      <c r="AN35" s="121">
        <f t="shared" si="51"/>
        <v>90330829.7063016</v>
      </c>
      <c r="AO35" s="120">
        <f t="shared" si="52"/>
        <v>9033.0829706301593</v>
      </c>
      <c r="AP35" s="128">
        <f t="shared" si="18"/>
        <v>7000</v>
      </c>
      <c r="AQ35" s="132">
        <f t="shared" si="53"/>
        <v>108.80000000000018</v>
      </c>
      <c r="AR35" s="132">
        <f t="shared" si="54"/>
        <v>216.64000000000033</v>
      </c>
      <c r="AS35" s="132">
        <f t="shared" si="55"/>
        <v>125.59999999999991</v>
      </c>
      <c r="AT35" s="139">
        <f t="shared" si="81"/>
        <v>9791861940.1631088</v>
      </c>
      <c r="AU35" s="139">
        <f t="shared" si="92"/>
        <v>1051322237.8444614</v>
      </c>
      <c r="AV35" s="139">
        <f t="shared" si="93"/>
        <v>1895148390.8594856</v>
      </c>
      <c r="AW35" s="139">
        <f t="shared" si="19"/>
        <v>75648012372.919418</v>
      </c>
      <c r="AX35" s="133">
        <f t="shared" si="57"/>
        <v>19567464330.97908</v>
      </c>
      <c r="AY35" s="133">
        <f t="shared" si="58"/>
        <v>2037826372.4400177</v>
      </c>
      <c r="AZ35" s="133">
        <f t="shared" si="59"/>
        <v>9772655818.4784184</v>
      </c>
      <c r="BA35" s="133">
        <f t="shared" si="60"/>
        <v>12875698003.611656</v>
      </c>
      <c r="BB35" s="146">
        <f t="shared" si="82"/>
        <v>11329744315.91287</v>
      </c>
      <c r="BC35" s="146">
        <f t="shared" si="61"/>
        <v>1193146188.9183502</v>
      </c>
      <c r="BD35" s="146">
        <f t="shared" si="83"/>
        <v>7872185788.0097942</v>
      </c>
      <c r="BE35" s="146">
        <f t="shared" si="20"/>
        <v>4858027068.3199377</v>
      </c>
      <c r="BF35" s="136">
        <f t="shared" si="62"/>
        <v>4335879825.9024773</v>
      </c>
      <c r="BG35" s="136">
        <f t="shared" si="63"/>
        <v>451195513.76086235</v>
      </c>
      <c r="BH35" s="136">
        <f t="shared" si="64"/>
        <v>1364202178.2988634</v>
      </c>
      <c r="BI35" s="136">
        <f t="shared" si="65"/>
        <v>16330571416.537176</v>
      </c>
      <c r="BJ35" s="150">
        <f t="shared" si="21"/>
        <v>109712308861.38818</v>
      </c>
      <c r="BK35" s="150">
        <f t="shared" si="66"/>
        <v>38343501743.158661</v>
      </c>
      <c r="BL35" s="149">
        <f t="shared" si="67"/>
        <v>20754102540.665009</v>
      </c>
      <c r="BM35" s="150">
        <f t="shared" si="68"/>
        <v>158536836606.95386</v>
      </c>
      <c r="BN35" s="150">
        <f t="shared" si="84"/>
        <v>1981373162972.3657</v>
      </c>
      <c r="BO35" s="154">
        <f t="shared" si="69"/>
        <v>3.1814872505364007</v>
      </c>
      <c r="BP35" s="154">
        <f t="shared" si="22"/>
        <v>3.1814872505364007</v>
      </c>
      <c r="BQ35" s="148">
        <f t="shared" si="70"/>
        <v>473602549198.02161</v>
      </c>
      <c r="BR35" s="148">
        <f t="shared" si="71"/>
        <v>473.60254919802156</v>
      </c>
      <c r="BS35" s="139">
        <f t="shared" si="23"/>
        <v>717248140864.63757</v>
      </c>
      <c r="BT35" s="139">
        <f t="shared" si="24"/>
        <v>102147088643.77467</v>
      </c>
      <c r="BU35" s="139">
        <f t="shared" si="25"/>
        <v>1205794349.2420371</v>
      </c>
      <c r="BV35" s="139">
        <f t="shared" si="72"/>
        <v>62018430005.87265</v>
      </c>
      <c r="BW35" s="139">
        <f t="shared" si="73"/>
        <v>26842810670.802822</v>
      </c>
      <c r="BX35" s="139">
        <f t="shared" si="74"/>
        <v>5874559455767.3057</v>
      </c>
      <c r="BY35" s="143">
        <f t="shared" si="75"/>
        <v>9.4327693340733951</v>
      </c>
      <c r="BZ35" s="143">
        <f t="shared" si="26"/>
        <v>9.4327693340733951</v>
      </c>
      <c r="CA35" s="143">
        <f t="shared" si="27"/>
        <v>104.55519929124401</v>
      </c>
      <c r="CB35" s="143">
        <f t="shared" si="28"/>
        <v>104.55519929124401</v>
      </c>
      <c r="CC35" s="143">
        <f t="shared" si="29"/>
        <v>3.6048249970777038</v>
      </c>
      <c r="CD35" s="143">
        <f t="shared" si="30"/>
        <v>9.7638985794910287</v>
      </c>
      <c r="CE35" s="166">
        <f t="shared" si="31"/>
        <v>96.931393452530273</v>
      </c>
      <c r="CG35" s="167">
        <v>34</v>
      </c>
      <c r="CH35" s="169">
        <f t="shared" si="76"/>
        <v>33</v>
      </c>
      <c r="CI35" s="170">
        <f t="shared" si="77"/>
        <v>2.0345152974493397</v>
      </c>
      <c r="CK35" s="189">
        <v>33</v>
      </c>
      <c r="CL35" s="190">
        <f>'Litter calculation'!G$30+CK35</f>
        <v>42708</v>
      </c>
      <c r="CM35" s="193">
        <f t="shared" si="78"/>
        <v>12</v>
      </c>
      <c r="CN35" s="189">
        <f t="shared" si="32"/>
        <v>0.9</v>
      </c>
      <c r="CO35" s="194">
        <f t="shared" si="33"/>
        <v>0.45</v>
      </c>
      <c r="CP35" s="194">
        <f t="shared" si="34"/>
        <v>0.2</v>
      </c>
      <c r="CQ35" s="189">
        <f t="shared" si="35"/>
        <v>0.36870000000000003</v>
      </c>
      <c r="CR35" s="189">
        <f t="shared" si="95"/>
        <v>3.687E-2</v>
      </c>
      <c r="CS35" s="189">
        <f t="shared" si="95"/>
        <v>3.687E-2</v>
      </c>
      <c r="CT35" s="189">
        <f t="shared" si="37"/>
        <v>2.9389999999999999E-2</v>
      </c>
      <c r="CU35" s="189">
        <f t="shared" si="96"/>
        <v>2.9390000000000002E-3</v>
      </c>
      <c r="CV35" s="189">
        <f t="shared" si="96"/>
        <v>2.9390000000000002E-3</v>
      </c>
      <c r="CW35" s="189">
        <f t="shared" si="39"/>
        <v>4.6999999999999999E-4</v>
      </c>
      <c r="CX35" s="189">
        <f t="shared" si="97"/>
        <v>4.6999999999999997E-5</v>
      </c>
      <c r="CY35" s="189">
        <f t="shared" si="97"/>
        <v>4.6999999999999997E-5</v>
      </c>
      <c r="CZ35" s="195">
        <f t="shared" si="85"/>
        <v>4.2371719225837365</v>
      </c>
      <c r="DA35" s="195">
        <f t="shared" si="86"/>
        <v>9.5497923203563246</v>
      </c>
      <c r="DB35" s="195">
        <f t="shared" si="87"/>
        <v>8.6668350959941298E-2</v>
      </c>
      <c r="DC35" s="195">
        <f t="shared" si="88"/>
        <v>2.2917876681560951</v>
      </c>
      <c r="DD35" s="195">
        <f t="shared" si="89"/>
        <v>0.20956325365850162</v>
      </c>
      <c r="DE35" s="195">
        <f t="shared" si="90"/>
        <v>5.6553636556476894</v>
      </c>
      <c r="DF35" s="195">
        <f t="shared" si="91"/>
        <v>22.03034717136229</v>
      </c>
    </row>
    <row r="36" spans="1:110" ht="16" x14ac:dyDescent="0.2">
      <c r="A36" s="18" t="s">
        <v>96</v>
      </c>
      <c r="B36" s="18"/>
      <c r="C36" s="39"/>
      <c r="D36" s="176">
        <v>10</v>
      </c>
      <c r="E36" s="41" t="s">
        <v>66</v>
      </c>
      <c r="I36" s="69">
        <f t="shared" si="79"/>
        <v>33</v>
      </c>
      <c r="J36" s="76">
        <f t="shared" si="79"/>
        <v>43742</v>
      </c>
      <c r="K36" s="74">
        <f t="shared" si="41"/>
        <v>10</v>
      </c>
      <c r="L36" s="75">
        <f t="shared" si="0"/>
        <v>14.956777950158498</v>
      </c>
      <c r="M36" s="75">
        <f t="shared" si="1"/>
        <v>0.4</v>
      </c>
      <c r="N36" s="75">
        <f t="shared" si="2"/>
        <v>0.02</v>
      </c>
      <c r="O36" s="75">
        <f t="shared" si="3"/>
        <v>0.17499999999999999</v>
      </c>
      <c r="P36" s="78">
        <f t="shared" si="94"/>
        <v>0.74089638633832278</v>
      </c>
      <c r="Q36" s="78">
        <f t="shared" si="5"/>
        <v>0.1488684832084444</v>
      </c>
      <c r="R36" s="78">
        <f t="shared" si="6"/>
        <v>6.6990817443799977E-2</v>
      </c>
      <c r="S36" s="78">
        <f t="shared" si="7"/>
        <v>0.32737282187042172</v>
      </c>
      <c r="T36" s="79">
        <f t="shared" si="8"/>
        <v>76.52589251360817</v>
      </c>
      <c r="U36" s="79">
        <f t="shared" si="9"/>
        <v>9.5657365642010213</v>
      </c>
      <c r="V36" s="79">
        <f t="shared" si="10"/>
        <v>9.5657365642010213</v>
      </c>
      <c r="W36" s="79">
        <f t="shared" si="11"/>
        <v>43.045814538904594</v>
      </c>
      <c r="X36" s="78">
        <f t="shared" si="12"/>
        <v>7.271443069969033E-2</v>
      </c>
      <c r="Y36" s="80">
        <f t="shared" si="13"/>
        <v>2.0837681645687202E-2</v>
      </c>
      <c r="Z36" s="63">
        <f t="shared" si="42"/>
        <v>10.043834121117239</v>
      </c>
      <c r="AA36" s="63">
        <f t="shared" si="43"/>
        <v>10.043834121117239</v>
      </c>
      <c r="AB36" s="80">
        <f t="shared" si="14"/>
        <v>7.0981474800385316E-2</v>
      </c>
      <c r="AC36" s="119">
        <f t="shared" si="44"/>
        <v>83719.524886865256</v>
      </c>
      <c r="AD36" s="119">
        <f t="shared" si="45"/>
        <v>83868.606089423847</v>
      </c>
      <c r="AE36" s="119">
        <f t="shared" si="15"/>
        <v>8386.8606089423847</v>
      </c>
      <c r="AF36" s="119">
        <f t="shared" si="46"/>
        <v>75481.745480481462</v>
      </c>
      <c r="AG36" s="119">
        <f t="shared" si="47"/>
        <v>99002.452862447783</v>
      </c>
      <c r="AH36" s="121">
        <f t="shared" si="80"/>
        <v>956441.61431490805</v>
      </c>
      <c r="AI36" s="126">
        <f t="shared" si="48"/>
        <v>857439.16145246022</v>
      </c>
      <c r="AJ36" s="119">
        <f t="shared" si="16"/>
        <v>539.29953832811418</v>
      </c>
      <c r="AK36" s="119">
        <f t="shared" si="49"/>
        <v>6552.1435988495896</v>
      </c>
      <c r="AL36" s="119">
        <f t="shared" si="50"/>
        <v>165727.50610250011</v>
      </c>
      <c r="AM36" s="126">
        <f t="shared" si="17"/>
        <v>691711.65534996009</v>
      </c>
      <c r="AN36" s="121">
        <f t="shared" si="51"/>
        <v>100328658.1514488</v>
      </c>
      <c r="AO36" s="120">
        <f t="shared" si="52"/>
        <v>10032.86581514488</v>
      </c>
      <c r="AP36" s="128">
        <f t="shared" si="18"/>
        <v>7000</v>
      </c>
      <c r="AQ36" s="132">
        <f t="shared" si="53"/>
        <v>109.20000000000019</v>
      </c>
      <c r="AR36" s="132">
        <f t="shared" si="54"/>
        <v>216.66000000000034</v>
      </c>
      <c r="AS36" s="132">
        <f t="shared" si="55"/>
        <v>125.77499999999991</v>
      </c>
      <c r="AT36" s="139">
        <f t="shared" si="81"/>
        <v>10915758006.877647</v>
      </c>
      <c r="AU36" s="139">
        <f t="shared" si="92"/>
        <v>1123896066.7145386</v>
      </c>
      <c r="AV36" s="139">
        <f t="shared" si="93"/>
        <v>2029862661.3623548</v>
      </c>
      <c r="AW36" s="139">
        <f t="shared" si="19"/>
        <v>81289987346.161484</v>
      </c>
      <c r="AX36" s="133">
        <f t="shared" si="57"/>
        <v>21735200501.929901</v>
      </c>
      <c r="AY36" s="133">
        <f t="shared" si="58"/>
        <v>2167736170.9508209</v>
      </c>
      <c r="AZ36" s="133">
        <f t="shared" si="59"/>
        <v>10593479553.353024</v>
      </c>
      <c r="BA36" s="133">
        <f t="shared" si="60"/>
        <v>14016332445.982403</v>
      </c>
      <c r="BB36" s="146">
        <f t="shared" si="82"/>
        <v>12601279463.82196</v>
      </c>
      <c r="BC36" s="146">
        <f t="shared" si="61"/>
        <v>1271535147.90909</v>
      </c>
      <c r="BD36" s="146">
        <f t="shared" si="83"/>
        <v>8635528131.8255005</v>
      </c>
      <c r="BE36" s="146">
        <f t="shared" si="20"/>
        <v>5352503151.2939053</v>
      </c>
      <c r="BF36" s="136">
        <f t="shared" si="62"/>
        <v>4815775591.2695427</v>
      </c>
      <c r="BG36" s="136">
        <f t="shared" si="63"/>
        <v>479895765.36706543</v>
      </c>
      <c r="BH36" s="136">
        <f t="shared" si="64"/>
        <v>1463233100.3268414</v>
      </c>
      <c r="BI36" s="136">
        <f t="shared" si="65"/>
        <v>17584766033.140129</v>
      </c>
      <c r="BJ36" s="150">
        <f t="shared" si="21"/>
        <v>118243588976.57791</v>
      </c>
      <c r="BK36" s="150">
        <f t="shared" ref="BK36:BK67" si="98">Y36*(BN35+BJ36-BL36)</f>
        <v>43316772284.480728</v>
      </c>
      <c r="BL36" s="149">
        <f t="shared" si="67"/>
        <v>20845561323.423656</v>
      </c>
      <c r="BM36" s="150">
        <f t="shared" si="68"/>
        <v>167737212178.84769</v>
      </c>
      <c r="BN36" s="150">
        <f t="shared" si="84"/>
        <v>2203191630519.8872</v>
      </c>
      <c r="BO36" s="154">
        <f t="shared" si="69"/>
        <v>3.1851301239173408</v>
      </c>
      <c r="BP36" s="154">
        <f t="shared" si="22"/>
        <v>3.1851301239173408</v>
      </c>
      <c r="BQ36" s="148">
        <f t="shared" si="70"/>
        <v>494448110521.44525</v>
      </c>
      <c r="BR36" s="148">
        <f t="shared" si="71"/>
        <v>494.4481105214453</v>
      </c>
      <c r="BS36" s="139">
        <f t="shared" si="23"/>
        <v>756754604718.88501</v>
      </c>
      <c r="BT36" s="139">
        <f t="shared" si="24"/>
        <v>115395881365.85666</v>
      </c>
      <c r="BU36" s="139">
        <f t="shared" si="25"/>
        <v>1351581022.7420635</v>
      </c>
      <c r="BV36" s="139">
        <f t="shared" si="72"/>
        <v>61804859211.673698</v>
      </c>
      <c r="BW36" s="139">
        <f t="shared" si="73"/>
        <v>31337533913.648232</v>
      </c>
      <c r="BX36" s="139">
        <f t="shared" si="74"/>
        <v>6484099272799.5664</v>
      </c>
      <c r="BY36" s="143">
        <f t="shared" si="75"/>
        <v>9.3739916374823018</v>
      </c>
      <c r="BZ36" s="143">
        <f t="shared" si="26"/>
        <v>9.3739916374823018</v>
      </c>
      <c r="CA36" s="143">
        <f t="shared" si="27"/>
        <v>103.90369244703835</v>
      </c>
      <c r="CB36" s="143">
        <f t="shared" si="28"/>
        <v>103.90369244703835</v>
      </c>
      <c r="CC36" s="143">
        <f t="shared" si="29"/>
        <v>3.6060295256225308</v>
      </c>
      <c r="CD36" s="143">
        <f t="shared" si="30"/>
        <v>9.7199809897381755</v>
      </c>
      <c r="CE36" s="166">
        <f t="shared" si="31"/>
        <v>96.775602549048884</v>
      </c>
      <c r="CG36" s="167">
        <v>35</v>
      </c>
      <c r="CH36" s="169">
        <f t="shared" si="76"/>
        <v>34</v>
      </c>
      <c r="CI36" s="170">
        <f t="shared" si="77"/>
        <v>2.0322445093177191</v>
      </c>
      <c r="CK36" s="189">
        <v>34</v>
      </c>
      <c r="CL36" s="190">
        <f>'Litter calculation'!G$30+CK36</f>
        <v>42709</v>
      </c>
      <c r="CM36" s="193">
        <f t="shared" si="78"/>
        <v>12</v>
      </c>
      <c r="CN36" s="189">
        <f t="shared" si="32"/>
        <v>0.9</v>
      </c>
      <c r="CO36" s="194">
        <f t="shared" si="33"/>
        <v>0.45</v>
      </c>
      <c r="CP36" s="194">
        <f t="shared" si="34"/>
        <v>0.2</v>
      </c>
      <c r="CQ36" s="189">
        <f t="shared" si="35"/>
        <v>0.36870000000000003</v>
      </c>
      <c r="CR36" s="189">
        <f t="shared" si="95"/>
        <v>3.687E-2</v>
      </c>
      <c r="CS36" s="189">
        <f t="shared" si="95"/>
        <v>3.687E-2</v>
      </c>
      <c r="CT36" s="189">
        <f t="shared" si="37"/>
        <v>2.9389999999999999E-2</v>
      </c>
      <c r="CU36" s="189">
        <f t="shared" si="96"/>
        <v>2.9390000000000002E-3</v>
      </c>
      <c r="CV36" s="189">
        <f t="shared" si="96"/>
        <v>2.9390000000000002E-3</v>
      </c>
      <c r="CW36" s="189">
        <f t="shared" si="39"/>
        <v>4.6999999999999999E-4</v>
      </c>
      <c r="CX36" s="189">
        <f t="shared" si="97"/>
        <v>4.6999999999999997E-5</v>
      </c>
      <c r="CY36" s="189">
        <f t="shared" si="97"/>
        <v>4.6999999999999997E-5</v>
      </c>
      <c r="CZ36" s="195">
        <f t="shared" si="85"/>
        <v>4.4462836185173584</v>
      </c>
      <c r="DA36" s="195">
        <f t="shared" si="86"/>
        <v>10.113474972575091</v>
      </c>
      <c r="DB36" s="195">
        <f t="shared" si="87"/>
        <v>0.10300550661855928</v>
      </c>
      <c r="DC36" s="195">
        <f t="shared" si="88"/>
        <v>2.7250884566669318</v>
      </c>
      <c r="DD36" s="195">
        <f t="shared" si="89"/>
        <v>0.21632225144443759</v>
      </c>
      <c r="DE36" s="195">
        <f t="shared" si="90"/>
        <v>5.8477238598021248</v>
      </c>
      <c r="DF36" s="195">
        <f t="shared" si="91"/>
        <v>23.451898665624505</v>
      </c>
    </row>
    <row r="37" spans="1:110" ht="16" x14ac:dyDescent="0.2">
      <c r="A37" s="18" t="s">
        <v>73</v>
      </c>
      <c r="B37" s="18"/>
      <c r="C37" s="39"/>
      <c r="D37" s="174">
        <v>0.9</v>
      </c>
      <c r="E37" s="42" t="s">
        <v>85</v>
      </c>
      <c r="I37" s="69">
        <f t="shared" si="79"/>
        <v>34</v>
      </c>
      <c r="J37" s="76">
        <f t="shared" si="79"/>
        <v>43743</v>
      </c>
      <c r="K37" s="74">
        <f t="shared" si="41"/>
        <v>10</v>
      </c>
      <c r="L37" s="75">
        <f t="shared" si="0"/>
        <v>15.087689005475347</v>
      </c>
      <c r="M37" s="75">
        <f t="shared" si="1"/>
        <v>0.4</v>
      </c>
      <c r="N37" s="75">
        <f t="shared" si="2"/>
        <v>0.02</v>
      </c>
      <c r="O37" s="75">
        <f t="shared" si="3"/>
        <v>0.17499999999999999</v>
      </c>
      <c r="P37" s="78">
        <f t="shared" si="94"/>
        <v>0.74376889383397937</v>
      </c>
      <c r="Q37" s="78">
        <f t="shared" si="5"/>
        <v>0.14944565680757169</v>
      </c>
      <c r="R37" s="78">
        <f t="shared" si="6"/>
        <v>6.7250545563407246E-2</v>
      </c>
      <c r="S37" s="78">
        <f t="shared" si="7"/>
        <v>0.32864206936850254</v>
      </c>
      <c r="T37" s="79">
        <f t="shared" si="8"/>
        <v>76.5780906812372</v>
      </c>
      <c r="U37" s="79">
        <f t="shared" si="9"/>
        <v>9.5722613351546499</v>
      </c>
      <c r="V37" s="79">
        <f t="shared" si="10"/>
        <v>9.5722613351546499</v>
      </c>
      <c r="W37" s="79">
        <f t="shared" si="11"/>
        <v>43.075176008195925</v>
      </c>
      <c r="X37" s="78">
        <f t="shared" si="12"/>
        <v>7.3180356657359252E-2</v>
      </c>
      <c r="Y37" s="80">
        <f t="shared" si="13"/>
        <v>2.1074892477921329E-2</v>
      </c>
      <c r="Z37" s="63">
        <f t="shared" si="42"/>
        <v>10.014668684065652</v>
      </c>
      <c r="AA37" s="63">
        <f t="shared" si="43"/>
        <v>10.014668684065652</v>
      </c>
      <c r="AB37" s="80">
        <f t="shared" si="14"/>
        <v>7.1202197394193853E-2</v>
      </c>
      <c r="AC37" s="119">
        <f t="shared" si="44"/>
        <v>88202.899369575069</v>
      </c>
      <c r="AD37" s="119">
        <f t="shared" si="45"/>
        <v>88351.98057213366</v>
      </c>
      <c r="AE37" s="119">
        <f t="shared" si="15"/>
        <v>8835.1980572133671</v>
      </c>
      <c r="AF37" s="119">
        <f t="shared" si="46"/>
        <v>79516.782514920298</v>
      </c>
      <c r="AG37" s="119">
        <f t="shared" si="47"/>
        <v>107837.65091966114</v>
      </c>
      <c r="AH37" s="121">
        <f t="shared" si="80"/>
        <v>1044793.5948870417</v>
      </c>
      <c r="AI37" s="126">
        <f t="shared" si="48"/>
        <v>936955.94396738056</v>
      </c>
      <c r="AJ37" s="119">
        <f t="shared" si="16"/>
        <v>557.64377506971164</v>
      </c>
      <c r="AK37" s="119">
        <f t="shared" si="49"/>
        <v>6570.4878355911869</v>
      </c>
      <c r="AL37" s="119">
        <f t="shared" si="50"/>
        <v>172297.9939380913</v>
      </c>
      <c r="AM37" s="126">
        <f t="shared" si="17"/>
        <v>764657.95002928923</v>
      </c>
      <c r="AN37" s="121">
        <f t="shared" si="51"/>
        <v>110909083.97728592</v>
      </c>
      <c r="AO37" s="120">
        <f t="shared" si="52"/>
        <v>11090.908397728592</v>
      </c>
      <c r="AP37" s="128">
        <f t="shared" si="18"/>
        <v>7000</v>
      </c>
      <c r="AQ37" s="132">
        <f t="shared" si="53"/>
        <v>109.60000000000019</v>
      </c>
      <c r="AR37" s="132">
        <f t="shared" si="54"/>
        <v>216.68000000000035</v>
      </c>
      <c r="AS37" s="132">
        <f t="shared" si="55"/>
        <v>125.9499999999999</v>
      </c>
      <c r="AT37" s="139">
        <f t="shared" si="81"/>
        <v>12111271970.319643</v>
      </c>
      <c r="AU37" s="139">
        <f t="shared" si="92"/>
        <v>1195513963.4419956</v>
      </c>
      <c r="AV37" s="139">
        <f t="shared" si="93"/>
        <v>2163121946.3410296</v>
      </c>
      <c r="AW37" s="139">
        <f t="shared" si="19"/>
        <v>86912208444.795334</v>
      </c>
      <c r="AX37" s="133">
        <f t="shared" si="57"/>
        <v>24029562134.518806</v>
      </c>
      <c r="AY37" s="133">
        <f t="shared" si="58"/>
        <v>2294361632.5889053</v>
      </c>
      <c r="AZ37" s="133">
        <f t="shared" si="59"/>
        <v>11422576869.711712</v>
      </c>
      <c r="BA37" s="133">
        <f t="shared" si="60"/>
        <v>15177991120.393518</v>
      </c>
      <c r="BB37" s="146">
        <f t="shared" si="82"/>
        <v>13949590037.243126</v>
      </c>
      <c r="BC37" s="146">
        <f t="shared" si="61"/>
        <v>1348310573.4211655</v>
      </c>
      <c r="BD37" s="146">
        <f t="shared" si="83"/>
        <v>9424289201.1002522</v>
      </c>
      <c r="BE37" s="146">
        <f t="shared" si="20"/>
        <v>5867289667.6642628</v>
      </c>
      <c r="BF37" s="136">
        <f t="shared" si="62"/>
        <v>5323636030.9097242</v>
      </c>
      <c r="BG37" s="136">
        <f t="shared" si="63"/>
        <v>507860439.64018154</v>
      </c>
      <c r="BH37" s="136">
        <f t="shared" si="64"/>
        <v>1561242892.5414937</v>
      </c>
      <c r="BI37" s="136">
        <f t="shared" si="65"/>
        <v>18836909164.277077</v>
      </c>
      <c r="BJ37" s="150">
        <f t="shared" si="21"/>
        <v>126794398397.13019</v>
      </c>
      <c r="BK37" s="150">
        <f t="shared" si="98"/>
        <v>48663152661.873413</v>
      </c>
      <c r="BL37" s="149">
        <f t="shared" si="67"/>
        <v>20927858733.973938</v>
      </c>
      <c r="BM37" s="150">
        <f t="shared" si="68"/>
        <v>176703961144.26733</v>
      </c>
      <c r="BN37" s="150">
        <f t="shared" si="84"/>
        <v>2437098978665.4375</v>
      </c>
      <c r="BO37" s="154">
        <f t="shared" si="69"/>
        <v>3.1871753619668608</v>
      </c>
      <c r="BP37" s="154">
        <f t="shared" si="22"/>
        <v>3.1871753619668608</v>
      </c>
      <c r="BQ37" s="148">
        <f t="shared" si="70"/>
        <v>515375969255.41919</v>
      </c>
      <c r="BR37" s="148">
        <f t="shared" si="71"/>
        <v>515.37596925541925</v>
      </c>
      <c r="BS37" s="139">
        <f t="shared" si="23"/>
        <v>794966688308.43347</v>
      </c>
      <c r="BT37" s="139">
        <f t="shared" si="24"/>
        <v>129638638691.23077</v>
      </c>
      <c r="BU37" s="139">
        <f t="shared" si="25"/>
        <v>1506754549.969943</v>
      </c>
      <c r="BV37" s="139">
        <f t="shared" si="72"/>
        <v>61591698025.010979</v>
      </c>
      <c r="BW37" s="139">
        <f t="shared" si="73"/>
        <v>36356738392.606918</v>
      </c>
      <c r="BX37" s="139">
        <f t="shared" si="74"/>
        <v>7122685608234.3955</v>
      </c>
      <c r="BY37" s="143">
        <f t="shared" si="75"/>
        <v>9.3148650425482025</v>
      </c>
      <c r="BZ37" s="143">
        <f t="shared" si="26"/>
        <v>9.3148650425482025</v>
      </c>
      <c r="CA37" s="143">
        <f t="shared" si="27"/>
        <v>103.24831832541994</v>
      </c>
      <c r="CB37" s="143">
        <f t="shared" si="28"/>
        <v>103.24831832541994</v>
      </c>
      <c r="CC37" s="143">
        <f t="shared" si="29"/>
        <v>3.6064508172905425</v>
      </c>
      <c r="CD37" s="143">
        <f t="shared" si="30"/>
        <v>9.6758414164243547</v>
      </c>
      <c r="CE37" s="166">
        <f t="shared" si="31"/>
        <v>96.616690193851284</v>
      </c>
      <c r="CG37" s="167">
        <v>36</v>
      </c>
      <c r="CH37" s="169">
        <f t="shared" si="76"/>
        <v>35</v>
      </c>
      <c r="CI37" s="170">
        <f t="shared" si="77"/>
        <v>2.0301079282503438</v>
      </c>
      <c r="CK37" s="189">
        <v>35</v>
      </c>
      <c r="CL37" s="190">
        <f>'Litter calculation'!G$30+CK37</f>
        <v>42710</v>
      </c>
      <c r="CM37" s="193">
        <f t="shared" si="78"/>
        <v>12</v>
      </c>
      <c r="CN37" s="189">
        <f t="shared" si="32"/>
        <v>0.9</v>
      </c>
      <c r="CO37" s="194">
        <f t="shared" si="33"/>
        <v>0.45</v>
      </c>
      <c r="CP37" s="194">
        <f t="shared" si="34"/>
        <v>0.2</v>
      </c>
      <c r="CQ37" s="189">
        <f t="shared" si="35"/>
        <v>0.36870000000000003</v>
      </c>
      <c r="CR37" s="189">
        <f t="shared" si="95"/>
        <v>3.687E-2</v>
      </c>
      <c r="CS37" s="189">
        <f t="shared" si="95"/>
        <v>3.687E-2</v>
      </c>
      <c r="CT37" s="189">
        <f t="shared" si="37"/>
        <v>2.9389999999999999E-2</v>
      </c>
      <c r="CU37" s="189">
        <f t="shared" si="96"/>
        <v>2.9390000000000002E-3</v>
      </c>
      <c r="CV37" s="189">
        <f t="shared" si="96"/>
        <v>2.9390000000000002E-3</v>
      </c>
      <c r="CW37" s="189">
        <f t="shared" si="39"/>
        <v>4.6999999999999999E-4</v>
      </c>
      <c r="CX37" s="189">
        <f t="shared" si="97"/>
        <v>4.6999999999999997E-5</v>
      </c>
      <c r="CY37" s="189">
        <f t="shared" si="97"/>
        <v>4.6999999999999997E-5</v>
      </c>
      <c r="CZ37" s="195">
        <f t="shared" si="85"/>
        <v>4.649338955833894</v>
      </c>
      <c r="DA37" s="195">
        <f t="shared" si="86"/>
        <v>10.676892756196311</v>
      </c>
      <c r="DB37" s="195">
        <f t="shared" si="87"/>
        <v>0.1192947178655204</v>
      </c>
      <c r="DC37" s="195">
        <f t="shared" si="88"/>
        <v>3.1583688805192818</v>
      </c>
      <c r="DD37" s="195">
        <f t="shared" si="89"/>
        <v>0.22306141369847263</v>
      </c>
      <c r="DE37" s="195">
        <f t="shared" si="90"/>
        <v>6.0400750232394236</v>
      </c>
      <c r="DF37" s="195">
        <f t="shared" si="91"/>
        <v>24.867031747352904</v>
      </c>
    </row>
    <row r="38" spans="1:110" ht="16" x14ac:dyDescent="0.2">
      <c r="A38" s="18" t="s">
        <v>74</v>
      </c>
      <c r="B38" s="18"/>
      <c r="C38" s="39"/>
      <c r="D38" s="174">
        <v>0.2</v>
      </c>
      <c r="E38" s="42" t="s">
        <v>85</v>
      </c>
      <c r="I38" s="69">
        <f t="shared" si="79"/>
        <v>35</v>
      </c>
      <c r="J38" s="76">
        <f t="shared" si="79"/>
        <v>43744</v>
      </c>
      <c r="K38" s="74">
        <f t="shared" si="41"/>
        <v>10</v>
      </c>
      <c r="L38" s="75">
        <f t="shared" si="0"/>
        <v>15.219248806528498</v>
      </c>
      <c r="M38" s="75">
        <f t="shared" si="1"/>
        <v>0.4</v>
      </c>
      <c r="N38" s="75">
        <f t="shared" si="2"/>
        <v>0.02</v>
      </c>
      <c r="O38" s="75">
        <f t="shared" si="3"/>
        <v>0.17499999999999999</v>
      </c>
      <c r="P38" s="78">
        <f t="shared" si="94"/>
        <v>0.74666685629965945</v>
      </c>
      <c r="Q38" s="78">
        <f t="shared" si="5"/>
        <v>0.15002794507974554</v>
      </c>
      <c r="R38" s="78">
        <f t="shared" si="6"/>
        <v>6.7512575285885487E-2</v>
      </c>
      <c r="S38" s="78">
        <f t="shared" si="7"/>
        <v>0.32992256441147744</v>
      </c>
      <c r="T38" s="79">
        <f t="shared" si="8"/>
        <v>76.631975833102672</v>
      </c>
      <c r="U38" s="79">
        <f t="shared" si="9"/>
        <v>9.578996979137834</v>
      </c>
      <c r="V38" s="79">
        <f t="shared" si="10"/>
        <v>9.578996979137834</v>
      </c>
      <c r="W38" s="79">
        <f t="shared" si="11"/>
        <v>43.105486406120249</v>
      </c>
      <c r="X38" s="78">
        <f t="shared" si="12"/>
        <v>7.3651599302215515E-2</v>
      </c>
      <c r="Y38" s="80">
        <f t="shared" si="13"/>
        <v>2.1313278837429638E-2</v>
      </c>
      <c r="Z38" s="63">
        <f t="shared" si="42"/>
        <v>9.9855130887510413</v>
      </c>
      <c r="AA38" s="63">
        <f t="shared" si="43"/>
        <v>9.9855130887510413</v>
      </c>
      <c r="AB38" s="80">
        <f t="shared" si="14"/>
        <v>7.142470527436745E-2</v>
      </c>
      <c r="AC38" s="119">
        <f t="shared" si="44"/>
        <v>92523.266877507456</v>
      </c>
      <c r="AD38" s="119">
        <f t="shared" si="45"/>
        <v>92672.348080066047</v>
      </c>
      <c r="AE38" s="119">
        <f t="shared" si="15"/>
        <v>9267.2348080066058</v>
      </c>
      <c r="AF38" s="119">
        <f t="shared" si="46"/>
        <v>83405.113272059447</v>
      </c>
      <c r="AG38" s="119">
        <f t="shared" si="47"/>
        <v>117104.88572766774</v>
      </c>
      <c r="AH38" s="121">
        <f t="shared" si="80"/>
        <v>1137465.9429671078</v>
      </c>
      <c r="AI38" s="126">
        <f t="shared" si="48"/>
        <v>1020361.05723944</v>
      </c>
      <c r="AJ38" s="119">
        <f t="shared" si="16"/>
        <v>576.52230574423618</v>
      </c>
      <c r="AK38" s="119">
        <f t="shared" si="49"/>
        <v>6589.3663662657118</v>
      </c>
      <c r="AL38" s="119">
        <f t="shared" si="50"/>
        <v>178887.36030435702</v>
      </c>
      <c r="AM38" s="126">
        <f t="shared" si="17"/>
        <v>841473.69693508302</v>
      </c>
      <c r="AN38" s="121">
        <f t="shared" si="51"/>
        <v>122050750.81541438</v>
      </c>
      <c r="AO38" s="120">
        <f t="shared" si="52"/>
        <v>12205.075081541438</v>
      </c>
      <c r="AP38" s="128">
        <f t="shared" si="18"/>
        <v>7000</v>
      </c>
      <c r="AQ38" s="132">
        <f t="shared" si="53"/>
        <v>110.0000000000002</v>
      </c>
      <c r="AR38" s="132">
        <f t="shared" si="54"/>
        <v>216.70000000000036</v>
      </c>
      <c r="AS38" s="132">
        <f t="shared" si="55"/>
        <v>126.1249999999999</v>
      </c>
      <c r="AT38" s="139">
        <f t="shared" si="81"/>
        <v>13376762289.36944</v>
      </c>
      <c r="AU38" s="139">
        <f t="shared" si="92"/>
        <v>1265490319.0497971</v>
      </c>
      <c r="AV38" s="139">
        <f t="shared" si="93"/>
        <v>2293663513.4485149</v>
      </c>
      <c r="AW38" s="139">
        <f t="shared" si="19"/>
        <v>92463855971.552246</v>
      </c>
      <c r="AX38" s="133">
        <f t="shared" si="57"/>
        <v>26445956686.684032</v>
      </c>
      <c r="AY38" s="133">
        <f t="shared" si="58"/>
        <v>2416394552.165226</v>
      </c>
      <c r="AZ38" s="133">
        <f t="shared" si="59"/>
        <v>12253349112.898439</v>
      </c>
      <c r="BA38" s="133">
        <f t="shared" si="60"/>
        <v>16352195716.018702</v>
      </c>
      <c r="BB38" s="146">
        <f t="shared" si="82"/>
        <v>15372292065.201429</v>
      </c>
      <c r="BC38" s="146">
        <f t="shared" si="61"/>
        <v>1422702027.9583035</v>
      </c>
      <c r="BD38" s="146">
        <f t="shared" si="83"/>
        <v>10234044145.581392</v>
      </c>
      <c r="BE38" s="146">
        <f t="shared" si="20"/>
        <v>6399916431.7645664</v>
      </c>
      <c r="BF38" s="136">
        <f t="shared" si="62"/>
        <v>5858436039.1398907</v>
      </c>
      <c r="BG38" s="136">
        <f t="shared" si="63"/>
        <v>534800008.23016644</v>
      </c>
      <c r="BH38" s="136">
        <f t="shared" si="64"/>
        <v>1657301495.5281186</v>
      </c>
      <c r="BI38" s="136">
        <f t="shared" si="65"/>
        <v>20075770390.940376</v>
      </c>
      <c r="BJ38" s="150">
        <f t="shared" si="21"/>
        <v>135291738510.27588</v>
      </c>
      <c r="BK38" s="150">
        <f t="shared" si="98"/>
        <v>54378470530.282707</v>
      </c>
      <c r="BL38" s="149">
        <f t="shared" si="67"/>
        <v>21001466133.535179</v>
      </c>
      <c r="BM38" s="150">
        <f t="shared" si="68"/>
        <v>185344696160.13208</v>
      </c>
      <c r="BN38" s="150">
        <f t="shared" si="84"/>
        <v>2682355476672.0273</v>
      </c>
      <c r="BO38" s="154">
        <f t="shared" si="69"/>
        <v>3.1876878462654576</v>
      </c>
      <c r="BP38" s="154">
        <f t="shared" si="22"/>
        <v>3.1876878462654576</v>
      </c>
      <c r="BQ38" s="148">
        <f t="shared" si="70"/>
        <v>536377435388.95435</v>
      </c>
      <c r="BR38" s="148">
        <f t="shared" si="71"/>
        <v>536.37743538895438</v>
      </c>
      <c r="BS38" s="139">
        <f t="shared" si="23"/>
        <v>831479288159.64941</v>
      </c>
      <c r="BT38" s="139">
        <f t="shared" si="24"/>
        <v>144864245492.67313</v>
      </c>
      <c r="BU38" s="139">
        <f t="shared" si="25"/>
        <v>1671003091.1040621</v>
      </c>
      <c r="BV38" s="139">
        <f t="shared" si="72"/>
        <v>61379058417.671356</v>
      </c>
      <c r="BW38" s="139">
        <f t="shared" si="73"/>
        <v>41928578615.284752</v>
      </c>
      <c r="BX38" s="139">
        <f t="shared" si="74"/>
        <v>7788179168007.8818</v>
      </c>
      <c r="BY38" s="143">
        <f t="shared" si="75"/>
        <v>9.2554041752878646</v>
      </c>
      <c r="BZ38" s="143">
        <f t="shared" si="26"/>
        <v>9.2554041752878646</v>
      </c>
      <c r="CA38" s="143">
        <f t="shared" si="27"/>
        <v>102.58923904485515</v>
      </c>
      <c r="CB38" s="143">
        <f t="shared" si="28"/>
        <v>102.58923904485515</v>
      </c>
      <c r="CC38" s="143">
        <f t="shared" si="29"/>
        <v>3.6061168533939427</v>
      </c>
      <c r="CD38" s="143">
        <f t="shared" si="30"/>
        <v>9.6314895832822511</v>
      </c>
      <c r="CE38" s="166">
        <f t="shared" si="31"/>
        <v>96.454628797516605</v>
      </c>
      <c r="CG38" s="167">
        <v>37</v>
      </c>
      <c r="CH38" s="169">
        <f t="shared" si="76"/>
        <v>36</v>
      </c>
      <c r="CI38" s="170">
        <f t="shared" si="77"/>
        <v>2.028094000980452</v>
      </c>
      <c r="CK38" s="189">
        <v>36</v>
      </c>
      <c r="CL38" s="190">
        <f>'Litter calculation'!G$30+CK38</f>
        <v>42711</v>
      </c>
      <c r="CM38" s="193">
        <f t="shared" si="78"/>
        <v>12</v>
      </c>
      <c r="CN38" s="189">
        <f t="shared" si="32"/>
        <v>0.9</v>
      </c>
      <c r="CO38" s="194">
        <f t="shared" si="33"/>
        <v>0.45</v>
      </c>
      <c r="CP38" s="194">
        <f t="shared" si="34"/>
        <v>0.2</v>
      </c>
      <c r="CQ38" s="189">
        <f t="shared" si="35"/>
        <v>0.36870000000000003</v>
      </c>
      <c r="CR38" s="189">
        <f t="shared" si="95"/>
        <v>3.687E-2</v>
      </c>
      <c r="CS38" s="189">
        <f t="shared" si="95"/>
        <v>3.687E-2</v>
      </c>
      <c r="CT38" s="189">
        <f t="shared" si="37"/>
        <v>2.9389999999999999E-2</v>
      </c>
      <c r="CU38" s="189">
        <f t="shared" si="96"/>
        <v>2.9390000000000002E-3</v>
      </c>
      <c r="CV38" s="189">
        <f t="shared" si="96"/>
        <v>2.9390000000000002E-3</v>
      </c>
      <c r="CW38" s="189">
        <f t="shared" si="39"/>
        <v>4.6999999999999999E-4</v>
      </c>
      <c r="CX38" s="189">
        <f t="shared" si="97"/>
        <v>4.6999999999999997E-5</v>
      </c>
      <c r="CY38" s="189">
        <f t="shared" si="97"/>
        <v>4.6999999999999997E-5</v>
      </c>
      <c r="CZ38" s="195">
        <f t="shared" si="85"/>
        <v>4.8465133406938401</v>
      </c>
      <c r="DA38" s="195">
        <f t="shared" si="86"/>
        <v>11.240045795678975</v>
      </c>
      <c r="DB38" s="195">
        <f t="shared" si="87"/>
        <v>0.13553612540258797</v>
      </c>
      <c r="DC38" s="195">
        <f t="shared" si="88"/>
        <v>3.5916289406702613</v>
      </c>
      <c r="DD38" s="195">
        <f t="shared" si="89"/>
        <v>0.22978079863165196</v>
      </c>
      <c r="DE38" s="195">
        <f t="shared" si="90"/>
        <v>6.2324171463844893</v>
      </c>
      <c r="DF38" s="195">
        <f t="shared" si="91"/>
        <v>26.275922147461806</v>
      </c>
    </row>
    <row r="39" spans="1:110" ht="16" x14ac:dyDescent="0.2">
      <c r="A39" s="18" t="s">
        <v>75</v>
      </c>
      <c r="B39" s="18"/>
      <c r="C39" s="39"/>
      <c r="D39" s="174">
        <v>0.45</v>
      </c>
      <c r="E39" s="42" t="s">
        <v>85</v>
      </c>
      <c r="I39" s="69">
        <f t="shared" si="79"/>
        <v>36</v>
      </c>
      <c r="J39" s="76">
        <f t="shared" si="79"/>
        <v>43745</v>
      </c>
      <c r="K39" s="74">
        <f t="shared" si="41"/>
        <v>10</v>
      </c>
      <c r="L39" s="75">
        <f t="shared" si="0"/>
        <v>15.351417676676334</v>
      </c>
      <c r="M39" s="75">
        <f t="shared" si="1"/>
        <v>0.4</v>
      </c>
      <c r="N39" s="75">
        <f t="shared" si="2"/>
        <v>0.02</v>
      </c>
      <c r="O39" s="75">
        <f t="shared" si="3"/>
        <v>0.17499999999999999</v>
      </c>
      <c r="P39" s="78">
        <f t="shared" si="94"/>
        <v>0.74958960516249251</v>
      </c>
      <c r="Q39" s="78">
        <f t="shared" si="5"/>
        <v>0.15061521368846362</v>
      </c>
      <c r="R39" s="78">
        <f t="shared" si="6"/>
        <v>6.7776846159808612E-2</v>
      </c>
      <c r="S39" s="78">
        <f t="shared" si="7"/>
        <v>0.33121401158342689</v>
      </c>
      <c r="T39" s="79">
        <f t="shared" si="8"/>
        <v>76.687591602842758</v>
      </c>
      <c r="U39" s="79">
        <f t="shared" si="9"/>
        <v>9.5859489503553448</v>
      </c>
      <c r="V39" s="79">
        <f t="shared" si="10"/>
        <v>9.5859489503553448</v>
      </c>
      <c r="W39" s="79">
        <f t="shared" si="11"/>
        <v>43.136770276599051</v>
      </c>
      <c r="X39" s="78">
        <f t="shared" si="12"/>
        <v>7.4128079299870087E-2</v>
      </c>
      <c r="Y39" s="80">
        <f t="shared" si="13"/>
        <v>2.1552768830137518E-2</v>
      </c>
      <c r="Z39" s="63">
        <f t="shared" si="42"/>
        <v>9.9563772774187225</v>
      </c>
      <c r="AA39" s="63">
        <f t="shared" si="43"/>
        <v>9.9563772774187225</v>
      </c>
      <c r="AB39" s="80">
        <f t="shared" si="14"/>
        <v>7.1648943456589717E-2</v>
      </c>
      <c r="AC39" s="119">
        <f t="shared" si="44"/>
        <v>96634.242652101006</v>
      </c>
      <c r="AD39" s="119">
        <f t="shared" si="45"/>
        <v>96783.323854659597</v>
      </c>
      <c r="AE39" s="119">
        <f t="shared" si="15"/>
        <v>9678.3323854659593</v>
      </c>
      <c r="AF39" s="119">
        <f t="shared" si="46"/>
        <v>87104.991469193643</v>
      </c>
      <c r="AG39" s="119">
        <f t="shared" si="47"/>
        <v>126783.2181131337</v>
      </c>
      <c r="AH39" s="121">
        <f t="shared" si="80"/>
        <v>1234249.2668217674</v>
      </c>
      <c r="AI39" s="126">
        <f t="shared" si="48"/>
        <v>1107466.0487086338</v>
      </c>
      <c r="AJ39" s="119">
        <f t="shared" si="16"/>
        <v>595.94724640010475</v>
      </c>
      <c r="AK39" s="119">
        <f t="shared" si="49"/>
        <v>6608.7913069215801</v>
      </c>
      <c r="AL39" s="119">
        <f t="shared" si="50"/>
        <v>185496.15161127859</v>
      </c>
      <c r="AM39" s="126">
        <f t="shared" si="17"/>
        <v>921969.89709735522</v>
      </c>
      <c r="AN39" s="121">
        <f t="shared" si="51"/>
        <v>133726245.49026594</v>
      </c>
      <c r="AO39" s="120">
        <f t="shared" si="52"/>
        <v>13372.624549026594</v>
      </c>
      <c r="AP39" s="128">
        <f t="shared" si="18"/>
        <v>7000</v>
      </c>
      <c r="AQ39" s="132">
        <f t="shared" si="53"/>
        <v>110.4000000000002</v>
      </c>
      <c r="AR39" s="132">
        <f t="shared" si="54"/>
        <v>216.72000000000037</v>
      </c>
      <c r="AS39" s="132">
        <f t="shared" si="55"/>
        <v>126.2999999999999</v>
      </c>
      <c r="AT39" s="139">
        <f t="shared" si="81"/>
        <v>14709887003.929279</v>
      </c>
      <c r="AU39" s="139">
        <f t="shared" si="92"/>
        <v>1333124714.5598392</v>
      </c>
      <c r="AV39" s="139">
        <f t="shared" si="93"/>
        <v>2420191961.027976</v>
      </c>
      <c r="AW39" s="139">
        <f t="shared" si="19"/>
        <v>97892091088.590622</v>
      </c>
      <c r="AX39" s="133">
        <f t="shared" si="57"/>
        <v>28978477397.740677</v>
      </c>
      <c r="AY39" s="133">
        <f t="shared" si="58"/>
        <v>2532520711.0566444</v>
      </c>
      <c r="AZ39" s="133">
        <f t="shared" si="59"/>
        <v>13078781310.237806</v>
      </c>
      <c r="BA39" s="133">
        <f t="shared" si="60"/>
        <v>17529760161.587906</v>
      </c>
      <c r="BB39" s="146">
        <f t="shared" si="82"/>
        <v>16866222712.459778</v>
      </c>
      <c r="BC39" s="146">
        <f t="shared" si="61"/>
        <v>1493930647.2583485</v>
      </c>
      <c r="BD39" s="146">
        <f t="shared" si="83"/>
        <v>11059855109.150208</v>
      </c>
      <c r="BE39" s="146">
        <f t="shared" si="20"/>
        <v>6947546670.6068573</v>
      </c>
      <c r="BF39" s="136">
        <f t="shared" si="62"/>
        <v>6418859783.5327644</v>
      </c>
      <c r="BG39" s="136">
        <f t="shared" si="63"/>
        <v>560423744.39287376</v>
      </c>
      <c r="BH39" s="136">
        <f t="shared" si="64"/>
        <v>1750451538.1532209</v>
      </c>
      <c r="BI39" s="136">
        <f t="shared" si="65"/>
        <v>21289601609.033867</v>
      </c>
      <c r="BJ39" s="150">
        <f t="shared" si="21"/>
        <v>143658999529.81924</v>
      </c>
      <c r="BK39" s="150">
        <f t="shared" si="98"/>
        <v>60454389627.58094</v>
      </c>
      <c r="BL39" s="149">
        <f t="shared" si="67"/>
        <v>21066763727.578732</v>
      </c>
      <c r="BM39" s="150">
        <f t="shared" si="68"/>
        <v>193566647709.31918</v>
      </c>
      <c r="BN39" s="150">
        <f t="shared" si="84"/>
        <v>2938059970556.0063</v>
      </c>
      <c r="BO39" s="154">
        <f t="shared" si="69"/>
        <v>3.186720065162564</v>
      </c>
      <c r="BP39" s="154">
        <f t="shared" si="22"/>
        <v>3.186720065162564</v>
      </c>
      <c r="BQ39" s="148">
        <f t="shared" si="70"/>
        <v>557444199116.53308</v>
      </c>
      <c r="BR39" s="148">
        <f t="shared" si="71"/>
        <v>557.44419911653301</v>
      </c>
      <c r="BS39" s="139">
        <f t="shared" si="23"/>
        <v>865890574338.92004</v>
      </c>
      <c r="BT39" s="139">
        <f t="shared" si="24"/>
        <v>161050493967.87564</v>
      </c>
      <c r="BU39" s="139">
        <f t="shared" si="25"/>
        <v>1843913601.901639</v>
      </c>
      <c r="BV39" s="139">
        <f t="shared" si="72"/>
        <v>61167034655.688133</v>
      </c>
      <c r="BW39" s="139">
        <f t="shared" si="73"/>
        <v>48078714672.670105</v>
      </c>
      <c r="BX39" s="139">
        <f t="shared" si="74"/>
        <v>8478087014794.0059</v>
      </c>
      <c r="BY39" s="143">
        <f t="shared" si="75"/>
        <v>9.1956223749665043</v>
      </c>
      <c r="BZ39" s="143">
        <f t="shared" si="26"/>
        <v>9.1956223749665043</v>
      </c>
      <c r="CA39" s="143">
        <f t="shared" si="27"/>
        <v>101.9266024611309</v>
      </c>
      <c r="CB39" s="143">
        <f t="shared" si="28"/>
        <v>101.9266024611309</v>
      </c>
      <c r="CC39" s="143">
        <f t="shared" si="29"/>
        <v>3.6050496151914895</v>
      </c>
      <c r="CD39" s="143">
        <f t="shared" si="30"/>
        <v>9.5869344464843493</v>
      </c>
      <c r="CE39" s="166">
        <f t="shared" si="31"/>
        <v>96.289384977683824</v>
      </c>
      <c r="CG39" s="167">
        <v>38</v>
      </c>
      <c r="CH39" s="169">
        <f t="shared" si="76"/>
        <v>37</v>
      </c>
      <c r="CI39" s="170">
        <f t="shared" si="77"/>
        <v>2.026192463029111</v>
      </c>
      <c r="CK39" s="189">
        <v>37</v>
      </c>
      <c r="CL39" s="190">
        <f>'Litter calculation'!G$30+CK39</f>
        <v>42712</v>
      </c>
      <c r="CM39" s="193">
        <f t="shared" si="78"/>
        <v>12</v>
      </c>
      <c r="CN39" s="189">
        <f t="shared" si="32"/>
        <v>0.9</v>
      </c>
      <c r="CO39" s="194">
        <f t="shared" si="33"/>
        <v>0.45</v>
      </c>
      <c r="CP39" s="194">
        <f t="shared" si="34"/>
        <v>0.2</v>
      </c>
      <c r="CQ39" s="189">
        <f t="shared" si="35"/>
        <v>0.36870000000000003</v>
      </c>
      <c r="CR39" s="189">
        <f t="shared" si="95"/>
        <v>3.687E-2</v>
      </c>
      <c r="CS39" s="189">
        <f t="shared" si="95"/>
        <v>3.687E-2</v>
      </c>
      <c r="CT39" s="189">
        <f t="shared" si="37"/>
        <v>2.9389999999999999E-2</v>
      </c>
      <c r="CU39" s="189">
        <f t="shared" si="96"/>
        <v>2.9390000000000002E-3</v>
      </c>
      <c r="CV39" s="189">
        <f t="shared" si="96"/>
        <v>2.9390000000000002E-3</v>
      </c>
      <c r="CW39" s="189">
        <f t="shared" si="39"/>
        <v>4.6999999999999999E-4</v>
      </c>
      <c r="CX39" s="189">
        <f t="shared" si="97"/>
        <v>4.6999999999999997E-5</v>
      </c>
      <c r="CY39" s="189">
        <f t="shared" si="97"/>
        <v>4.6999999999999997E-5</v>
      </c>
      <c r="CZ39" s="195">
        <f t="shared" si="85"/>
        <v>5.03797709908938</v>
      </c>
      <c r="DA39" s="195">
        <f t="shared" si="86"/>
        <v>11.802934215423592</v>
      </c>
      <c r="DB39" s="195">
        <f t="shared" si="87"/>
        <v>0.15172986951860995</v>
      </c>
      <c r="DC39" s="195">
        <f t="shared" si="88"/>
        <v>4.0248686380769421</v>
      </c>
      <c r="DD39" s="195">
        <f t="shared" si="89"/>
        <v>0.23648046428418973</v>
      </c>
      <c r="DE39" s="195">
        <f t="shared" si="90"/>
        <v>6.4247502296622061</v>
      </c>
      <c r="DF39" s="195">
        <f t="shared" si="91"/>
        <v>27.678740516054919</v>
      </c>
    </row>
    <row r="40" spans="1:110" ht="16" x14ac:dyDescent="0.2">
      <c r="A40" s="18" t="s">
        <v>76</v>
      </c>
      <c r="B40" s="18"/>
      <c r="C40" s="39"/>
      <c r="D40" s="174">
        <v>0.2</v>
      </c>
      <c r="E40" s="42" t="s">
        <v>85</v>
      </c>
      <c r="I40" s="69">
        <f t="shared" si="79"/>
        <v>37</v>
      </c>
      <c r="J40" s="76">
        <f t="shared" si="79"/>
        <v>43746</v>
      </c>
      <c r="K40" s="74">
        <f t="shared" si="41"/>
        <v>10</v>
      </c>
      <c r="L40" s="75">
        <f t="shared" si="0"/>
        <v>15.484155755590312</v>
      </c>
      <c r="M40" s="75">
        <f t="shared" si="1"/>
        <v>0.4</v>
      </c>
      <c r="N40" s="75">
        <f t="shared" si="2"/>
        <v>0.02</v>
      </c>
      <c r="O40" s="75">
        <f t="shared" si="3"/>
        <v>0.17499999999999999</v>
      </c>
      <c r="P40" s="78">
        <f t="shared" si="94"/>
        <v>0.75253645623499188</v>
      </c>
      <c r="Q40" s="78">
        <f t="shared" si="5"/>
        <v>0.15120732515977514</v>
      </c>
      <c r="R40" s="78">
        <f t="shared" si="6"/>
        <v>6.8043296321898802E-2</v>
      </c>
      <c r="S40" s="78">
        <f t="shared" si="7"/>
        <v>0.33251610856894992</v>
      </c>
      <c r="T40" s="79">
        <f t="shared" si="8"/>
        <v>76.744982041168853</v>
      </c>
      <c r="U40" s="79">
        <f t="shared" si="9"/>
        <v>9.5931227551461067</v>
      </c>
      <c r="V40" s="79">
        <f t="shared" si="10"/>
        <v>9.5931227551461067</v>
      </c>
      <c r="W40" s="79">
        <f t="shared" si="11"/>
        <v>43.169052398157476</v>
      </c>
      <c r="X40" s="78">
        <f t="shared" si="12"/>
        <v>7.4609713842958822E-2</v>
      </c>
      <c r="Y40" s="80">
        <f t="shared" si="13"/>
        <v>2.1793290229129646E-2</v>
      </c>
      <c r="Z40" s="63">
        <f t="shared" si="42"/>
        <v>9.9272710269020674</v>
      </c>
      <c r="AA40" s="63">
        <f t="shared" si="43"/>
        <v>9.9272710269020674</v>
      </c>
      <c r="AB40" s="80">
        <f t="shared" si="14"/>
        <v>7.1874855914787983E-2</v>
      </c>
      <c r="AC40" s="119">
        <f t="shared" si="44"/>
        <v>100490.06497689879</v>
      </c>
      <c r="AD40" s="119">
        <f t="shared" si="45"/>
        <v>100639.14617945738</v>
      </c>
      <c r="AE40" s="119">
        <f t="shared" si="15"/>
        <v>10063.914617945738</v>
      </c>
      <c r="AF40" s="119">
        <f t="shared" si="46"/>
        <v>90575.231561511639</v>
      </c>
      <c r="AG40" s="119">
        <f t="shared" si="47"/>
        <v>136847.13273107944</v>
      </c>
      <c r="AH40" s="121">
        <f t="shared" si="80"/>
        <v>1334888.4130012249</v>
      </c>
      <c r="AI40" s="126">
        <f t="shared" si="48"/>
        <v>1198041.2802701455</v>
      </c>
      <c r="AJ40" s="119">
        <f t="shared" si="16"/>
        <v>615.93086303570237</v>
      </c>
      <c r="AK40" s="119">
        <f t="shared" si="49"/>
        <v>6628.7749235571782</v>
      </c>
      <c r="AL40" s="119">
        <f t="shared" si="50"/>
        <v>192124.92653483577</v>
      </c>
      <c r="AM40" s="126">
        <f t="shared" si="17"/>
        <v>1005916.3537353098</v>
      </c>
      <c r="AN40" s="121">
        <f t="shared" si="51"/>
        <v>145902179.32904688</v>
      </c>
      <c r="AO40" s="120">
        <f t="shared" si="52"/>
        <v>14590.217932904687</v>
      </c>
      <c r="AP40" s="128">
        <f t="shared" si="18"/>
        <v>7000</v>
      </c>
      <c r="AQ40" s="132">
        <f t="shared" si="53"/>
        <v>110.80000000000021</v>
      </c>
      <c r="AR40" s="132">
        <f t="shared" si="54"/>
        <v>216.74000000000038</v>
      </c>
      <c r="AS40" s="132">
        <f t="shared" si="55"/>
        <v>126.47499999999989</v>
      </c>
      <c r="AT40" s="139">
        <f t="shared" si="81"/>
        <v>16107600597.926805</v>
      </c>
      <c r="AU40" s="139">
        <f t="shared" si="92"/>
        <v>1397713593.9975262</v>
      </c>
      <c r="AV40" s="139">
        <f t="shared" si="93"/>
        <v>2541400594.5416236</v>
      </c>
      <c r="AW40" s="139">
        <f t="shared" si="19"/>
        <v>103142880180.04663</v>
      </c>
      <c r="AX40" s="133">
        <f t="shared" si="57"/>
        <v>31619920304.191093</v>
      </c>
      <c r="AY40" s="133">
        <f t="shared" si="58"/>
        <v>2641442906.4504166</v>
      </c>
      <c r="AZ40" s="133">
        <f t="shared" si="59"/>
        <v>13891530964.473679</v>
      </c>
      <c r="BA40" s="133">
        <f t="shared" si="60"/>
        <v>18700892913.12331</v>
      </c>
      <c r="BB40" s="146">
        <f t="shared" si="82"/>
        <v>18427445249.258606</v>
      </c>
      <c r="BC40" s="146">
        <f t="shared" si="61"/>
        <v>1561222536.7988281</v>
      </c>
      <c r="BD40" s="146">
        <f t="shared" si="83"/>
        <v>11896314066.820095</v>
      </c>
      <c r="BE40" s="146">
        <f t="shared" si="20"/>
        <v>7506995075.5944786</v>
      </c>
      <c r="BF40" s="136">
        <f t="shared" si="62"/>
        <v>7003304607.7942505</v>
      </c>
      <c r="BG40" s="136">
        <f t="shared" si="63"/>
        <v>584444824.26148605</v>
      </c>
      <c r="BH40" s="136">
        <f t="shared" si="64"/>
        <v>1839723584.8208914</v>
      </c>
      <c r="BI40" s="136">
        <f t="shared" si="65"/>
        <v>22466310711.51054</v>
      </c>
      <c r="BJ40" s="150">
        <f t="shared" si="21"/>
        <v>151817078880.27496</v>
      </c>
      <c r="BK40" s="150">
        <f t="shared" si="98"/>
        <v>66878224756.999031</v>
      </c>
      <c r="BL40" s="149">
        <f t="shared" si="67"/>
        <v>21124050056.346104</v>
      </c>
      <c r="BM40" s="150">
        <f t="shared" si="68"/>
        <v>201278292358.91476</v>
      </c>
      <c r="BN40" s="150">
        <f t="shared" si="84"/>
        <v>3203153066981.8506</v>
      </c>
      <c r="BO40" s="154">
        <f t="shared" si="69"/>
        <v>3.184313541665222</v>
      </c>
      <c r="BP40" s="154">
        <f t="shared" si="22"/>
        <v>3.184313541665222</v>
      </c>
      <c r="BQ40" s="148">
        <f t="shared" si="70"/>
        <v>578568249172.87915</v>
      </c>
      <c r="BR40" s="148">
        <f t="shared" si="71"/>
        <v>578.56824917287918</v>
      </c>
      <c r="BS40" s="139">
        <f t="shared" si="23"/>
        <v>897809263136.73279</v>
      </c>
      <c r="BT40" s="139">
        <f t="shared" si="24"/>
        <v>178163590752.64542</v>
      </c>
      <c r="BU40" s="139">
        <f t="shared" si="25"/>
        <v>2024973566.0226884</v>
      </c>
      <c r="BV40" s="139">
        <f t="shared" si="72"/>
        <v>60955711005.679268</v>
      </c>
      <c r="BW40" s="139">
        <f t="shared" si="73"/>
        <v>54829769369.275314</v>
      </c>
      <c r="BX40" s="139">
        <f t="shared" si="74"/>
        <v>9189581771975.666</v>
      </c>
      <c r="BY40" s="143">
        <f t="shared" si="75"/>
        <v>9.1355327287916346</v>
      </c>
      <c r="BZ40" s="143">
        <f t="shared" si="26"/>
        <v>9.1355327287916346</v>
      </c>
      <c r="CA40" s="143">
        <f t="shared" si="27"/>
        <v>101.2605536361629</v>
      </c>
      <c r="CB40" s="143">
        <f t="shared" si="28"/>
        <v>101.2605536361629</v>
      </c>
      <c r="CC40" s="143">
        <f t="shared" si="29"/>
        <v>3.6032657395237475</v>
      </c>
      <c r="CD40" s="143">
        <f t="shared" si="30"/>
        <v>9.5421846925857867</v>
      </c>
      <c r="CE40" s="166">
        <f t="shared" si="31"/>
        <v>96.120924539354988</v>
      </c>
      <c r="CG40" s="167">
        <v>39</v>
      </c>
      <c r="CH40" s="169">
        <f t="shared" si="76"/>
        <v>38</v>
      </c>
      <c r="CI40" s="170">
        <f t="shared" si="77"/>
        <v>2.0243941639119702</v>
      </c>
      <c r="CK40" s="189">
        <v>38</v>
      </c>
      <c r="CL40" s="190">
        <f>'Litter calculation'!G$30+CK40</f>
        <v>42713</v>
      </c>
      <c r="CM40" s="193">
        <f t="shared" si="78"/>
        <v>12</v>
      </c>
      <c r="CN40" s="189">
        <f t="shared" si="32"/>
        <v>0.9</v>
      </c>
      <c r="CO40" s="194">
        <f t="shared" si="33"/>
        <v>0.45</v>
      </c>
      <c r="CP40" s="194">
        <f t="shared" si="34"/>
        <v>0.2</v>
      </c>
      <c r="CQ40" s="189">
        <f t="shared" si="35"/>
        <v>0.36870000000000003</v>
      </c>
      <c r="CR40" s="189">
        <f t="shared" si="95"/>
        <v>3.687E-2</v>
      </c>
      <c r="CS40" s="189">
        <f t="shared" si="95"/>
        <v>3.687E-2</v>
      </c>
      <c r="CT40" s="189">
        <f t="shared" si="37"/>
        <v>2.9389999999999999E-2</v>
      </c>
      <c r="CU40" s="189">
        <f t="shared" si="96"/>
        <v>2.9390000000000002E-3</v>
      </c>
      <c r="CV40" s="189">
        <f t="shared" si="96"/>
        <v>2.9390000000000002E-3</v>
      </c>
      <c r="CW40" s="189">
        <f t="shared" si="39"/>
        <v>4.6999999999999999E-4</v>
      </c>
      <c r="CX40" s="189">
        <f t="shared" si="97"/>
        <v>4.6999999999999997E-5</v>
      </c>
      <c r="CY40" s="189">
        <f t="shared" si="97"/>
        <v>4.6999999999999997E-5</v>
      </c>
      <c r="CZ40" s="195">
        <f t="shared" si="85"/>
        <v>5.2238956239778149</v>
      </c>
      <c r="DA40" s="195">
        <f t="shared" si="86"/>
        <v>12.365558139772215</v>
      </c>
      <c r="DB40" s="195">
        <f t="shared" si="87"/>
        <v>0.16787609009073062</v>
      </c>
      <c r="DC40" s="195">
        <f t="shared" si="88"/>
        <v>4.4580879736963501</v>
      </c>
      <c r="DD40" s="195">
        <f t="shared" si="89"/>
        <v>0.24316046852597029</v>
      </c>
      <c r="DE40" s="195">
        <f t="shared" si="90"/>
        <v>6.6170742734974368</v>
      </c>
      <c r="DF40" s="195">
        <f t="shared" si="91"/>
        <v>29.075652569560518</v>
      </c>
    </row>
    <row r="41" spans="1:110" ht="16" x14ac:dyDescent="0.2">
      <c r="A41" s="18" t="s">
        <v>77</v>
      </c>
      <c r="B41" s="18"/>
      <c r="C41" s="39"/>
      <c r="D41" s="174">
        <v>0.15</v>
      </c>
      <c r="E41" s="42" t="s">
        <v>85</v>
      </c>
      <c r="I41" s="69">
        <f t="shared" si="79"/>
        <v>38</v>
      </c>
      <c r="J41" s="76">
        <f t="shared" si="79"/>
        <v>43747</v>
      </c>
      <c r="K41" s="74">
        <f t="shared" si="41"/>
        <v>10</v>
      </c>
      <c r="L41" s="75">
        <f t="shared" si="0"/>
        <v>15.617423011276291</v>
      </c>
      <c r="M41" s="75">
        <f t="shared" si="1"/>
        <v>0.4</v>
      </c>
      <c r="N41" s="75">
        <f t="shared" si="2"/>
        <v>0.02</v>
      </c>
      <c r="O41" s="75">
        <f t="shared" si="3"/>
        <v>0.17499999999999999</v>
      </c>
      <c r="P41" s="78">
        <f t="shared" si="94"/>
        <v>0.75550670963793509</v>
      </c>
      <c r="Q41" s="78">
        <f t="shared" si="5"/>
        <v>0.15180413886678509</v>
      </c>
      <c r="R41" s="78">
        <f t="shared" si="6"/>
        <v>6.8311862490053291E-2</v>
      </c>
      <c r="S41" s="78">
        <f t="shared" si="7"/>
        <v>0.33382854611908758</v>
      </c>
      <c r="T41" s="79">
        <f t="shared" si="8"/>
        <v>76.804191558796134</v>
      </c>
      <c r="U41" s="79">
        <f t="shared" si="9"/>
        <v>9.6005239448495168</v>
      </c>
      <c r="V41" s="79">
        <f t="shared" si="10"/>
        <v>9.6005239448495168</v>
      </c>
      <c r="W41" s="79">
        <f t="shared" si="11"/>
        <v>43.202357751822824</v>
      </c>
      <c r="X41" s="78">
        <f t="shared" si="12"/>
        <v>7.5096416585218428E-2</v>
      </c>
      <c r="Y41" s="80">
        <f t="shared" si="13"/>
        <v>2.203477049643264E-2</v>
      </c>
      <c r="Z41" s="63">
        <f t="shared" si="42"/>
        <v>9.8982039457826207</v>
      </c>
      <c r="AA41" s="63">
        <f t="shared" si="43"/>
        <v>9.8982039457826207</v>
      </c>
      <c r="AB41" s="80">
        <f t="shared" si="14"/>
        <v>7.2102385581701137E-2</v>
      </c>
      <c r="AC41" s="119">
        <f t="shared" si="44"/>
        <v>104046.43345878815</v>
      </c>
      <c r="AD41" s="119">
        <f t="shared" si="45"/>
        <v>104195.51466134674</v>
      </c>
      <c r="AE41" s="119">
        <f t="shared" si="15"/>
        <v>10419.551466134675</v>
      </c>
      <c r="AF41" s="119">
        <f t="shared" si="46"/>
        <v>93775.963195212069</v>
      </c>
      <c r="AG41" s="119">
        <f t="shared" si="47"/>
        <v>147266.68419721411</v>
      </c>
      <c r="AH41" s="121">
        <f t="shared" si="80"/>
        <v>1439083.9276625717</v>
      </c>
      <c r="AI41" s="126">
        <f t="shared" si="48"/>
        <v>1291817.2434653575</v>
      </c>
      <c r="AJ41" s="119">
        <f t="shared" si="16"/>
        <v>636.48556889265842</v>
      </c>
      <c r="AK41" s="119">
        <f t="shared" si="49"/>
        <v>6649.3296294141337</v>
      </c>
      <c r="AL41" s="119">
        <f t="shared" si="50"/>
        <v>198774.25616424991</v>
      </c>
      <c r="AM41" s="126">
        <f t="shared" si="17"/>
        <v>1093042.9873011075</v>
      </c>
      <c r="AN41" s="121">
        <f t="shared" si="51"/>
        <v>158539378.90100861</v>
      </c>
      <c r="AO41" s="120">
        <f t="shared" si="52"/>
        <v>15853.93789010086</v>
      </c>
      <c r="AP41" s="128">
        <f t="shared" si="18"/>
        <v>7000</v>
      </c>
      <c r="AQ41" s="132">
        <f t="shared" si="53"/>
        <v>111.20000000000022</v>
      </c>
      <c r="AR41" s="132">
        <f t="shared" si="54"/>
        <v>216.76000000000039</v>
      </c>
      <c r="AS41" s="132">
        <f t="shared" si="55"/>
        <v>126.64999999999989</v>
      </c>
      <c r="AT41" s="139">
        <f t="shared" si="81"/>
        <v>17566163182.231789</v>
      </c>
      <c r="AU41" s="139">
        <f t="shared" si="92"/>
        <v>1458562584.3049831</v>
      </c>
      <c r="AV41" s="139">
        <f t="shared" si="93"/>
        <v>2655994134.398633</v>
      </c>
      <c r="AW41" s="139">
        <f t="shared" si="19"/>
        <v>108161890374.64279</v>
      </c>
      <c r="AX41" s="133">
        <f t="shared" si="57"/>
        <v>34361824983.004662</v>
      </c>
      <c r="AY41" s="133">
        <f t="shared" si="58"/>
        <v>2741904678.8135681</v>
      </c>
      <c r="AZ41" s="133">
        <f t="shared" si="59"/>
        <v>14684029449.866919</v>
      </c>
      <c r="BA41" s="133">
        <f t="shared" si="60"/>
        <v>19855318986.377289</v>
      </c>
      <c r="BB41" s="146">
        <f t="shared" si="82"/>
        <v>20051267946.505047</v>
      </c>
      <c r="BC41" s="146">
        <f t="shared" si="61"/>
        <v>1623822697.2464409</v>
      </c>
      <c r="BD41" s="146">
        <f t="shared" si="83"/>
        <v>12737597515.14809</v>
      </c>
      <c r="BE41" s="146">
        <f t="shared" si="20"/>
        <v>8074753825.4470711</v>
      </c>
      <c r="BF41" s="136">
        <f t="shared" si="62"/>
        <v>7609890187.2484131</v>
      </c>
      <c r="BG41" s="136">
        <f t="shared" si="63"/>
        <v>606585579.4541626</v>
      </c>
      <c r="BH41" s="136">
        <f t="shared" si="64"/>
        <v>1924152493.2137091</v>
      </c>
      <c r="BI41" s="136">
        <f t="shared" si="65"/>
        <v>23593653212.412121</v>
      </c>
      <c r="BJ41" s="150">
        <f t="shared" si="21"/>
        <v>159685616398.87927</v>
      </c>
      <c r="BK41" s="150">
        <f t="shared" si="98"/>
        <v>73632824281.559402</v>
      </c>
      <c r="BL41" s="149">
        <f t="shared" si="67"/>
        <v>21173550381.93922</v>
      </c>
      <c r="BM41" s="150">
        <f t="shared" si="68"/>
        <v>208391029322.69348</v>
      </c>
      <c r="BN41" s="150">
        <f t="shared" si="84"/>
        <v>3476423338039.9243</v>
      </c>
      <c r="BO41" s="154">
        <f t="shared" si="69"/>
        <v>3.1805001069754373</v>
      </c>
      <c r="BP41" s="154">
        <f t="shared" si="22"/>
        <v>3.1805001069754373</v>
      </c>
      <c r="BQ41" s="148">
        <f t="shared" si="70"/>
        <v>599741799554.81836</v>
      </c>
      <c r="BR41" s="148">
        <f t="shared" si="71"/>
        <v>599.74179955481839</v>
      </c>
      <c r="BS41" s="139">
        <f t="shared" si="23"/>
        <v>926861969246.77063</v>
      </c>
      <c r="BT41" s="139">
        <f t="shared" si="24"/>
        <v>196157843886.07425</v>
      </c>
      <c r="BU41" s="139">
        <f t="shared" si="25"/>
        <v>2213574568.4155326</v>
      </c>
      <c r="BV41" s="139">
        <f t="shared" si="72"/>
        <v>60745168454.036774</v>
      </c>
      <c r="BW41" s="139">
        <f t="shared" si="73"/>
        <v>62200787414.733253</v>
      </c>
      <c r="BX41" s="139">
        <f t="shared" si="74"/>
        <v>9919527941728.6426</v>
      </c>
      <c r="BY41" s="143">
        <f t="shared" si="75"/>
        <v>9.0751489712417381</v>
      </c>
      <c r="BZ41" s="143">
        <f t="shared" si="26"/>
        <v>9.0751489712417381</v>
      </c>
      <c r="CA41" s="143">
        <f t="shared" si="27"/>
        <v>100.59124480638179</v>
      </c>
      <c r="CB41" s="143">
        <f t="shared" si="28"/>
        <v>100.59124480638179</v>
      </c>
      <c r="CC41" s="143">
        <f t="shared" si="29"/>
        <v>3.6007771027635571</v>
      </c>
      <c r="CD41" s="143">
        <f t="shared" si="30"/>
        <v>9.4972491752964832</v>
      </c>
      <c r="CE41" s="166">
        <f t="shared" si="31"/>
        <v>95.94921692175302</v>
      </c>
      <c r="CG41" s="167">
        <v>40</v>
      </c>
      <c r="CH41" s="169">
        <f t="shared" si="76"/>
        <v>39</v>
      </c>
      <c r="CI41" s="170">
        <f t="shared" si="77"/>
        <v>2.0226909200367595</v>
      </c>
      <c r="CK41" s="189">
        <v>39</v>
      </c>
      <c r="CL41" s="190">
        <f>'Litter calculation'!G$30+CK41</f>
        <v>42714</v>
      </c>
      <c r="CM41" s="193">
        <f t="shared" si="78"/>
        <v>12</v>
      </c>
      <c r="CN41" s="189">
        <f t="shared" si="32"/>
        <v>0.9</v>
      </c>
      <c r="CO41" s="194">
        <f t="shared" si="33"/>
        <v>0.45</v>
      </c>
      <c r="CP41" s="194">
        <f t="shared" si="34"/>
        <v>0.2</v>
      </c>
      <c r="CQ41" s="189">
        <f t="shared" si="35"/>
        <v>0.36870000000000003</v>
      </c>
      <c r="CR41" s="189">
        <f t="shared" si="95"/>
        <v>3.687E-2</v>
      </c>
      <c r="CS41" s="189">
        <f t="shared" si="95"/>
        <v>3.687E-2</v>
      </c>
      <c r="CT41" s="189">
        <f t="shared" si="37"/>
        <v>2.9389999999999999E-2</v>
      </c>
      <c r="CU41" s="189">
        <f t="shared" si="96"/>
        <v>2.9390000000000002E-3</v>
      </c>
      <c r="CV41" s="189">
        <f t="shared" si="96"/>
        <v>2.9390000000000002E-3</v>
      </c>
      <c r="CW41" s="189">
        <f t="shared" si="39"/>
        <v>4.6999999999999999E-4</v>
      </c>
      <c r="CX41" s="189">
        <f t="shared" si="97"/>
        <v>4.6999999999999997E-5</v>
      </c>
      <c r="CY41" s="189">
        <f t="shared" si="97"/>
        <v>4.6999999999999997E-5</v>
      </c>
      <c r="CZ41" s="195">
        <f t="shared" si="85"/>
        <v>5.4044295181536688</v>
      </c>
      <c r="DA41" s="195">
        <f t="shared" si="86"/>
        <v>12.927917693008473</v>
      </c>
      <c r="DB41" s="195">
        <f t="shared" si="87"/>
        <v>0.18397492658559889</v>
      </c>
      <c r="DC41" s="195">
        <f t="shared" si="88"/>
        <v>4.8912869484854671</v>
      </c>
      <c r="DD41" s="195">
        <f t="shared" si="89"/>
        <v>0.24982086905704806</v>
      </c>
      <c r="DE41" s="195">
        <f t="shared" si="90"/>
        <v>6.8093892783150265</v>
      </c>
      <c r="DF41" s="195">
        <f t="shared" si="91"/>
        <v>30.466819233605282</v>
      </c>
    </row>
    <row r="42" spans="1:110" ht="16" x14ac:dyDescent="0.2">
      <c r="A42" s="18" t="s">
        <v>78</v>
      </c>
      <c r="B42" s="18"/>
      <c r="C42" s="39"/>
      <c r="D42" s="174">
        <v>0.1</v>
      </c>
      <c r="E42" s="42" t="s">
        <v>85</v>
      </c>
      <c r="I42" s="69">
        <f t="shared" si="79"/>
        <v>39</v>
      </c>
      <c r="J42" s="76">
        <f t="shared" si="79"/>
        <v>43748</v>
      </c>
      <c r="K42" s="74">
        <f t="shared" si="41"/>
        <v>10</v>
      </c>
      <c r="L42" s="75">
        <f t="shared" si="0"/>
        <v>15.751179252147624</v>
      </c>
      <c r="M42" s="75">
        <f t="shared" si="1"/>
        <v>0.4</v>
      </c>
      <c r="N42" s="75">
        <f t="shared" si="2"/>
        <v>0.02</v>
      </c>
      <c r="O42" s="75">
        <f t="shared" si="3"/>
        <v>0.17499999999999999</v>
      </c>
      <c r="P42" s="78">
        <f t="shared" si="94"/>
        <v>0.75849964973496542</v>
      </c>
      <c r="Q42" s="78">
        <f t="shared" si="5"/>
        <v>0.15240551101651398</v>
      </c>
      <c r="R42" s="78">
        <f t="shared" si="6"/>
        <v>6.8582479957431289E-2</v>
      </c>
      <c r="S42" s="78">
        <f t="shared" si="7"/>
        <v>0.33515100802242659</v>
      </c>
      <c r="T42" s="79">
        <f t="shared" si="8"/>
        <v>76.865264864449813</v>
      </c>
      <c r="U42" s="79">
        <f t="shared" si="9"/>
        <v>9.6081581080562266</v>
      </c>
      <c r="V42" s="79">
        <f t="shared" si="10"/>
        <v>9.6081581080562266</v>
      </c>
      <c r="W42" s="79">
        <f t="shared" si="11"/>
        <v>43.236711486253014</v>
      </c>
      <c r="X42" s="78">
        <f t="shared" si="12"/>
        <v>7.5588097577463098E-2</v>
      </c>
      <c r="Y42" s="80">
        <f t="shared" si="13"/>
        <v>2.2277136804891497E-2</v>
      </c>
      <c r="Z42" s="63">
        <f t="shared" si="42"/>
        <v>9.8691854718550225</v>
      </c>
      <c r="AA42" s="63">
        <f t="shared" si="43"/>
        <v>9.8691854718550225</v>
      </c>
      <c r="AB42" s="80">
        <f t="shared" si="14"/>
        <v>7.2331474350257316E-2</v>
      </c>
      <c r="AC42" s="119">
        <f t="shared" si="44"/>
        <v>107261.35029021178</v>
      </c>
      <c r="AD42" s="119">
        <f t="shared" si="45"/>
        <v>107410.43149277037</v>
      </c>
      <c r="AE42" s="119">
        <f t="shared" si="15"/>
        <v>10741.043149277037</v>
      </c>
      <c r="AF42" s="119">
        <f t="shared" si="46"/>
        <v>96669.388343493338</v>
      </c>
      <c r="AG42" s="119">
        <f t="shared" si="47"/>
        <v>158007.72734649116</v>
      </c>
      <c r="AH42" s="121">
        <f t="shared" si="80"/>
        <v>1546494.359155342</v>
      </c>
      <c r="AI42" s="126">
        <f t="shared" si="48"/>
        <v>1388486.6318088509</v>
      </c>
      <c r="AJ42" s="119">
        <f t="shared" si="16"/>
        <v>657.6239215417321</v>
      </c>
      <c r="AK42" s="119">
        <f t="shared" si="49"/>
        <v>6670.4679820632073</v>
      </c>
      <c r="AL42" s="119">
        <f t="shared" si="50"/>
        <v>205444.72414631312</v>
      </c>
      <c r="AM42" s="126">
        <f t="shared" si="17"/>
        <v>1183041.9076625379</v>
      </c>
      <c r="AN42" s="121">
        <f t="shared" si="51"/>
        <v>171593186.57520935</v>
      </c>
      <c r="AO42" s="120">
        <f t="shared" si="52"/>
        <v>17159.318657520937</v>
      </c>
      <c r="AP42" s="128">
        <f t="shared" si="18"/>
        <v>7000</v>
      </c>
      <c r="AQ42" s="132">
        <f t="shared" si="53"/>
        <v>111.60000000000022</v>
      </c>
      <c r="AR42" s="132">
        <f t="shared" si="54"/>
        <v>216.7800000000004</v>
      </c>
      <c r="AS42" s="132">
        <f t="shared" si="55"/>
        <v>126.82499999999989</v>
      </c>
      <c r="AT42" s="139">
        <f t="shared" si="81"/>
        <v>19081162347.163315</v>
      </c>
      <c r="AU42" s="139">
        <f t="shared" si="92"/>
        <v>1514999164.9315262</v>
      </c>
      <c r="AV42" s="139">
        <f t="shared" si="93"/>
        <v>2762712212.3293109</v>
      </c>
      <c r="AW42" s="139">
        <f t="shared" si="19"/>
        <v>112895436088.27866</v>
      </c>
      <c r="AX42" s="133">
        <f t="shared" si="57"/>
        <v>37194539122.042442</v>
      </c>
      <c r="AY42" s="133">
        <f t="shared" si="58"/>
        <v>2832714139.0377808</v>
      </c>
      <c r="AZ42" s="133">
        <f t="shared" si="59"/>
        <v>15448594069.103828</v>
      </c>
      <c r="BA42" s="133">
        <f t="shared" si="60"/>
        <v>20982419770.3335</v>
      </c>
      <c r="BB42" s="146">
        <f t="shared" si="82"/>
        <v>21732277079.750244</v>
      </c>
      <c r="BC42" s="146">
        <f t="shared" si="61"/>
        <v>1681009133.2451973</v>
      </c>
      <c r="BD42" s="146">
        <f t="shared" si="83"/>
        <v>13577532362.048841</v>
      </c>
      <c r="BE42" s="146">
        <f t="shared" si="20"/>
        <v>8647026440.469677</v>
      </c>
      <c r="BF42" s="136">
        <f t="shared" si="62"/>
        <v>8236472955.6100483</v>
      </c>
      <c r="BG42" s="136">
        <f t="shared" si="63"/>
        <v>626582768.36163521</v>
      </c>
      <c r="BH42" s="136">
        <f t="shared" si="64"/>
        <v>2002794496.0042465</v>
      </c>
      <c r="BI42" s="136">
        <f t="shared" si="65"/>
        <v>24659437646.157047</v>
      </c>
      <c r="BJ42" s="150">
        <f t="shared" si="21"/>
        <v>167184319945.23889</v>
      </c>
      <c r="BK42" s="150">
        <f t="shared" si="98"/>
        <v>80696527354.556213</v>
      </c>
      <c r="BL42" s="149">
        <f t="shared" si="67"/>
        <v>21215424130.528259</v>
      </c>
      <c r="BM42" s="150">
        <f t="shared" si="68"/>
        <v>214820862985.54074</v>
      </c>
      <c r="BN42" s="150">
        <f t="shared" si="84"/>
        <v>3756516569485.6191</v>
      </c>
      <c r="BO42" s="154">
        <f t="shared" si="69"/>
        <v>3.1753030430745857</v>
      </c>
      <c r="BP42" s="154">
        <f t="shared" si="22"/>
        <v>3.1753030430745857</v>
      </c>
      <c r="BQ42" s="148">
        <f t="shared" si="70"/>
        <v>620957223685.34668</v>
      </c>
      <c r="BR42" s="148">
        <f t="shared" si="71"/>
        <v>620.95722368534678</v>
      </c>
      <c r="BS42" s="139">
        <f t="shared" si="23"/>
        <v>952700445930.72864</v>
      </c>
      <c r="BT42" s="139">
        <f t="shared" si="24"/>
        <v>214975548872.53775</v>
      </c>
      <c r="BU42" s="139">
        <f t="shared" si="25"/>
        <v>2409017691.5302138</v>
      </c>
      <c r="BV42" s="139">
        <f t="shared" si="72"/>
        <v>60535490645.121872</v>
      </c>
      <c r="BW42" s="139">
        <f t="shared" si="73"/>
        <v>70206707671.786987</v>
      </c>
      <c r="BX42" s="139">
        <f t="shared" si="74"/>
        <v>10664515038121.971</v>
      </c>
      <c r="BY42" s="143">
        <f t="shared" si="75"/>
        <v>9.0144862739418858</v>
      </c>
      <c r="BZ42" s="143">
        <f t="shared" si="26"/>
        <v>9.0144862739418858</v>
      </c>
      <c r="CA42" s="143">
        <f t="shared" si="27"/>
        <v>99.918844137914334</v>
      </c>
      <c r="CB42" s="143">
        <f t="shared" si="28"/>
        <v>99.918844137914334</v>
      </c>
      <c r="CC42" s="143">
        <f t="shared" si="29"/>
        <v>3.597591344108054</v>
      </c>
      <c r="CD42" s="143">
        <f t="shared" si="30"/>
        <v>9.4521373033903302</v>
      </c>
      <c r="CE42" s="166">
        <f t="shared" si="31"/>
        <v>95.774239225171797</v>
      </c>
      <c r="CG42" s="167">
        <v>41</v>
      </c>
      <c r="CH42" s="169">
        <f t="shared" si="76"/>
        <v>40</v>
      </c>
      <c r="CI42" s="170">
        <f t="shared" si="77"/>
        <v>2.0210753903062737</v>
      </c>
      <c r="CK42" s="189">
        <v>40</v>
      </c>
      <c r="CL42" s="190">
        <f>'Litter calculation'!G$30+CK42</f>
        <v>42715</v>
      </c>
      <c r="CM42" s="193">
        <f t="shared" si="78"/>
        <v>12</v>
      </c>
      <c r="CN42" s="189">
        <f t="shared" si="32"/>
        <v>0.9</v>
      </c>
      <c r="CO42" s="194">
        <f t="shared" si="33"/>
        <v>0.45</v>
      </c>
      <c r="CP42" s="194">
        <f t="shared" si="34"/>
        <v>0.2</v>
      </c>
      <c r="CQ42" s="189">
        <f t="shared" si="35"/>
        <v>0.36870000000000003</v>
      </c>
      <c r="CR42" s="189">
        <f t="shared" si="95"/>
        <v>3.687E-2</v>
      </c>
      <c r="CS42" s="189">
        <f t="shared" si="95"/>
        <v>3.687E-2</v>
      </c>
      <c r="CT42" s="189">
        <f t="shared" si="37"/>
        <v>2.9389999999999999E-2</v>
      </c>
      <c r="CU42" s="189">
        <f t="shared" si="96"/>
        <v>2.9390000000000002E-3</v>
      </c>
      <c r="CV42" s="189">
        <f t="shared" si="96"/>
        <v>2.9390000000000002E-3</v>
      </c>
      <c r="CW42" s="189">
        <f t="shared" si="39"/>
        <v>4.6999999999999999E-4</v>
      </c>
      <c r="CX42" s="189">
        <f t="shared" si="97"/>
        <v>4.6999999999999997E-5</v>
      </c>
      <c r="CY42" s="189">
        <f t="shared" si="97"/>
        <v>4.6999999999999997E-5</v>
      </c>
      <c r="CZ42" s="195">
        <f t="shared" si="85"/>
        <v>5.579734732982887</v>
      </c>
      <c r="DA42" s="195">
        <f t="shared" si="86"/>
        <v>13.490012999357592</v>
      </c>
      <c r="DB42" s="195">
        <f t="shared" si="87"/>
        <v>0.20002651806057289</v>
      </c>
      <c r="DC42" s="195">
        <f t="shared" si="88"/>
        <v>5.3244655634012297</v>
      </c>
      <c r="DD42" s="195">
        <f t="shared" si="89"/>
        <v>0.25646172340814605</v>
      </c>
      <c r="DE42" s="195">
        <f t="shared" si="90"/>
        <v>7.001695244539798</v>
      </c>
      <c r="DF42" s="195">
        <f t="shared" si="91"/>
        <v>31.85239678175023</v>
      </c>
    </row>
    <row r="43" spans="1:110" ht="16" x14ac:dyDescent="0.2">
      <c r="A43" s="18" t="s">
        <v>79</v>
      </c>
      <c r="B43" s="18"/>
      <c r="C43" s="39"/>
      <c r="D43" s="174">
        <v>0.06</v>
      </c>
      <c r="E43" s="42" t="s">
        <v>85</v>
      </c>
      <c r="I43" s="69">
        <f t="shared" si="79"/>
        <v>40</v>
      </c>
      <c r="J43" s="76">
        <f t="shared" si="79"/>
        <v>43749</v>
      </c>
      <c r="K43" s="74">
        <f t="shared" si="41"/>
        <v>10</v>
      </c>
      <c r="L43" s="75">
        <f t="shared" si="0"/>
        <v>15.885384139146396</v>
      </c>
      <c r="M43" s="75">
        <f t="shared" si="1"/>
        <v>0.4</v>
      </c>
      <c r="N43" s="75">
        <f t="shared" si="2"/>
        <v>0.02</v>
      </c>
      <c r="O43" s="75">
        <f t="shared" si="3"/>
        <v>0.17499999999999999</v>
      </c>
      <c r="P43" s="78">
        <f t="shared" si="94"/>
        <v>0.76151454507937677</v>
      </c>
      <c r="Q43" s="78">
        <f t="shared" si="5"/>
        <v>0.15301129463920501</v>
      </c>
      <c r="R43" s="78">
        <f t="shared" si="6"/>
        <v>6.8855082587642252E-2</v>
      </c>
      <c r="S43" s="78">
        <f t="shared" si="7"/>
        <v>0.3364831710815851</v>
      </c>
      <c r="T43" s="79">
        <f t="shared" si="8"/>
        <v>76.928246897767366</v>
      </c>
      <c r="U43" s="79">
        <f t="shared" si="9"/>
        <v>9.6160308622209207</v>
      </c>
      <c r="V43" s="79">
        <f t="shared" si="10"/>
        <v>9.6160308622209207</v>
      </c>
      <c r="W43" s="79">
        <f t="shared" si="11"/>
        <v>43.272138879994138</v>
      </c>
      <c r="X43" s="78">
        <f t="shared" si="12"/>
        <v>7.60846632056221E-2</v>
      </c>
      <c r="Y43" s="80">
        <f t="shared" si="13"/>
        <v>2.2520316060133268E-2</v>
      </c>
      <c r="Z43" s="63">
        <f t="shared" si="42"/>
        <v>9.8402248698934578</v>
      </c>
      <c r="AA43" s="63">
        <f t="shared" si="43"/>
        <v>9.8402248698934578</v>
      </c>
      <c r="AB43" s="80">
        <f t="shared" si="14"/>
        <v>7.256206307578586E-2</v>
      </c>
      <c r="AC43" s="119">
        <f t="shared" si="44"/>
        <v>110095.94233874691</v>
      </c>
      <c r="AD43" s="119">
        <f t="shared" si="45"/>
        <v>110245.02354130551</v>
      </c>
      <c r="AE43" s="119">
        <f t="shared" si="15"/>
        <v>11024.502354130551</v>
      </c>
      <c r="AF43" s="119">
        <f t="shared" si="46"/>
        <v>99220.521187174949</v>
      </c>
      <c r="AG43" s="119">
        <f t="shared" si="47"/>
        <v>169032.22970062171</v>
      </c>
      <c r="AH43" s="121">
        <f t="shared" si="80"/>
        <v>1656739.3826966474</v>
      </c>
      <c r="AI43" s="126">
        <f t="shared" si="48"/>
        <v>1487707.1529960257</v>
      </c>
      <c r="AJ43" s="119">
        <f t="shared" si="16"/>
        <v>679.35861975711919</v>
      </c>
      <c r="AK43" s="119">
        <f t="shared" si="49"/>
        <v>6692.2026802785949</v>
      </c>
      <c r="AL43" s="119">
        <f t="shared" si="50"/>
        <v>212136.92682659172</v>
      </c>
      <c r="AM43" s="126">
        <f t="shared" si="17"/>
        <v>1275570.2261694339</v>
      </c>
      <c r="AN43" s="121">
        <f t="shared" si="51"/>
        <v>185013868.39400861</v>
      </c>
      <c r="AO43" s="120">
        <f t="shared" si="52"/>
        <v>18501.38683940086</v>
      </c>
      <c r="AP43" s="128">
        <f t="shared" si="18"/>
        <v>7000</v>
      </c>
      <c r="AQ43" s="132">
        <f t="shared" si="53"/>
        <v>112.00000000000023</v>
      </c>
      <c r="AR43" s="132">
        <f t="shared" si="54"/>
        <v>216.80000000000041</v>
      </c>
      <c r="AS43" s="132">
        <f t="shared" si="55"/>
        <v>126.99999999999989</v>
      </c>
      <c r="AT43" s="139">
        <f t="shared" si="81"/>
        <v>20647547712.7714</v>
      </c>
      <c r="AU43" s="139">
        <f t="shared" si="92"/>
        <v>1566385365.6080856</v>
      </c>
      <c r="AV43" s="139">
        <f t="shared" si="93"/>
        <v>2860353063.9183884</v>
      </c>
      <c r="AW43" s="139">
        <f t="shared" si="19"/>
        <v>117291453862.78584</v>
      </c>
      <c r="AX43" s="133">
        <f t="shared" si="57"/>
        <v>40107306390.453262</v>
      </c>
      <c r="AY43" s="133">
        <f t="shared" si="58"/>
        <v>2912767268.41082</v>
      </c>
      <c r="AZ43" s="133">
        <f t="shared" si="59"/>
        <v>16177548422.03606</v>
      </c>
      <c r="BA43" s="133">
        <f t="shared" si="60"/>
        <v>22071388034.635612</v>
      </c>
      <c r="BB43" s="146">
        <f t="shared" si="82"/>
        <v>23464383859.070122</v>
      </c>
      <c r="BC43" s="146">
        <f t="shared" si="61"/>
        <v>1732106779.3198776</v>
      </c>
      <c r="BD43" s="146">
        <f t="shared" si="83"/>
        <v>14409672015.180471</v>
      </c>
      <c r="BE43" s="146">
        <f t="shared" si="20"/>
        <v>9219769103.3057079</v>
      </c>
      <c r="BF43" s="136">
        <f t="shared" si="62"/>
        <v>8880665682.9124126</v>
      </c>
      <c r="BG43" s="136">
        <f t="shared" si="63"/>
        <v>644192727.30236435</v>
      </c>
      <c r="BH43" s="136">
        <f t="shared" si="64"/>
        <v>2074744582.050168</v>
      </c>
      <c r="BI43" s="136">
        <f t="shared" si="65"/>
        <v>25651739966.830948</v>
      </c>
      <c r="BJ43" s="150">
        <f t="shared" si="21"/>
        <v>174234350967.55811</v>
      </c>
      <c r="BK43" s="150">
        <f t="shared" si="98"/>
        <v>88043201511.078873</v>
      </c>
      <c r="BL43" s="149">
        <f t="shared" si="67"/>
        <v>21249771535.56052</v>
      </c>
      <c r="BM43" s="150">
        <f t="shared" si="68"/>
        <v>220490047082.61102</v>
      </c>
      <c r="BN43" s="150">
        <f t="shared" si="84"/>
        <v>4041947994489.1484</v>
      </c>
      <c r="BO43" s="154">
        <f t="shared" si="69"/>
        <v>3.1687381153660268</v>
      </c>
      <c r="BP43" s="154">
        <f t="shared" si="22"/>
        <v>3.1687381153660268</v>
      </c>
      <c r="BQ43" s="148">
        <f t="shared" si="70"/>
        <v>642206995220.90723</v>
      </c>
      <c r="BR43" s="148">
        <f t="shared" si="71"/>
        <v>642.20699522090717</v>
      </c>
      <c r="BS43" s="139">
        <f t="shared" si="23"/>
        <v>975008517794.84863</v>
      </c>
      <c r="BT43" s="139">
        <f t="shared" si="24"/>
        <v>234547088825.51413</v>
      </c>
      <c r="BU43" s="139">
        <f t="shared" si="25"/>
        <v>2610520667.1862798</v>
      </c>
      <c r="BV43" s="139">
        <f t="shared" si="72"/>
        <v>60326769203.808495</v>
      </c>
      <c r="BW43" s="139">
        <f t="shared" si="73"/>
        <v>78857860041.016998</v>
      </c>
      <c r="BX43" s="139">
        <f t="shared" si="74"/>
        <v>11420897037261.33</v>
      </c>
      <c r="BY43" s="143">
        <f t="shared" si="75"/>
        <v>8.9535619466115488</v>
      </c>
      <c r="BZ43" s="143">
        <f t="shared" si="26"/>
        <v>8.9535619466115488</v>
      </c>
      <c r="CA43" s="143">
        <f t="shared" si="27"/>
        <v>99.243543496065854</v>
      </c>
      <c r="CB43" s="143">
        <f t="shared" si="28"/>
        <v>99.243543496065854</v>
      </c>
      <c r="CC43" s="143">
        <f t="shared" si="29"/>
        <v>3.5937123381635683</v>
      </c>
      <c r="CD43" s="143">
        <f t="shared" si="30"/>
        <v>9.4068593895359829</v>
      </c>
      <c r="CE43" s="166">
        <f t="shared" si="31"/>
        <v>95.595979908107864</v>
      </c>
      <c r="CG43" s="167">
        <v>42</v>
      </c>
      <c r="CH43" s="169">
        <f t="shared" si="76"/>
        <v>41</v>
      </c>
      <c r="CI43" s="170">
        <f t="shared" si="77"/>
        <v>2.0195409704413767</v>
      </c>
      <c r="CK43" s="189">
        <v>41</v>
      </c>
      <c r="CL43" s="190">
        <f>'Litter calculation'!G$30+CK43</f>
        <v>42716</v>
      </c>
      <c r="CM43" s="193">
        <f t="shared" si="78"/>
        <v>12</v>
      </c>
      <c r="CN43" s="189">
        <f t="shared" si="32"/>
        <v>0.9</v>
      </c>
      <c r="CO43" s="194">
        <f t="shared" si="33"/>
        <v>0.45</v>
      </c>
      <c r="CP43" s="194">
        <f t="shared" si="34"/>
        <v>0.2</v>
      </c>
      <c r="CQ43" s="189">
        <f t="shared" si="35"/>
        <v>0.36870000000000003</v>
      </c>
      <c r="CR43" s="189">
        <f t="shared" ref="CR43:CS62" si="99">IF($CM43=12,$D$50,IF($CM43&lt;=2,$D$50,IF($CM43&lt;=5,$D$52,IF($CM43&lt;=8,$D$54,$D$56))))</f>
        <v>3.687E-2</v>
      </c>
      <c r="CS43" s="189">
        <f t="shared" si="99"/>
        <v>3.687E-2</v>
      </c>
      <c r="CT43" s="189">
        <f t="shared" si="37"/>
        <v>2.9389999999999999E-2</v>
      </c>
      <c r="CU43" s="189">
        <f t="shared" ref="CU43:CV62" si="100">IF($CM43=12,$D$58,IF($CM43&lt;=2,$D$58,IF($CM43&lt;=5,$D$60,IF($CM43&lt;=8,$D$62,$D$64))))</f>
        <v>2.9390000000000002E-3</v>
      </c>
      <c r="CV43" s="189">
        <f t="shared" si="100"/>
        <v>2.9390000000000002E-3</v>
      </c>
      <c r="CW43" s="189">
        <f t="shared" si="39"/>
        <v>4.6999999999999999E-4</v>
      </c>
      <c r="CX43" s="189">
        <f t="shared" ref="CX43:CY62" si="101">IF($CM43=12,$D$66,IF($CM43&lt;=2,$D$66,IF($CM43&lt;=5,$D$68,IF($CM43&lt;=8,$D$70,$D$72))))</f>
        <v>4.6999999999999997E-5</v>
      </c>
      <c r="CY43" s="189">
        <f t="shared" si="101"/>
        <v>4.6999999999999997E-5</v>
      </c>
      <c r="CZ43" s="195">
        <f t="shared" si="85"/>
        <v>5.7499627031189711</v>
      </c>
      <c r="DA43" s="195">
        <f t="shared" si="86"/>
        <v>14.051844182986429</v>
      </c>
      <c r="DB43" s="195">
        <f t="shared" si="87"/>
        <v>0.21603100316492124</v>
      </c>
      <c r="DC43" s="195">
        <f t="shared" si="88"/>
        <v>5.7576238194005294</v>
      </c>
      <c r="DD43" s="195">
        <f t="shared" si="89"/>
        <v>0.26308308894115257</v>
      </c>
      <c r="DE43" s="195">
        <f t="shared" si="90"/>
        <v>7.1939921725965554</v>
      </c>
      <c r="DF43" s="195">
        <f t="shared" si="91"/>
        <v>33.232536970208557</v>
      </c>
    </row>
    <row r="44" spans="1:110" ht="16" x14ac:dyDescent="0.2">
      <c r="A44" s="18" t="s">
        <v>80</v>
      </c>
      <c r="B44" s="18"/>
      <c r="C44" s="39"/>
      <c r="D44" s="174">
        <v>0.04</v>
      </c>
      <c r="E44" s="42" t="s">
        <v>85</v>
      </c>
      <c r="I44" s="69">
        <f t="shared" si="79"/>
        <v>41</v>
      </c>
      <c r="J44" s="76">
        <f t="shared" si="79"/>
        <v>43750</v>
      </c>
      <c r="K44" s="74">
        <f t="shared" si="41"/>
        <v>10</v>
      </c>
      <c r="L44" s="75">
        <f t="shared" si="0"/>
        <v>16.019997197909159</v>
      </c>
      <c r="M44" s="75">
        <f t="shared" si="1"/>
        <v>0.4</v>
      </c>
      <c r="N44" s="75">
        <f t="shared" si="2"/>
        <v>0.02</v>
      </c>
      <c r="O44" s="75">
        <f t="shared" si="3"/>
        <v>0.17499999999999999</v>
      </c>
      <c r="P44" s="78">
        <f t="shared" si="94"/>
        <v>0.76455064837353626</v>
      </c>
      <c r="Q44" s="78">
        <f t="shared" si="5"/>
        <v>0.15362133958017102</v>
      </c>
      <c r="R44" s="78">
        <f t="shared" si="6"/>
        <v>6.9129602811076954E-2</v>
      </c>
      <c r="S44" s="78">
        <f t="shared" si="7"/>
        <v>0.33782470509528345</v>
      </c>
      <c r="T44" s="79">
        <f t="shared" si="8"/>
        <v>76.993182756922707</v>
      </c>
      <c r="U44" s="79">
        <f t="shared" si="9"/>
        <v>9.6241478446153383</v>
      </c>
      <c r="V44" s="79">
        <f t="shared" si="10"/>
        <v>9.6241478446153383</v>
      </c>
      <c r="W44" s="79">
        <f t="shared" si="11"/>
        <v>43.308665300769022</v>
      </c>
      <c r="X44" s="78">
        <f t="shared" si="12"/>
        <v>7.6586016131001231E-2</v>
      </c>
      <c r="Y44" s="80">
        <f t="shared" si="13"/>
        <v>2.2764234922611398E-2</v>
      </c>
      <c r="Z44" s="63">
        <f t="shared" si="42"/>
        <v>9.8113312297156163</v>
      </c>
      <c r="AA44" s="63">
        <f t="shared" si="43"/>
        <v>9.8113312297156163</v>
      </c>
      <c r="AB44" s="80">
        <f t="shared" si="14"/>
        <v>7.2794091579087589E-2</v>
      </c>
      <c r="AC44" s="119">
        <f t="shared" si="44"/>
        <v>112515.24166978057</v>
      </c>
      <c r="AD44" s="119">
        <f t="shared" si="45"/>
        <v>112664.32287233917</v>
      </c>
      <c r="AE44" s="119">
        <f t="shared" si="15"/>
        <v>11266.432287233918</v>
      </c>
      <c r="AF44" s="119">
        <f t="shared" si="46"/>
        <v>101397.89058510526</v>
      </c>
      <c r="AG44" s="119">
        <f t="shared" si="47"/>
        <v>180298.66198785562</v>
      </c>
      <c r="AH44" s="121">
        <f t="shared" si="80"/>
        <v>1769403.7055689865</v>
      </c>
      <c r="AI44" s="126">
        <f t="shared" si="48"/>
        <v>1589105.0435811309</v>
      </c>
      <c r="AJ44" s="119">
        <f t="shared" si="16"/>
        <v>701.70250017509136</v>
      </c>
      <c r="AK44" s="119">
        <f t="shared" si="49"/>
        <v>6714.5465606965672</v>
      </c>
      <c r="AL44" s="119">
        <f t="shared" si="50"/>
        <v>218851.47338728828</v>
      </c>
      <c r="AM44" s="126">
        <f t="shared" si="17"/>
        <v>1370253.5701938425</v>
      </c>
      <c r="AN44" s="121">
        <f t="shared" si="51"/>
        <v>198747123.83619836</v>
      </c>
      <c r="AO44" s="120">
        <f t="shared" si="52"/>
        <v>19874.712383619837</v>
      </c>
      <c r="AP44" s="128">
        <f t="shared" si="18"/>
        <v>7000</v>
      </c>
      <c r="AQ44" s="132">
        <f t="shared" si="53"/>
        <v>112.40000000000023</v>
      </c>
      <c r="AR44" s="132">
        <f t="shared" si="54"/>
        <v>216.82000000000042</v>
      </c>
      <c r="AS44" s="132">
        <f t="shared" si="55"/>
        <v>127.17499999999988</v>
      </c>
      <c r="AT44" s="139">
        <f t="shared" si="81"/>
        <v>22259677869.654263</v>
      </c>
      <c r="AU44" s="139">
        <f t="shared" si="92"/>
        <v>1612130156.8828621</v>
      </c>
      <c r="AV44" s="139">
        <f t="shared" si="93"/>
        <v>2947796794.2581034</v>
      </c>
      <c r="AW44" s="139">
        <f t="shared" si="19"/>
        <v>121300480874.56436</v>
      </c>
      <c r="AX44" s="133">
        <f t="shared" si="57"/>
        <v>43088376447.687889</v>
      </c>
      <c r="AY44" s="133">
        <f t="shared" si="58"/>
        <v>2981070057.2346268</v>
      </c>
      <c r="AZ44" s="133">
        <f t="shared" si="59"/>
        <v>16863348388.016216</v>
      </c>
      <c r="BA44" s="133">
        <f t="shared" si="60"/>
        <v>23111394971.696514</v>
      </c>
      <c r="BB44" s="146">
        <f t="shared" si="82"/>
        <v>25240884727.19717</v>
      </c>
      <c r="BC44" s="146">
        <f t="shared" si="61"/>
        <v>1776500868.1270485</v>
      </c>
      <c r="BD44" s="146">
        <f t="shared" si="83"/>
        <v>15227381336.628113</v>
      </c>
      <c r="BE44" s="146">
        <f t="shared" si="20"/>
        <v>9788738855.9692898</v>
      </c>
      <c r="BF44" s="136">
        <f t="shared" si="62"/>
        <v>9539861944.1375217</v>
      </c>
      <c r="BG44" s="136">
        <f t="shared" si="63"/>
        <v>659196261.2251091</v>
      </c>
      <c r="BH44" s="136">
        <f t="shared" si="64"/>
        <v>2139153727.0017653</v>
      </c>
      <c r="BI44" s="136">
        <f t="shared" si="65"/>
        <v>26559121691.131298</v>
      </c>
      <c r="BJ44" s="150">
        <f t="shared" si="21"/>
        <v>180759736393.36145</v>
      </c>
      <c r="BK44" s="150">
        <f t="shared" si="98"/>
        <v>95642364372.793564</v>
      </c>
      <c r="BL44" s="149">
        <f t="shared" si="67"/>
        <v>21276639614.279079</v>
      </c>
      <c r="BM44" s="150">
        <f t="shared" si="68"/>
        <v>225328645744.67834</v>
      </c>
      <c r="BN44" s="150">
        <f t="shared" si="84"/>
        <v>4331117372640.1152</v>
      </c>
      <c r="BO44" s="154">
        <f t="shared" si="69"/>
        <v>3.1608145140810797</v>
      </c>
      <c r="BP44" s="154">
        <f t="shared" si="22"/>
        <v>3.1608145140810797</v>
      </c>
      <c r="BQ44" s="148">
        <f t="shared" si="70"/>
        <v>663483634835.18628</v>
      </c>
      <c r="BR44" s="148">
        <f t="shared" si="71"/>
        <v>663.48363483518619</v>
      </c>
      <c r="BS44" s="139">
        <f t="shared" si="23"/>
        <v>993508513673.05334</v>
      </c>
      <c r="BT44" s="139">
        <f t="shared" si="24"/>
        <v>254791258689.12207</v>
      </c>
      <c r="BU44" s="139">
        <f t="shared" si="25"/>
        <v>2817226668.8594799</v>
      </c>
      <c r="BV44" s="139">
        <f t="shared" si="72"/>
        <v>60119108574.60424</v>
      </c>
      <c r="BW44" s="139">
        <f t="shared" si="73"/>
        <v>88159498845.813034</v>
      </c>
      <c r="BX44" s="139">
        <f t="shared" si="74"/>
        <v>12184837455847.611</v>
      </c>
      <c r="BY44" s="143">
        <f t="shared" si="75"/>
        <v>8.8923960651486471</v>
      </c>
      <c r="BZ44" s="143">
        <f t="shared" si="26"/>
        <v>8.8923960651486471</v>
      </c>
      <c r="CA44" s="143">
        <f t="shared" si="27"/>
        <v>98.565565407162808</v>
      </c>
      <c r="CB44" s="143">
        <f t="shared" si="28"/>
        <v>98.565565407162808</v>
      </c>
      <c r="CC44" s="143">
        <f t="shared" si="29"/>
        <v>3.5891406257344634</v>
      </c>
      <c r="CD44" s="143">
        <f t="shared" si="30"/>
        <v>9.3614269677381152</v>
      </c>
      <c r="CE44" s="166">
        <f t="shared" si="31"/>
        <v>95.41444222558836</v>
      </c>
      <c r="CG44" s="167">
        <v>43</v>
      </c>
      <c r="CH44" s="169">
        <f t="shared" si="76"/>
        <v>42</v>
      </c>
      <c r="CI44" s="170">
        <f t="shared" si="77"/>
        <v>2.0180817028184461</v>
      </c>
      <c r="CK44" s="189">
        <v>42</v>
      </c>
      <c r="CL44" s="190">
        <f>'Litter calculation'!G$30+CK44</f>
        <v>42717</v>
      </c>
      <c r="CM44" s="193">
        <f t="shared" si="78"/>
        <v>12</v>
      </c>
      <c r="CN44" s="189">
        <f t="shared" si="32"/>
        <v>0.9</v>
      </c>
      <c r="CO44" s="194">
        <f t="shared" si="33"/>
        <v>0.45</v>
      </c>
      <c r="CP44" s="194">
        <f t="shared" si="34"/>
        <v>0.2</v>
      </c>
      <c r="CQ44" s="189">
        <f t="shared" si="35"/>
        <v>0.36870000000000003</v>
      </c>
      <c r="CR44" s="189">
        <f t="shared" si="99"/>
        <v>3.687E-2</v>
      </c>
      <c r="CS44" s="189">
        <f t="shared" si="99"/>
        <v>3.687E-2</v>
      </c>
      <c r="CT44" s="189">
        <f t="shared" si="37"/>
        <v>2.9389999999999999E-2</v>
      </c>
      <c r="CU44" s="189">
        <f t="shared" si="100"/>
        <v>2.9390000000000002E-3</v>
      </c>
      <c r="CV44" s="189">
        <f t="shared" si="100"/>
        <v>2.9390000000000002E-3</v>
      </c>
      <c r="CW44" s="189">
        <f t="shared" si="39"/>
        <v>4.6999999999999999E-4</v>
      </c>
      <c r="CX44" s="189">
        <f t="shared" si="101"/>
        <v>4.6999999999999997E-5</v>
      </c>
      <c r="CY44" s="189">
        <f t="shared" si="101"/>
        <v>4.6999999999999997E-5</v>
      </c>
      <c r="CZ44" s="195">
        <f t="shared" si="85"/>
        <v>5.9152604773174255</v>
      </c>
      <c r="DA44" s="195">
        <f t="shared" si="86"/>
        <v>14.613411368003494</v>
      </c>
      <c r="DB44" s="195">
        <f t="shared" si="87"/>
        <v>0.23198852014102048</v>
      </c>
      <c r="DC44" s="195">
        <f t="shared" si="88"/>
        <v>6.1907617174402132</v>
      </c>
      <c r="DD44" s="195">
        <f t="shared" si="89"/>
        <v>0.26968502284961693</v>
      </c>
      <c r="DE44" s="195">
        <f t="shared" si="90"/>
        <v>7.3862800629100827</v>
      </c>
      <c r="DF44" s="195">
        <f t="shared" si="91"/>
        <v>34.607387168661852</v>
      </c>
    </row>
    <row r="45" spans="1:110" ht="16" x14ac:dyDescent="0.2">
      <c r="A45" s="18" t="s">
        <v>81</v>
      </c>
      <c r="B45" s="18"/>
      <c r="C45" s="39"/>
      <c r="D45" s="174">
        <v>0.02</v>
      </c>
      <c r="E45" s="42" t="s">
        <v>85</v>
      </c>
      <c r="I45" s="69">
        <f t="shared" si="79"/>
        <v>42</v>
      </c>
      <c r="J45" s="76">
        <f t="shared" si="79"/>
        <v>43751</v>
      </c>
      <c r="K45" s="74">
        <f t="shared" si="41"/>
        <v>10</v>
      </c>
      <c r="L45" s="75">
        <f t="shared" si="0"/>
        <v>16.154977830973415</v>
      </c>
      <c r="M45" s="75">
        <f t="shared" si="1"/>
        <v>0.4</v>
      </c>
      <c r="N45" s="75">
        <f t="shared" si="2"/>
        <v>0.02</v>
      </c>
      <c r="O45" s="75">
        <f t="shared" si="3"/>
        <v>0.17499999999999999</v>
      </c>
      <c r="P45" s="78">
        <f t="shared" si="94"/>
        <v>0.76760719644139708</v>
      </c>
      <c r="Q45" s="78">
        <f t="shared" si="5"/>
        <v>0.15423549249427143</v>
      </c>
      <c r="R45" s="78">
        <f t="shared" si="6"/>
        <v>6.9405971622422138E-2</v>
      </c>
      <c r="S45" s="78">
        <f t="shared" si="7"/>
        <v>0.33917527284619875</v>
      </c>
      <c r="T45" s="79">
        <f t="shared" si="8"/>
        <v>77.060117620805912</v>
      </c>
      <c r="U45" s="79">
        <f t="shared" si="9"/>
        <v>9.6325147026007389</v>
      </c>
      <c r="V45" s="79">
        <f t="shared" si="10"/>
        <v>9.6325147026007389</v>
      </c>
      <c r="W45" s="79">
        <f t="shared" si="11"/>
        <v>43.346316161703321</v>
      </c>
      <c r="X45" s="78">
        <f t="shared" si="12"/>
        <v>7.7092055232933041E-2</v>
      </c>
      <c r="Y45" s="80">
        <f t="shared" si="13"/>
        <v>2.3008819829723828E-2</v>
      </c>
      <c r="Z45" s="63">
        <f t="shared" si="42"/>
        <v>9.7825134645397576</v>
      </c>
      <c r="AA45" s="63">
        <f t="shared" si="43"/>
        <v>9.7825134645397576</v>
      </c>
      <c r="AB45" s="80">
        <f t="shared" si="14"/>
        <v>7.3027498650386699E-2</v>
      </c>
      <c r="AC45" s="119">
        <f t="shared" si="44"/>
        <v>114488.90264648893</v>
      </c>
      <c r="AD45" s="119">
        <f t="shared" si="45"/>
        <v>114637.98384904752</v>
      </c>
      <c r="AE45" s="119">
        <f t="shared" si="15"/>
        <v>11463.798384904752</v>
      </c>
      <c r="AF45" s="119">
        <f t="shared" si="46"/>
        <v>103174.18546414276</v>
      </c>
      <c r="AG45" s="119">
        <f t="shared" si="47"/>
        <v>191762.46037276037</v>
      </c>
      <c r="AH45" s="121">
        <f t="shared" si="80"/>
        <v>1884041.6894180339</v>
      </c>
      <c r="AI45" s="126">
        <f t="shared" si="48"/>
        <v>1692279.2290452735</v>
      </c>
      <c r="AJ45" s="119">
        <f t="shared" si="16"/>
        <v>724.66853373295714</v>
      </c>
      <c r="AK45" s="119">
        <f t="shared" si="49"/>
        <v>6737.5125942544328</v>
      </c>
      <c r="AL45" s="119">
        <f t="shared" si="50"/>
        <v>225588.9859815427</v>
      </c>
      <c r="AM45" s="126">
        <f t="shared" si="17"/>
        <v>1466690.2430637309</v>
      </c>
      <c r="AN45" s="121">
        <f t="shared" si="51"/>
        <v>212734689.19062489</v>
      </c>
      <c r="AO45" s="120">
        <f t="shared" si="52"/>
        <v>21273.468919062489</v>
      </c>
      <c r="AP45" s="128">
        <f t="shared" si="18"/>
        <v>7000</v>
      </c>
      <c r="AQ45" s="132">
        <f t="shared" si="53"/>
        <v>112.80000000000024</v>
      </c>
      <c r="AR45" s="132">
        <f t="shared" si="54"/>
        <v>216.84000000000043</v>
      </c>
      <c r="AS45" s="132">
        <f t="shared" si="55"/>
        <v>127.34999999999988</v>
      </c>
      <c r="AT45" s="139">
        <f t="shared" si="81"/>
        <v>23911379065.026287</v>
      </c>
      <c r="AU45" s="139">
        <f t="shared" si="92"/>
        <v>1651701195.3720245</v>
      </c>
      <c r="AV45" s="139">
        <f t="shared" si="93"/>
        <v>3024027583.9251781</v>
      </c>
      <c r="AW45" s="139">
        <f t="shared" si="19"/>
        <v>124876611372.35536</v>
      </c>
      <c r="AX45" s="133">
        <f t="shared" si="57"/>
        <v>46125135310.311378</v>
      </c>
      <c r="AY45" s="133">
        <f t="shared" si="58"/>
        <v>3036758862.6234894</v>
      </c>
      <c r="AZ45" s="133">
        <f t="shared" si="59"/>
        <v>17498710748.337715</v>
      </c>
      <c r="BA45" s="133">
        <f t="shared" si="60"/>
        <v>24091765617.936569</v>
      </c>
      <c r="BB45" s="146">
        <f t="shared" si="82"/>
        <v>27054534097.817696</v>
      </c>
      <c r="BC45" s="146">
        <f t="shared" si="61"/>
        <v>1813649370.6205254</v>
      </c>
      <c r="BD45" s="146">
        <f t="shared" si="83"/>
        <v>16023928828.307114</v>
      </c>
      <c r="BE45" s="146">
        <f t="shared" si="20"/>
        <v>10349547865.384359</v>
      </c>
      <c r="BF45" s="136">
        <f t="shared" si="62"/>
        <v>10211265081.149994</v>
      </c>
      <c r="BG45" s="136">
        <f t="shared" si="63"/>
        <v>671403137.01247215</v>
      </c>
      <c r="BH45" s="136">
        <f t="shared" si="64"/>
        <v>2195245511.8067522</v>
      </c>
      <c r="BI45" s="136">
        <f t="shared" si="65"/>
        <v>27370846202.264801</v>
      </c>
      <c r="BJ45" s="150">
        <f t="shared" si="21"/>
        <v>186688771057.9411</v>
      </c>
      <c r="BK45" s="150">
        <f t="shared" si="98"/>
        <v>103459391123.90614</v>
      </c>
      <c r="BL45" s="149">
        <f t="shared" si="67"/>
        <v>21296027596.72348</v>
      </c>
      <c r="BM45" s="150">
        <f t="shared" si="68"/>
        <v>229275967698.09503</v>
      </c>
      <c r="BN45" s="150">
        <f t="shared" si="84"/>
        <v>4622326692675.5215</v>
      </c>
      <c r="BO45" s="154">
        <f t="shared" si="69"/>
        <v>3.151535721012273</v>
      </c>
      <c r="BP45" s="154">
        <f t="shared" si="22"/>
        <v>3.151535721012273</v>
      </c>
      <c r="BQ45" s="148">
        <f t="shared" si="70"/>
        <v>684779662431.90979</v>
      </c>
      <c r="BR45" s="148">
        <f t="shared" si="71"/>
        <v>684.77966243190986</v>
      </c>
      <c r="BS45" s="139">
        <f t="shared" si="23"/>
        <v>1007967016826.0886</v>
      </c>
      <c r="BT45" s="139">
        <f t="shared" si="24"/>
        <v>275615817954.086</v>
      </c>
      <c r="BU45" s="139">
        <f t="shared" si="25"/>
        <v>3028214583.6426468</v>
      </c>
      <c r="BV45" s="139">
        <f t="shared" si="72"/>
        <v>59912630482.037575</v>
      </c>
      <c r="BW45" s="139">
        <f t="shared" si="73"/>
        <v>98111384533.393433</v>
      </c>
      <c r="BX45" s="139">
        <f t="shared" si="74"/>
        <v>12952359194187.326</v>
      </c>
      <c r="BY45" s="143">
        <f t="shared" si="75"/>
        <v>8.8310120391415996</v>
      </c>
      <c r="BZ45" s="143">
        <f t="shared" si="26"/>
        <v>8.8310120391415996</v>
      </c>
      <c r="CA45" s="143">
        <f t="shared" si="27"/>
        <v>97.885169348999668</v>
      </c>
      <c r="CB45" s="143">
        <f t="shared" si="28"/>
        <v>97.885169348999668</v>
      </c>
      <c r="CC45" s="143">
        <f t="shared" si="29"/>
        <v>3.5838738107620953</v>
      </c>
      <c r="CD45" s="143">
        <f t="shared" si="30"/>
        <v>9.3158530852981496</v>
      </c>
      <c r="CE45" s="166">
        <f t="shared" si="31"/>
        <v>95.229647462963513</v>
      </c>
      <c r="CG45" s="167">
        <v>44</v>
      </c>
      <c r="CH45" s="169">
        <f t="shared" si="76"/>
        <v>43</v>
      </c>
      <c r="CI45" s="170">
        <f t="shared" si="77"/>
        <v>2.0166921992278248</v>
      </c>
      <c r="CK45" s="189">
        <v>43</v>
      </c>
      <c r="CL45" s="190">
        <f>'Litter calculation'!G$30+CK45</f>
        <v>42718</v>
      </c>
      <c r="CM45" s="193">
        <f t="shared" si="78"/>
        <v>12</v>
      </c>
      <c r="CN45" s="189">
        <f t="shared" si="32"/>
        <v>0.9</v>
      </c>
      <c r="CO45" s="194">
        <f t="shared" si="33"/>
        <v>0.45</v>
      </c>
      <c r="CP45" s="194">
        <f t="shared" si="34"/>
        <v>0.2</v>
      </c>
      <c r="CQ45" s="189">
        <f t="shared" si="35"/>
        <v>0.36870000000000003</v>
      </c>
      <c r="CR45" s="189">
        <f t="shared" si="99"/>
        <v>3.687E-2</v>
      </c>
      <c r="CS45" s="189">
        <f t="shared" si="99"/>
        <v>3.687E-2</v>
      </c>
      <c r="CT45" s="189">
        <f t="shared" si="37"/>
        <v>2.9389999999999999E-2</v>
      </c>
      <c r="CU45" s="189">
        <f t="shared" si="100"/>
        <v>2.9390000000000002E-3</v>
      </c>
      <c r="CV45" s="189">
        <f t="shared" si="100"/>
        <v>2.9390000000000002E-3</v>
      </c>
      <c r="CW45" s="189">
        <f t="shared" si="39"/>
        <v>4.6999999999999999E-4</v>
      </c>
      <c r="CX45" s="189">
        <f t="shared" si="101"/>
        <v>4.6999999999999997E-5</v>
      </c>
      <c r="CY45" s="189">
        <f t="shared" si="101"/>
        <v>4.6999999999999997E-5</v>
      </c>
      <c r="CZ45" s="195">
        <f t="shared" si="85"/>
        <v>6.07577084546151</v>
      </c>
      <c r="DA45" s="195">
        <f t="shared" si="86"/>
        <v>15.174714678458979</v>
      </c>
      <c r="DB45" s="195">
        <f t="shared" si="87"/>
        <v>0.24789920682554933</v>
      </c>
      <c r="DC45" s="195">
        <f t="shared" si="88"/>
        <v>6.623879258477082</v>
      </c>
      <c r="DD45" s="195">
        <f t="shared" si="89"/>
        <v>0.2762675821592433</v>
      </c>
      <c r="DE45" s="195">
        <f t="shared" si="90"/>
        <v>7.5785589159051439</v>
      </c>
      <c r="DF45" s="195">
        <f t="shared" si="91"/>
        <v>35.977090487287505</v>
      </c>
    </row>
    <row r="46" spans="1:110" ht="16" x14ac:dyDescent="0.2">
      <c r="A46" s="18" t="s">
        <v>82</v>
      </c>
      <c r="B46" s="18"/>
      <c r="C46" s="39"/>
      <c r="D46" s="174">
        <v>0.4</v>
      </c>
      <c r="E46" s="42" t="s">
        <v>85</v>
      </c>
      <c r="I46" s="69">
        <f t="shared" si="79"/>
        <v>43</v>
      </c>
      <c r="J46" s="76">
        <f t="shared" si="79"/>
        <v>43752</v>
      </c>
      <c r="K46" s="74">
        <f t="shared" si="41"/>
        <v>10</v>
      </c>
      <c r="L46" s="75">
        <f t="shared" si="0"/>
        <v>16.290285330021273</v>
      </c>
      <c r="M46" s="75">
        <f t="shared" si="1"/>
        <v>0.4</v>
      </c>
      <c r="N46" s="75">
        <f t="shared" si="2"/>
        <v>0.02</v>
      </c>
      <c r="O46" s="75">
        <f t="shared" si="3"/>
        <v>0.17499999999999999</v>
      </c>
      <c r="P46" s="78">
        <f t="shared" si="94"/>
        <v>0.77068341021455222</v>
      </c>
      <c r="Q46" s="78">
        <f t="shared" si="5"/>
        <v>0.15485359684311004</v>
      </c>
      <c r="R46" s="78">
        <f t="shared" si="6"/>
        <v>6.9684118579399504E-2</v>
      </c>
      <c r="S46" s="78">
        <f t="shared" si="7"/>
        <v>0.34053453009480217</v>
      </c>
      <c r="T46" s="79">
        <f t="shared" si="8"/>
        <v>77.129096665600983</v>
      </c>
      <c r="U46" s="79">
        <f t="shared" si="9"/>
        <v>9.6411370832001229</v>
      </c>
      <c r="V46" s="79">
        <f t="shared" si="10"/>
        <v>9.6411370832001229</v>
      </c>
      <c r="W46" s="79">
        <f t="shared" si="11"/>
        <v>43.385116874400552</v>
      </c>
      <c r="X46" s="78">
        <f t="shared" si="12"/>
        <v>7.7602675553983716E-2</v>
      </c>
      <c r="Y46" s="80">
        <f t="shared" si="13"/>
        <v>2.3253997017998546E-2</v>
      </c>
      <c r="Z46" s="63">
        <f t="shared" si="42"/>
        <v>9.7537803096299136</v>
      </c>
      <c r="AA46" s="63">
        <f t="shared" si="43"/>
        <v>9.7537803096299136</v>
      </c>
      <c r="AB46" s="80">
        <f t="shared" si="14"/>
        <v>7.3262222054187656E-2</v>
      </c>
      <c r="AC46" s="119">
        <f t="shared" si="44"/>
        <v>115991.8350734281</v>
      </c>
      <c r="AD46" s="119">
        <f t="shared" si="45"/>
        <v>116140.91627598669</v>
      </c>
      <c r="AE46" s="119">
        <f t="shared" si="15"/>
        <v>11614.091627598669</v>
      </c>
      <c r="AF46" s="119">
        <f t="shared" si="46"/>
        <v>104526.82464838802</v>
      </c>
      <c r="AG46" s="119">
        <f t="shared" si="47"/>
        <v>203376.55200035905</v>
      </c>
      <c r="AH46" s="121">
        <f t="shared" si="80"/>
        <v>2000182.6056940206</v>
      </c>
      <c r="AI46" s="126">
        <f t="shared" si="48"/>
        <v>1796806.0536936615</v>
      </c>
      <c r="AJ46" s="119">
        <f t="shared" si="16"/>
        <v>748.26982188448494</v>
      </c>
      <c r="AK46" s="119">
        <f t="shared" si="49"/>
        <v>6761.1138824059608</v>
      </c>
      <c r="AL46" s="119">
        <f t="shared" si="50"/>
        <v>232350.09986394868</v>
      </c>
      <c r="AM46" s="126">
        <f t="shared" si="17"/>
        <v>1564455.9538297127</v>
      </c>
      <c r="AN46" s="121">
        <f t="shared" si="51"/>
        <v>226915023.58069825</v>
      </c>
      <c r="AO46" s="120">
        <f t="shared" si="52"/>
        <v>22691.502358069825</v>
      </c>
      <c r="AP46" s="128">
        <f t="shared" si="18"/>
        <v>7000</v>
      </c>
      <c r="AQ46" s="132">
        <f t="shared" si="53"/>
        <v>113.20000000000024</v>
      </c>
      <c r="AR46" s="132">
        <f t="shared" si="54"/>
        <v>216.86000000000044</v>
      </c>
      <c r="AS46" s="132">
        <f t="shared" si="55"/>
        <v>127.52499999999988</v>
      </c>
      <c r="AT46" s="139">
        <f t="shared" si="81"/>
        <v>25596014659.902817</v>
      </c>
      <c r="AU46" s="139">
        <f t="shared" si="92"/>
        <v>1684635594.8765297</v>
      </c>
      <c r="AV46" s="139">
        <f t="shared" si="93"/>
        <v>3088154214.7894444</v>
      </c>
      <c r="AW46" s="139">
        <f t="shared" si="19"/>
        <v>127978405053.39413</v>
      </c>
      <c r="AX46" s="133">
        <f t="shared" si="57"/>
        <v>49204253713.238708</v>
      </c>
      <c r="AY46" s="133">
        <f t="shared" si="58"/>
        <v>3079118402.92733</v>
      </c>
      <c r="AZ46" s="133">
        <f t="shared" si="59"/>
        <v>18076741287.736336</v>
      </c>
      <c r="BA46" s="133">
        <f t="shared" si="60"/>
        <v>25002158600.533279</v>
      </c>
      <c r="BB46" s="146">
        <f t="shared" si="82"/>
        <v>28897628253.001896</v>
      </c>
      <c r="BC46" s="146">
        <f t="shared" si="61"/>
        <v>1843094155.1842003</v>
      </c>
      <c r="BD46" s="146">
        <f t="shared" si="83"/>
        <v>16792584149.50853</v>
      </c>
      <c r="BE46" s="146">
        <f t="shared" si="20"/>
        <v>10897722748.062202</v>
      </c>
      <c r="BF46" s="136">
        <f t="shared" si="62"/>
        <v>10891921131.873516</v>
      </c>
      <c r="BG46" s="136">
        <f t="shared" si="63"/>
        <v>680656050.72352219</v>
      </c>
      <c r="BH46" s="136">
        <f t="shared" si="64"/>
        <v>2242331671.4451628</v>
      </c>
      <c r="BI46" s="136">
        <f t="shared" si="65"/>
        <v>28077087481.688599</v>
      </c>
      <c r="BJ46" s="150">
        <f t="shared" si="21"/>
        <v>191955373883.67822</v>
      </c>
      <c r="BK46" s="150">
        <f t="shared" si="98"/>
        <v>111455807164.53806</v>
      </c>
      <c r="BL46" s="149">
        <f t="shared" si="67"/>
        <v>21307891914.23436</v>
      </c>
      <c r="BM46" s="150">
        <f t="shared" si="68"/>
        <v>232281832551.97339</v>
      </c>
      <c r="BN46" s="150">
        <f t="shared" si="84"/>
        <v>4913800200032.4004</v>
      </c>
      <c r="BO46" s="154">
        <f t="shared" si="69"/>
        <v>3.1409003161793434</v>
      </c>
      <c r="BP46" s="154">
        <f t="shared" si="22"/>
        <v>3.1409003161793434</v>
      </c>
      <c r="BQ46" s="148">
        <f t="shared" si="70"/>
        <v>706087554346.14417</v>
      </c>
      <c r="BR46" s="148">
        <f t="shared" si="71"/>
        <v>706.0875543461442</v>
      </c>
      <c r="BS46" s="139">
        <f t="shared" si="23"/>
        <v>1018199766041.9692</v>
      </c>
      <c r="BT46" s="139">
        <f t="shared" si="24"/>
        <v>296918270286.32941</v>
      </c>
      <c r="BU46" s="139">
        <f t="shared" si="25"/>
        <v>3242510561.7830858</v>
      </c>
      <c r="BV46" s="139">
        <f t="shared" si="72"/>
        <v>59707478093.534439</v>
      </c>
      <c r="BW46" s="139">
        <f t="shared" si="73"/>
        <v>108707425110.95325</v>
      </c>
      <c r="BX46" s="139">
        <f t="shared" si="74"/>
        <v>13719398126398.6</v>
      </c>
      <c r="BY46" s="143">
        <f t="shared" si="75"/>
        <v>8.7694371278489331</v>
      </c>
      <c r="BZ46" s="143">
        <f t="shared" si="26"/>
        <v>8.7694371278489331</v>
      </c>
      <c r="CA46" s="143">
        <f t="shared" si="27"/>
        <v>97.202657470087303</v>
      </c>
      <c r="CB46" s="143">
        <f t="shared" si="28"/>
        <v>97.202657470087303</v>
      </c>
      <c r="CC46" s="143">
        <f t="shared" si="29"/>
        <v>3.5779069304791724</v>
      </c>
      <c r="CD46" s="143">
        <f t="shared" si="30"/>
        <v>9.2701525736586277</v>
      </c>
      <c r="CE46" s="166">
        <f t="shared" si="31"/>
        <v>95.041638004766213</v>
      </c>
      <c r="CG46" s="167">
        <v>45</v>
      </c>
      <c r="CH46" s="169">
        <f t="shared" si="76"/>
        <v>44</v>
      </c>
      <c r="CI46" s="170">
        <f t="shared" si="77"/>
        <v>2.0153675744437649</v>
      </c>
      <c r="CK46" s="189">
        <v>44</v>
      </c>
      <c r="CL46" s="190">
        <f>'Litter calculation'!G$30+CK46</f>
        <v>42719</v>
      </c>
      <c r="CM46" s="193">
        <f t="shared" si="78"/>
        <v>12</v>
      </c>
      <c r="CN46" s="189">
        <f t="shared" si="32"/>
        <v>0.9</v>
      </c>
      <c r="CO46" s="194">
        <f t="shared" si="33"/>
        <v>0.45</v>
      </c>
      <c r="CP46" s="194">
        <f t="shared" si="34"/>
        <v>0.2</v>
      </c>
      <c r="CQ46" s="189">
        <f t="shared" si="35"/>
        <v>0.36870000000000003</v>
      </c>
      <c r="CR46" s="189">
        <f t="shared" si="99"/>
        <v>3.687E-2</v>
      </c>
      <c r="CS46" s="189">
        <f t="shared" si="99"/>
        <v>3.687E-2</v>
      </c>
      <c r="CT46" s="189">
        <f t="shared" si="37"/>
        <v>2.9389999999999999E-2</v>
      </c>
      <c r="CU46" s="189">
        <f t="shared" si="100"/>
        <v>2.9390000000000002E-3</v>
      </c>
      <c r="CV46" s="189">
        <f t="shared" si="100"/>
        <v>2.9390000000000002E-3</v>
      </c>
      <c r="CW46" s="189">
        <f t="shared" si="39"/>
        <v>4.6999999999999999E-4</v>
      </c>
      <c r="CX46" s="189">
        <f t="shared" si="101"/>
        <v>4.6999999999999997E-5</v>
      </c>
      <c r="CY46" s="189">
        <f t="shared" si="101"/>
        <v>4.6999999999999997E-5</v>
      </c>
      <c r="CZ46" s="195">
        <f t="shared" si="85"/>
        <v>6.2316324619090384</v>
      </c>
      <c r="DA46" s="195">
        <f t="shared" si="86"/>
        <v>15.735754238344791</v>
      </c>
      <c r="DB46" s="195">
        <f t="shared" si="87"/>
        <v>0.26376320065067921</v>
      </c>
      <c r="DC46" s="195">
        <f t="shared" si="88"/>
        <v>7.0569764434678932</v>
      </c>
      <c r="DD46" s="195">
        <f t="shared" si="89"/>
        <v>0.28283082372838342</v>
      </c>
      <c r="DE46" s="195">
        <f t="shared" si="90"/>
        <v>7.7708287320064837</v>
      </c>
      <c r="DF46" s="195">
        <f t="shared" si="91"/>
        <v>37.341785900107269</v>
      </c>
    </row>
    <row r="47" spans="1:110" ht="16" x14ac:dyDescent="0.2">
      <c r="A47" s="18" t="s">
        <v>83</v>
      </c>
      <c r="B47" s="18"/>
      <c r="C47" s="39"/>
      <c r="D47" s="174">
        <v>0.17499999999999999</v>
      </c>
      <c r="E47" s="42" t="s">
        <v>85</v>
      </c>
      <c r="I47" s="69">
        <f t="shared" si="79"/>
        <v>44</v>
      </c>
      <c r="J47" s="76">
        <f t="shared" si="79"/>
        <v>43753</v>
      </c>
      <c r="K47" s="74">
        <f t="shared" si="41"/>
        <v>10</v>
      </c>
      <c r="L47" s="75">
        <f t="shared" si="0"/>
        <v>16.425878888156529</v>
      </c>
      <c r="M47" s="75">
        <f t="shared" si="1"/>
        <v>0.4</v>
      </c>
      <c r="N47" s="75">
        <f t="shared" si="2"/>
        <v>0.02</v>
      </c>
      <c r="O47" s="75">
        <f t="shared" si="3"/>
        <v>0.17499999999999999</v>
      </c>
      <c r="P47" s="78">
        <f t="shared" si="94"/>
        <v>0.77377849473226545</v>
      </c>
      <c r="Q47" s="78">
        <f t="shared" si="5"/>
        <v>0.15547549289504126</v>
      </c>
      <c r="R47" s="78">
        <f t="shared" si="6"/>
        <v>6.996397180276856E-2</v>
      </c>
      <c r="S47" s="78">
        <f t="shared" si="7"/>
        <v>0.34190212557937311</v>
      </c>
      <c r="T47" s="79">
        <f t="shared" si="8"/>
        <v>77.200164975614427</v>
      </c>
      <c r="U47" s="79">
        <f t="shared" si="9"/>
        <v>9.6500206219518034</v>
      </c>
      <c r="V47" s="79">
        <f t="shared" si="10"/>
        <v>9.6500206219518034</v>
      </c>
      <c r="W47" s="79">
        <f t="shared" si="11"/>
        <v>43.425092798783119</v>
      </c>
      <c r="X47" s="78">
        <f t="shared" si="12"/>
        <v>7.8117768247886757E-2</v>
      </c>
      <c r="Y47" s="80">
        <f t="shared" si="13"/>
        <v>2.349969254533963E-2</v>
      </c>
      <c r="Z47" s="63">
        <f t="shared" si="42"/>
        <v>9.7251403212237015</v>
      </c>
      <c r="AA47" s="63">
        <f t="shared" si="43"/>
        <v>9.7251403212237015</v>
      </c>
      <c r="AB47" s="80">
        <f t="shared" si="14"/>
        <v>7.3498198535059039E-2</v>
      </c>
      <c r="AC47" s="119">
        <f t="shared" si="44"/>
        <v>117004.73492604014</v>
      </c>
      <c r="AD47" s="119">
        <f t="shared" si="45"/>
        <v>117153.81612859873</v>
      </c>
      <c r="AE47" s="119">
        <f t="shared" si="15"/>
        <v>11715.381612859874</v>
      </c>
      <c r="AF47" s="119">
        <f t="shared" si="46"/>
        <v>105438.43451573886</v>
      </c>
      <c r="AG47" s="119">
        <f t="shared" si="47"/>
        <v>215091.93361321892</v>
      </c>
      <c r="AH47" s="121">
        <f t="shared" si="80"/>
        <v>2117336.4218226192</v>
      </c>
      <c r="AI47" s="126">
        <f t="shared" si="48"/>
        <v>1902244.4882094003</v>
      </c>
      <c r="AJ47" s="119">
        <f t="shared" si="16"/>
        <v>772.51959258801242</v>
      </c>
      <c r="AK47" s="119">
        <f t="shared" si="49"/>
        <v>6785.363653109488</v>
      </c>
      <c r="AL47" s="119">
        <f t="shared" si="50"/>
        <v>239135.46351705818</v>
      </c>
      <c r="AM47" s="126">
        <f t="shared" si="17"/>
        <v>1663109.0246923422</v>
      </c>
      <c r="AN47" s="121">
        <f t="shared" si="51"/>
        <v>241224064.27072364</v>
      </c>
      <c r="AO47" s="120">
        <f t="shared" si="52"/>
        <v>24122.406427072365</v>
      </c>
      <c r="AP47" s="128">
        <f t="shared" si="18"/>
        <v>7000</v>
      </c>
      <c r="AQ47" s="132">
        <f t="shared" si="53"/>
        <v>113.60000000000025</v>
      </c>
      <c r="AR47" s="132">
        <f t="shared" si="54"/>
        <v>216.88000000000045</v>
      </c>
      <c r="AS47" s="132">
        <f t="shared" si="55"/>
        <v>127.69999999999987</v>
      </c>
      <c r="AT47" s="139">
        <f t="shared" si="81"/>
        <v>27306564075.445976</v>
      </c>
      <c r="AU47" s="139">
        <f t="shared" si="92"/>
        <v>1710549415.5431595</v>
      </c>
      <c r="AV47" s="139">
        <f t="shared" si="93"/>
        <v>3139428329.7511106</v>
      </c>
      <c r="AW47" s="139">
        <f t="shared" si="19"/>
        <v>130569722042.78787</v>
      </c>
      <c r="AX47" s="133">
        <f t="shared" si="57"/>
        <v>52311850577.749237</v>
      </c>
      <c r="AY47" s="133">
        <f t="shared" si="58"/>
        <v>3107596864.5105286</v>
      </c>
      <c r="AZ47" s="133">
        <f t="shared" si="59"/>
        <v>18591059124.5998</v>
      </c>
      <c r="BA47" s="133">
        <f t="shared" si="60"/>
        <v>25832745875.541008</v>
      </c>
      <c r="BB47" s="146">
        <f t="shared" si="82"/>
        <v>30762098796.124004</v>
      </c>
      <c r="BC47" s="146">
        <f t="shared" si="61"/>
        <v>1864470543.1221085</v>
      </c>
      <c r="BD47" s="146">
        <f t="shared" si="83"/>
        <v>17526718856.305717</v>
      </c>
      <c r="BE47" s="146">
        <f t="shared" si="20"/>
        <v>11428767766.832418</v>
      </c>
      <c r="BF47" s="136">
        <f t="shared" si="62"/>
        <v>11578755084.994736</v>
      </c>
      <c r="BG47" s="136">
        <f t="shared" si="63"/>
        <v>686833953.12121964</v>
      </c>
      <c r="BH47" s="136">
        <f t="shared" si="64"/>
        <v>2279826135.8520603</v>
      </c>
      <c r="BI47" s="136">
        <f t="shared" si="65"/>
        <v>28669125575.094227</v>
      </c>
      <c r="BJ47" s="150">
        <f t="shared" si="21"/>
        <v>196500361260.25552</v>
      </c>
      <c r="BK47" s="150">
        <f t="shared" si="98"/>
        <v>119589663012.35315</v>
      </c>
      <c r="BL47" s="149">
        <f t="shared" si="67"/>
        <v>21312150843.443417</v>
      </c>
      <c r="BM47" s="150">
        <f t="shared" si="68"/>
        <v>234307632257.19745</v>
      </c>
      <c r="BN47" s="150">
        <f t="shared" si="84"/>
        <v>5203706379694.0566</v>
      </c>
      <c r="BO47" s="154">
        <f t="shared" si="69"/>
        <v>3.1289027372433917</v>
      </c>
      <c r="BP47" s="154">
        <f t="shared" si="22"/>
        <v>3.1289027372433917</v>
      </c>
      <c r="BQ47" s="148">
        <f t="shared" si="70"/>
        <v>727399705189.58752</v>
      </c>
      <c r="BR47" s="148">
        <f t="shared" si="71"/>
        <v>727.39970518958762</v>
      </c>
      <c r="BS47" s="139">
        <f t="shared" si="23"/>
        <v>1024075563780.032</v>
      </c>
      <c r="BT47" s="139">
        <f t="shared" si="24"/>
        <v>318586862264.90881</v>
      </c>
      <c r="BU47" s="139">
        <f t="shared" si="25"/>
        <v>3459100605.9655962</v>
      </c>
      <c r="BV47" s="139">
        <f t="shared" si="72"/>
        <v>59503819945.535011</v>
      </c>
      <c r="BW47" s="139">
        <f t="shared" si="73"/>
        <v>119935387983.90279</v>
      </c>
      <c r="BX47" s="139">
        <f t="shared" si="74"/>
        <v>14481859295346.125</v>
      </c>
      <c r="BY47" s="143">
        <f t="shared" si="75"/>
        <v>8.7077029108329924</v>
      </c>
      <c r="BZ47" s="143">
        <f t="shared" si="26"/>
        <v>8.7077029108329924</v>
      </c>
      <c r="CA47" s="143">
        <f t="shared" si="27"/>
        <v>96.518379806276002</v>
      </c>
      <c r="CB47" s="143">
        <f t="shared" si="28"/>
        <v>96.518379806276002</v>
      </c>
      <c r="CC47" s="143">
        <f t="shared" si="29"/>
        <v>3.5712328050411193</v>
      </c>
      <c r="CD47" s="143">
        <f t="shared" si="30"/>
        <v>9.2243423011278196</v>
      </c>
      <c r="CE47" s="166">
        <f t="shared" si="31"/>
        <v>94.850480265020309</v>
      </c>
      <c r="CG47" s="167">
        <v>46</v>
      </c>
      <c r="CH47" s="169">
        <f t="shared" si="76"/>
        <v>45</v>
      </c>
      <c r="CI47" s="170">
        <f t="shared" si="77"/>
        <v>2.0141033888808457</v>
      </c>
      <c r="CK47" s="189">
        <v>45</v>
      </c>
      <c r="CL47" s="190">
        <f>'Litter calculation'!G$30+CK47</f>
        <v>42720</v>
      </c>
      <c r="CM47" s="193">
        <f t="shared" si="78"/>
        <v>12</v>
      </c>
      <c r="CN47" s="189">
        <f t="shared" si="32"/>
        <v>0.9</v>
      </c>
      <c r="CO47" s="194">
        <f t="shared" si="33"/>
        <v>0.45</v>
      </c>
      <c r="CP47" s="194">
        <f t="shared" si="34"/>
        <v>0.2</v>
      </c>
      <c r="CQ47" s="189">
        <f t="shared" si="35"/>
        <v>0.36870000000000003</v>
      </c>
      <c r="CR47" s="189">
        <f t="shared" si="99"/>
        <v>3.687E-2</v>
      </c>
      <c r="CS47" s="189">
        <f t="shared" si="99"/>
        <v>3.687E-2</v>
      </c>
      <c r="CT47" s="189">
        <f t="shared" si="37"/>
        <v>2.9389999999999999E-2</v>
      </c>
      <c r="CU47" s="189">
        <f t="shared" si="100"/>
        <v>2.9390000000000002E-3</v>
      </c>
      <c r="CV47" s="189">
        <f t="shared" si="100"/>
        <v>2.9390000000000002E-3</v>
      </c>
      <c r="CW47" s="189">
        <f t="shared" si="39"/>
        <v>4.6999999999999999E-4</v>
      </c>
      <c r="CX47" s="189">
        <f t="shared" si="101"/>
        <v>4.6999999999999997E-5</v>
      </c>
      <c r="CY47" s="189">
        <f t="shared" si="101"/>
        <v>4.6999999999999997E-5</v>
      </c>
      <c r="CZ47" s="195">
        <f t="shared" si="85"/>
        <v>6.3829799652667631</v>
      </c>
      <c r="DA47" s="195">
        <f t="shared" si="86"/>
        <v>16.296530171594569</v>
      </c>
      <c r="DB47" s="195">
        <f t="shared" si="87"/>
        <v>0.27958063864526139</v>
      </c>
      <c r="DC47" s="195">
        <f t="shared" si="88"/>
        <v>7.4900532733693579</v>
      </c>
      <c r="DD47" s="195">
        <f t="shared" si="89"/>
        <v>0.28937480424852768</v>
      </c>
      <c r="DE47" s="195">
        <f t="shared" si="90"/>
        <v>7.9630895116388247</v>
      </c>
      <c r="DF47" s="195">
        <f t="shared" si="91"/>
        <v>38.701608364763302</v>
      </c>
    </row>
    <row r="48" spans="1:110" ht="16" x14ac:dyDescent="0.2">
      <c r="A48" s="18" t="s">
        <v>84</v>
      </c>
      <c r="B48" s="18"/>
      <c r="C48" s="39"/>
      <c r="D48" s="174">
        <v>0.02</v>
      </c>
      <c r="E48" s="42" t="s">
        <v>85</v>
      </c>
      <c r="I48" s="69">
        <f t="shared" si="79"/>
        <v>45</v>
      </c>
      <c r="J48" s="76">
        <f t="shared" si="79"/>
        <v>43754</v>
      </c>
      <c r="K48" s="74">
        <f t="shared" si="41"/>
        <v>10</v>
      </c>
      <c r="L48" s="75">
        <f t="shared" si="0"/>
        <v>16.561717612211435</v>
      </c>
      <c r="M48" s="75">
        <f t="shared" si="1"/>
        <v>0.4</v>
      </c>
      <c r="N48" s="75">
        <f t="shared" si="2"/>
        <v>0.02</v>
      </c>
      <c r="O48" s="75">
        <f t="shared" si="3"/>
        <v>0.17499999999999999</v>
      </c>
      <c r="P48" s="78">
        <f t="shared" si="94"/>
        <v>0.77689163915591708</v>
      </c>
      <c r="Q48" s="78">
        <f t="shared" si="5"/>
        <v>0.15610101772807264</v>
      </c>
      <c r="R48" s="78">
        <f t="shared" si="6"/>
        <v>7.024545797763268E-2</v>
      </c>
      <c r="S48" s="78">
        <f t="shared" si="7"/>
        <v>0.34327770102238198</v>
      </c>
      <c r="T48" s="79">
        <f t="shared" si="8"/>
        <v>77.273367448219602</v>
      </c>
      <c r="U48" s="79">
        <f t="shared" si="9"/>
        <v>9.6591709310274503</v>
      </c>
      <c r="V48" s="79">
        <f t="shared" si="10"/>
        <v>9.6591709310274503</v>
      </c>
      <c r="W48" s="79">
        <f t="shared" si="11"/>
        <v>43.466269189623524</v>
      </c>
      <c r="X48" s="78">
        <f t="shared" si="12"/>
        <v>7.8637220530373725E-2</v>
      </c>
      <c r="Y48" s="80">
        <f t="shared" si="13"/>
        <v>2.3745832313327119E-2</v>
      </c>
      <c r="Z48" s="63">
        <f t="shared" si="42"/>
        <v>9.6966018757368744</v>
      </c>
      <c r="AA48" s="63">
        <f t="shared" si="43"/>
        <v>9.6966018757368744</v>
      </c>
      <c r="AB48" s="80">
        <f t="shared" si="14"/>
        <v>7.3735363824366185E-2</v>
      </c>
      <c r="AC48" s="119">
        <f t="shared" si="44"/>
        <v>117514.49697482052</v>
      </c>
      <c r="AD48" s="119">
        <f t="shared" si="45"/>
        <v>117663.57817737911</v>
      </c>
      <c r="AE48" s="119">
        <f t="shared" si="15"/>
        <v>11766.357817737911</v>
      </c>
      <c r="AF48" s="119">
        <f t="shared" si="46"/>
        <v>105897.2203596412</v>
      </c>
      <c r="AG48" s="119">
        <f t="shared" si="47"/>
        <v>226858.29143095683</v>
      </c>
      <c r="AH48" s="121">
        <f t="shared" si="80"/>
        <v>2234999.9999999981</v>
      </c>
      <c r="AI48" s="126">
        <f t="shared" si="48"/>
        <v>2008141.7085690412</v>
      </c>
      <c r="AJ48" s="119">
        <f t="shared" si="16"/>
        <v>797.43119606360801</v>
      </c>
      <c r="AK48" s="119">
        <f t="shared" si="49"/>
        <v>6810.2752565850833</v>
      </c>
      <c r="AL48" s="119">
        <f t="shared" si="50"/>
        <v>245945.73877364327</v>
      </c>
      <c r="AM48" s="126">
        <f t="shared" si="17"/>
        <v>1762195.9697953979</v>
      </c>
      <c r="AN48" s="121">
        <f t="shared" si="51"/>
        <v>255596035.83665925</v>
      </c>
      <c r="AO48" s="120">
        <f t="shared" si="52"/>
        <v>25559.603583665925</v>
      </c>
      <c r="AP48" s="128">
        <f t="shared" si="18"/>
        <v>7000</v>
      </c>
      <c r="AQ48" s="132">
        <f t="shared" si="53"/>
        <v>114.00000000000026</v>
      </c>
      <c r="AR48" s="132">
        <f t="shared" si="54"/>
        <v>216.90000000000046</v>
      </c>
      <c r="AS48" s="132">
        <f t="shared" si="55"/>
        <v>127.87499999999987</v>
      </c>
      <c r="AT48" s="139">
        <f t="shared" si="81"/>
        <v>29035709671.044556</v>
      </c>
      <c r="AU48" s="139">
        <f t="shared" si="92"/>
        <v>1729145595.5985794</v>
      </c>
      <c r="AV48" s="139">
        <f t="shared" si="93"/>
        <v>3177259896.6292648</v>
      </c>
      <c r="AW48" s="139">
        <f t="shared" si="19"/>
        <v>132620460705.00905</v>
      </c>
      <c r="AX48" s="133">
        <f t="shared" si="57"/>
        <v>55433668252.254776</v>
      </c>
      <c r="AY48" s="133">
        <f t="shared" si="58"/>
        <v>3121817674.5055389</v>
      </c>
      <c r="AZ48" s="133">
        <f t="shared" si="59"/>
        <v>19035914035.235504</v>
      </c>
      <c r="BA48" s="133">
        <f t="shared" si="60"/>
        <v>26574387975.422722</v>
      </c>
      <c r="BB48" s="146">
        <f t="shared" si="82"/>
        <v>32639613776.341354</v>
      </c>
      <c r="BC48" s="146">
        <f t="shared" si="61"/>
        <v>1877514980.21735</v>
      </c>
      <c r="BD48" s="146">
        <f t="shared" si="83"/>
        <v>18219908101.422115</v>
      </c>
      <c r="BE48" s="146">
        <f t="shared" si="20"/>
        <v>11938230565.957764</v>
      </c>
      <c r="BF48" s="136">
        <f t="shared" si="62"/>
        <v>12268609720.159645</v>
      </c>
      <c r="BG48" s="136">
        <f t="shared" si="63"/>
        <v>689854635.16490936</v>
      </c>
      <c r="BH48" s="136">
        <f t="shared" si="64"/>
        <v>2307257160.1733065</v>
      </c>
      <c r="BI48" s="136">
        <f t="shared" si="65"/>
        <v>29139523334.406269</v>
      </c>
      <c r="BJ48" s="150">
        <f t="shared" si="21"/>
        <v>200272602580.79581</v>
      </c>
      <c r="BK48" s="150">
        <f t="shared" si="98"/>
        <v>127815986184.60339</v>
      </c>
      <c r="BL48" s="149">
        <f t="shared" si="67"/>
        <v>21308688891.710007</v>
      </c>
      <c r="BM48" s="150">
        <f t="shared" si="68"/>
        <v>235327156354.75821</v>
      </c>
      <c r="BN48" s="150">
        <f t="shared" si="84"/>
        <v>5490181463553.2969</v>
      </c>
      <c r="BO48" s="154">
        <f t="shared" si="69"/>
        <v>3.1155340028332614</v>
      </c>
      <c r="BP48" s="154">
        <f t="shared" si="22"/>
        <v>3.1155340028332614</v>
      </c>
      <c r="BQ48" s="148">
        <f t="shared" si="70"/>
        <v>748708394081.29749</v>
      </c>
      <c r="BR48" s="148">
        <f t="shared" si="71"/>
        <v>748.70839408129757</v>
      </c>
      <c r="BS48" s="139">
        <f t="shared" si="23"/>
        <v>1025519075478.7697</v>
      </c>
      <c r="BT48" s="139">
        <f t="shared" si="24"/>
        <v>340501787195.78345</v>
      </c>
      <c r="BU48" s="139">
        <f t="shared" si="25"/>
        <v>3676943933.6587944</v>
      </c>
      <c r="BV48" s="139">
        <f t="shared" si="72"/>
        <v>59301853675.339836</v>
      </c>
      <c r="BW48" s="139">
        <f t="shared" si="73"/>
        <v>131776691762.13834</v>
      </c>
      <c r="BX48" s="139">
        <f t="shared" si="74"/>
        <v>15235674477782.252</v>
      </c>
      <c r="BY48" s="143">
        <f t="shared" si="75"/>
        <v>8.6458457168933425</v>
      </c>
      <c r="BZ48" s="143">
        <f t="shared" si="26"/>
        <v>8.6458457168933425</v>
      </c>
      <c r="CA48" s="143">
        <f t="shared" si="27"/>
        <v>95.832739035161708</v>
      </c>
      <c r="CB48" s="143">
        <f t="shared" si="28"/>
        <v>95.832739035161708</v>
      </c>
      <c r="CC48" s="143">
        <f t="shared" si="29"/>
        <v>3.5638423721552286</v>
      </c>
      <c r="CD48" s="143">
        <f t="shared" si="30"/>
        <v>9.1784414092491158</v>
      </c>
      <c r="CE48" s="166">
        <f t="shared" si="31"/>
        <v>94.656267493210024</v>
      </c>
      <c r="CG48" s="167">
        <v>47</v>
      </c>
      <c r="CH48" s="169">
        <f t="shared" si="76"/>
        <v>46</v>
      </c>
      <c r="CI48" s="170">
        <f t="shared" si="77"/>
        <v>2.0128955989194299</v>
      </c>
      <c r="CK48" s="189">
        <v>46</v>
      </c>
      <c r="CL48" s="190">
        <f>'Litter calculation'!G$30+CK48</f>
        <v>42721</v>
      </c>
      <c r="CM48" s="193">
        <f t="shared" si="78"/>
        <v>12</v>
      </c>
      <c r="CN48" s="189">
        <f t="shared" si="32"/>
        <v>0.9</v>
      </c>
      <c r="CO48" s="194">
        <f t="shared" si="33"/>
        <v>0.45</v>
      </c>
      <c r="CP48" s="194">
        <f t="shared" si="34"/>
        <v>0.2</v>
      </c>
      <c r="CQ48" s="189">
        <f t="shared" si="35"/>
        <v>0.36870000000000003</v>
      </c>
      <c r="CR48" s="189">
        <f t="shared" si="99"/>
        <v>3.687E-2</v>
      </c>
      <c r="CS48" s="189">
        <f t="shared" si="99"/>
        <v>3.687E-2</v>
      </c>
      <c r="CT48" s="189">
        <f t="shared" si="37"/>
        <v>2.9389999999999999E-2</v>
      </c>
      <c r="CU48" s="189">
        <f t="shared" si="100"/>
        <v>2.9390000000000002E-3</v>
      </c>
      <c r="CV48" s="189">
        <f t="shared" si="100"/>
        <v>2.9390000000000002E-3</v>
      </c>
      <c r="CW48" s="189">
        <f t="shared" si="39"/>
        <v>4.6999999999999999E-4</v>
      </c>
      <c r="CX48" s="189">
        <f t="shared" si="101"/>
        <v>4.6999999999999997E-5</v>
      </c>
      <c r="CY48" s="189">
        <f t="shared" si="101"/>
        <v>4.6999999999999997E-5</v>
      </c>
      <c r="CZ48" s="195">
        <f t="shared" si="85"/>
        <v>6.5299440946958187</v>
      </c>
      <c r="DA48" s="195">
        <f t="shared" si="86"/>
        <v>16.857042602083716</v>
      </c>
      <c r="DB48" s="195">
        <f t="shared" si="87"/>
        <v>0.2953516574360105</v>
      </c>
      <c r="DC48" s="195">
        <f t="shared" si="88"/>
        <v>7.9231097491381437</v>
      </c>
      <c r="DD48" s="195">
        <f t="shared" si="89"/>
        <v>0.29589958024479468</v>
      </c>
      <c r="DE48" s="195">
        <f t="shared" si="90"/>
        <v>8.1553412552268725</v>
      </c>
      <c r="DF48" s="195">
        <f t="shared" si="91"/>
        <v>40.056688938825353</v>
      </c>
    </row>
    <row r="49" spans="1:110" ht="16" x14ac:dyDescent="0.2">
      <c r="A49" s="18" t="s">
        <v>282</v>
      </c>
      <c r="B49" s="18"/>
      <c r="C49" s="39"/>
      <c r="D49" s="175">
        <v>0.36870000000000003</v>
      </c>
      <c r="E49" s="42"/>
      <c r="I49" s="69">
        <f t="shared" si="79"/>
        <v>46</v>
      </c>
      <c r="J49" s="76">
        <f t="shared" si="79"/>
        <v>43755</v>
      </c>
      <c r="K49" s="74">
        <f t="shared" si="41"/>
        <v>10</v>
      </c>
      <c r="L49" s="75">
        <f t="shared" si="0"/>
        <v>16.697760535079567</v>
      </c>
      <c r="M49" s="75">
        <f t="shared" si="1"/>
        <v>0.4</v>
      </c>
      <c r="N49" s="75">
        <f t="shared" si="2"/>
        <v>0.02</v>
      </c>
      <c r="O49" s="75">
        <f t="shared" si="3"/>
        <v>0.17499999999999999</v>
      </c>
      <c r="P49" s="78">
        <f t="shared" si="94"/>
        <v>0.78002201679828986</v>
      </c>
      <c r="Q49" s="78">
        <f t="shared" si="5"/>
        <v>0.15673000523574943</v>
      </c>
      <c r="R49" s="78">
        <f t="shared" si="6"/>
        <v>7.0528502356087236E-2</v>
      </c>
      <c r="S49" s="78">
        <f t="shared" si="7"/>
        <v>0.3446608911434304</v>
      </c>
      <c r="T49" s="79">
        <f t="shared" si="8"/>
        <v>77.348748692795539</v>
      </c>
      <c r="U49" s="79">
        <f t="shared" si="9"/>
        <v>9.6685935865994423</v>
      </c>
      <c r="V49" s="79">
        <f t="shared" si="10"/>
        <v>9.6685935865994423</v>
      </c>
      <c r="W49" s="79">
        <f t="shared" si="11"/>
        <v>43.508671139697491</v>
      </c>
      <c r="X49" s="78">
        <f t="shared" si="12"/>
        <v>7.9160915633076243E-2</v>
      </c>
      <c r="Y49" s="80">
        <f t="shared" si="13"/>
        <v>2.3992342089564175E-2</v>
      </c>
      <c r="Z49" s="63">
        <f t="shared" si="42"/>
        <v>9.6681731692381359</v>
      </c>
      <c r="AA49" s="63">
        <f t="shared" si="43"/>
        <v>9.6681731692381359</v>
      </c>
      <c r="AB49" s="80">
        <f t="shared" si="14"/>
        <v>7.3973652647973967E-2</v>
      </c>
      <c r="AC49" s="119">
        <f t="shared" si="44"/>
        <v>117514.49697482052</v>
      </c>
      <c r="AD49" s="119">
        <f t="shared" si="45"/>
        <v>117663.57817737911</v>
      </c>
      <c r="AE49" s="119">
        <f t="shared" si="15"/>
        <v>11766.357817737911</v>
      </c>
      <c r="AF49" s="119">
        <f t="shared" si="46"/>
        <v>105897.2203596412</v>
      </c>
      <c r="AG49" s="119">
        <f t="shared" si="47"/>
        <v>238624.64924869474</v>
      </c>
      <c r="AH49" s="121">
        <f t="shared" si="80"/>
        <v>2352663.5781773771</v>
      </c>
      <c r="AI49" s="126">
        <f t="shared" si="48"/>
        <v>2114038.9289286826</v>
      </c>
      <c r="AJ49" s="119">
        <f t="shared" si="16"/>
        <v>823.01810031579168</v>
      </c>
      <c r="AK49" s="119">
        <f t="shared" si="49"/>
        <v>6835.8621608372669</v>
      </c>
      <c r="AL49" s="119">
        <f t="shared" si="50"/>
        <v>252781.60093448055</v>
      </c>
      <c r="AM49" s="126">
        <f t="shared" si="17"/>
        <v>1861257.327994202</v>
      </c>
      <c r="AN49" s="121">
        <f t="shared" si="51"/>
        <v>269964296.1744408</v>
      </c>
      <c r="AO49" s="120">
        <f t="shared" si="52"/>
        <v>26996.429617444079</v>
      </c>
      <c r="AP49" s="128">
        <f t="shared" si="18"/>
        <v>7000</v>
      </c>
      <c r="AQ49" s="132">
        <f t="shared" si="53"/>
        <v>114.40000000000026</v>
      </c>
      <c r="AR49" s="132">
        <f t="shared" si="54"/>
        <v>216.92000000000047</v>
      </c>
      <c r="AS49" s="132">
        <f t="shared" si="55"/>
        <v>128.04999999999987</v>
      </c>
      <c r="AT49" s="139">
        <f t="shared" si="81"/>
        <v>30775929763.886322</v>
      </c>
      <c r="AU49" s="139">
        <f t="shared" si="92"/>
        <v>1740220092.8417664</v>
      </c>
      <c r="AV49" s="139">
        <f t="shared" si="93"/>
        <v>3201229422.367466</v>
      </c>
      <c r="AW49" s="139">
        <f t="shared" si="19"/>
        <v>134107176951.87901</v>
      </c>
      <c r="AX49" s="133">
        <f t="shared" si="57"/>
        <v>58555255840.236336</v>
      </c>
      <c r="AY49" s="133">
        <f t="shared" si="58"/>
        <v>3121587587.9815598</v>
      </c>
      <c r="AZ49" s="133">
        <f t="shared" si="59"/>
        <v>19406293660.838043</v>
      </c>
      <c r="BA49" s="133">
        <f t="shared" si="60"/>
        <v>27218800279.103951</v>
      </c>
      <c r="BB49" s="146">
        <f t="shared" si="82"/>
        <v>34521684373.30658</v>
      </c>
      <c r="BC49" s="146">
        <f t="shared" si="61"/>
        <v>1882070596.9652252</v>
      </c>
      <c r="BD49" s="146">
        <f t="shared" si="83"/>
        <v>18866030949.744705</v>
      </c>
      <c r="BE49" s="146">
        <f t="shared" si="20"/>
        <v>12421769001.764709</v>
      </c>
      <c r="BF49" s="136">
        <f t="shared" si="62"/>
        <v>12958286216.373158</v>
      </c>
      <c r="BG49" s="136">
        <f t="shared" si="63"/>
        <v>689676496.21351242</v>
      </c>
      <c r="BH49" s="136">
        <f t="shared" si="64"/>
        <v>2324277191.3305521</v>
      </c>
      <c r="BI49" s="136">
        <f t="shared" si="65"/>
        <v>29482279406.227676</v>
      </c>
      <c r="BJ49" s="150">
        <f t="shared" si="21"/>
        <v>203230025638.97534</v>
      </c>
      <c r="BK49" s="150">
        <f t="shared" si="98"/>
        <v>136087302534.62061</v>
      </c>
      <c r="BL49" s="149">
        <f t="shared" si="67"/>
        <v>21297361000.769756</v>
      </c>
      <c r="BM49" s="150">
        <f t="shared" si="68"/>
        <v>235327156354.75821</v>
      </c>
      <c r="BN49" s="150">
        <f t="shared" si="84"/>
        <v>5771353982011.6406</v>
      </c>
      <c r="BO49" s="154">
        <f t="shared" si="69"/>
        <v>3.1007824094002001</v>
      </c>
      <c r="BP49" s="154">
        <f t="shared" si="22"/>
        <v>3.1007824094002001</v>
      </c>
      <c r="BQ49" s="148">
        <f t="shared" si="70"/>
        <v>770005755082.06726</v>
      </c>
      <c r="BR49" s="148">
        <f t="shared" si="71"/>
        <v>770.00575508206725</v>
      </c>
      <c r="BS49" s="139">
        <f t="shared" si="23"/>
        <v>1022512436536.6683</v>
      </c>
      <c r="BT49" s="139">
        <f t="shared" si="24"/>
        <v>362536573952.22931</v>
      </c>
      <c r="BU49" s="139">
        <f t="shared" si="25"/>
        <v>3894986824.8794799</v>
      </c>
      <c r="BV49" s="139">
        <f t="shared" si="72"/>
        <v>59101809584.548149</v>
      </c>
      <c r="BW49" s="139">
        <f t="shared" si="73"/>
        <v>144206286170.31003</v>
      </c>
      <c r="BX49" s="139">
        <f t="shared" si="74"/>
        <v>15976859830127.574</v>
      </c>
      <c r="BY49" s="143">
        <f t="shared" si="75"/>
        <v>8.5839070126564163</v>
      </c>
      <c r="BZ49" s="143">
        <f t="shared" si="26"/>
        <v>8.5839070126564163</v>
      </c>
      <c r="CA49" s="143">
        <f t="shared" si="27"/>
        <v>95.146194783311898</v>
      </c>
      <c r="CB49" s="143">
        <f t="shared" si="28"/>
        <v>95.146194783311898</v>
      </c>
      <c r="CC49" s="143">
        <f t="shared" si="29"/>
        <v>3.5557250115327506</v>
      </c>
      <c r="CD49" s="143">
        <f t="shared" si="30"/>
        <v>9.1324715334533444</v>
      </c>
      <c r="CE49" s="166">
        <f t="shared" si="31"/>
        <v>94.459122458736374</v>
      </c>
      <c r="CG49" s="167">
        <v>48</v>
      </c>
      <c r="CH49" s="169">
        <f t="shared" si="76"/>
        <v>47</v>
      </c>
      <c r="CI49" s="170">
        <f t="shared" si="77"/>
        <v>2.0117405137297668</v>
      </c>
      <c r="CK49" s="189">
        <v>47</v>
      </c>
      <c r="CL49" s="190">
        <f>'Litter calculation'!G$30+CK49</f>
        <v>42722</v>
      </c>
      <c r="CM49" s="193">
        <f t="shared" si="78"/>
        <v>12</v>
      </c>
      <c r="CN49" s="189">
        <f t="shared" si="32"/>
        <v>0.9</v>
      </c>
      <c r="CO49" s="194">
        <f t="shared" si="33"/>
        <v>0.45</v>
      </c>
      <c r="CP49" s="194">
        <f t="shared" si="34"/>
        <v>0.2</v>
      </c>
      <c r="CQ49" s="189">
        <f t="shared" si="35"/>
        <v>0.36870000000000003</v>
      </c>
      <c r="CR49" s="189">
        <f t="shared" si="99"/>
        <v>3.687E-2</v>
      </c>
      <c r="CS49" s="189">
        <f t="shared" si="99"/>
        <v>3.687E-2</v>
      </c>
      <c r="CT49" s="189">
        <f t="shared" si="37"/>
        <v>2.9389999999999999E-2</v>
      </c>
      <c r="CU49" s="189">
        <f t="shared" si="100"/>
        <v>2.9390000000000002E-3</v>
      </c>
      <c r="CV49" s="189">
        <f t="shared" si="100"/>
        <v>2.9390000000000002E-3</v>
      </c>
      <c r="CW49" s="189">
        <f t="shared" si="39"/>
        <v>4.6999999999999999E-4</v>
      </c>
      <c r="CX49" s="189">
        <f t="shared" si="101"/>
        <v>4.6999999999999997E-5</v>
      </c>
      <c r="CY49" s="189">
        <f t="shared" si="101"/>
        <v>4.6999999999999997E-5</v>
      </c>
      <c r="CZ49" s="195">
        <f t="shared" si="85"/>
        <v>6.6726518028486925</v>
      </c>
      <c r="DA49" s="195">
        <f t="shared" si="86"/>
        <v>17.417291653629434</v>
      </c>
      <c r="DB49" s="195">
        <f t="shared" si="87"/>
        <v>0.31107639324868486</v>
      </c>
      <c r="DC49" s="195">
        <f t="shared" si="88"/>
        <v>8.3561458717308721</v>
      </c>
      <c r="DD49" s="195">
        <f t="shared" si="89"/>
        <v>0.30240520807641963</v>
      </c>
      <c r="DE49" s="195">
        <f t="shared" si="90"/>
        <v>8.3475839631953104</v>
      </c>
      <c r="DF49" s="195">
        <f t="shared" si="91"/>
        <v>41.407154892729416</v>
      </c>
    </row>
    <row r="50" spans="1:110" ht="16" x14ac:dyDescent="0.2">
      <c r="A50" s="18" t="s">
        <v>283</v>
      </c>
      <c r="B50" s="18"/>
      <c r="C50" s="39"/>
      <c r="D50" s="175">
        <v>3.687E-2</v>
      </c>
      <c r="E50" s="42"/>
      <c r="I50" s="69">
        <f t="shared" si="79"/>
        <v>47</v>
      </c>
      <c r="J50" s="76">
        <f t="shared" si="79"/>
        <v>43756</v>
      </c>
      <c r="K50" s="74">
        <f t="shared" si="41"/>
        <v>10</v>
      </c>
      <c r="L50" s="75">
        <f t="shared" si="0"/>
        <v>16.833966628070922</v>
      </c>
      <c r="M50" s="75">
        <f t="shared" si="1"/>
        <v>0.4</v>
      </c>
      <c r="N50" s="75">
        <f t="shared" si="2"/>
        <v>0.02</v>
      </c>
      <c r="O50" s="75">
        <f t="shared" si="3"/>
        <v>0.17499999999999999</v>
      </c>
      <c r="P50" s="78">
        <f t="shared" si="94"/>
        <v>0.78316878516811039</v>
      </c>
      <c r="Q50" s="78">
        <f t="shared" si="5"/>
        <v>0.15736228613610406</v>
      </c>
      <c r="R50" s="78">
        <f t="shared" si="6"/>
        <v>7.0813028761246816E-2</v>
      </c>
      <c r="S50" s="78">
        <f t="shared" si="7"/>
        <v>0.34605132367893249</v>
      </c>
      <c r="T50" s="79">
        <f t="shared" si="8"/>
        <v>77.426352923554532</v>
      </c>
      <c r="U50" s="79">
        <f t="shared" si="9"/>
        <v>9.6782941154443165</v>
      </c>
      <c r="V50" s="79">
        <f t="shared" si="10"/>
        <v>9.6782941154443165</v>
      </c>
      <c r="W50" s="79">
        <f t="shared" si="11"/>
        <v>43.552323519499424</v>
      </c>
      <c r="X50" s="78">
        <f t="shared" si="12"/>
        <v>7.9688732760672315E-2</v>
      </c>
      <c r="Y50" s="80">
        <f t="shared" si="13"/>
        <v>2.4239147530064509E-2</v>
      </c>
      <c r="Z50" s="63">
        <f t="shared" si="42"/>
        <v>9.6398622171874599</v>
      </c>
      <c r="AA50" s="63">
        <f t="shared" si="43"/>
        <v>9.6398622171874599</v>
      </c>
      <c r="AB50" s="80">
        <f t="shared" si="14"/>
        <v>7.4212998734939334E-2</v>
      </c>
      <c r="AC50" s="119">
        <f t="shared" si="44"/>
        <v>117004.73492604014</v>
      </c>
      <c r="AD50" s="119">
        <f t="shared" si="45"/>
        <v>117153.81612859873</v>
      </c>
      <c r="AE50" s="119">
        <f t="shared" si="15"/>
        <v>11715.381612859874</v>
      </c>
      <c r="AF50" s="119">
        <f t="shared" si="46"/>
        <v>105438.43451573886</v>
      </c>
      <c r="AG50" s="119">
        <f t="shared" si="47"/>
        <v>250340.03086155461</v>
      </c>
      <c r="AH50" s="121">
        <f t="shared" si="80"/>
        <v>2469817.3943059756</v>
      </c>
      <c r="AI50" s="126">
        <f t="shared" si="48"/>
        <v>2219477.363444421</v>
      </c>
      <c r="AJ50" s="119">
        <f t="shared" si="16"/>
        <v>849.29388641846094</v>
      </c>
      <c r="AK50" s="119">
        <f t="shared" si="49"/>
        <v>6862.1379469399362</v>
      </c>
      <c r="AL50" s="119">
        <f t="shared" si="50"/>
        <v>259643.73888142049</v>
      </c>
      <c r="AM50" s="126">
        <f t="shared" si="17"/>
        <v>1959833.6245630004</v>
      </c>
      <c r="AN50" s="121">
        <f t="shared" si="51"/>
        <v>284262201.21014977</v>
      </c>
      <c r="AO50" s="120">
        <f t="shared" si="52"/>
        <v>28426.220121014976</v>
      </c>
      <c r="AP50" s="128">
        <f t="shared" si="18"/>
        <v>7000</v>
      </c>
      <c r="AQ50" s="132">
        <f t="shared" si="53"/>
        <v>114.80000000000027</v>
      </c>
      <c r="AR50" s="132">
        <f t="shared" si="54"/>
        <v>216.94000000000048</v>
      </c>
      <c r="AS50" s="132">
        <f t="shared" si="55"/>
        <v>128.22499999999988</v>
      </c>
      <c r="AT50" s="139">
        <f t="shared" si="81"/>
        <v>32519595818.441208</v>
      </c>
      <c r="AU50" s="139">
        <f t="shared" si="92"/>
        <v>1743666054.5548859</v>
      </c>
      <c r="AV50" s="139">
        <f t="shared" si="93"/>
        <v>3211096556.8582435</v>
      </c>
      <c r="AW50" s="139">
        <f t="shared" si="19"/>
        <v>135013566942.321</v>
      </c>
      <c r="AX50" s="133">
        <f t="shared" si="57"/>
        <v>61662156686.505821</v>
      </c>
      <c r="AY50" s="133">
        <f t="shared" si="58"/>
        <v>3106900846.2694855</v>
      </c>
      <c r="AZ50" s="133">
        <f t="shared" si="59"/>
        <v>19698017714.814915</v>
      </c>
      <c r="BA50" s="133">
        <f t="shared" si="60"/>
        <v>27758705960.16011</v>
      </c>
      <c r="BB50" s="146">
        <f t="shared" si="82"/>
        <v>36399774864.959641</v>
      </c>
      <c r="BC50" s="146">
        <f t="shared" si="61"/>
        <v>1878090491.6530609</v>
      </c>
      <c r="BD50" s="146">
        <f t="shared" si="83"/>
        <v>19459366953.528801</v>
      </c>
      <c r="BE50" s="146">
        <f t="shared" si="20"/>
        <v>12875217559.055584</v>
      </c>
      <c r="BF50" s="136">
        <f t="shared" si="62"/>
        <v>13644585658.087189</v>
      </c>
      <c r="BG50" s="136">
        <f t="shared" si="63"/>
        <v>686299441.71403122</v>
      </c>
      <c r="BH50" s="136">
        <f t="shared" si="64"/>
        <v>2330670180.7555962</v>
      </c>
      <c r="BI50" s="136">
        <f t="shared" si="65"/>
        <v>29692953047.951031</v>
      </c>
      <c r="BJ50" s="150">
        <f t="shared" si="21"/>
        <v>205340443509.48773</v>
      </c>
      <c r="BK50" s="150">
        <f t="shared" si="98"/>
        <v>144354217422.69839</v>
      </c>
      <c r="BL50" s="149">
        <f t="shared" si="67"/>
        <v>21277996636.748959</v>
      </c>
      <c r="BM50" s="150">
        <f t="shared" si="68"/>
        <v>234307632257.19745</v>
      </c>
      <c r="BN50" s="150">
        <f t="shared" si="84"/>
        <v>6045369843718.8779</v>
      </c>
      <c r="BO50" s="154">
        <f t="shared" si="69"/>
        <v>3.0846342097364827</v>
      </c>
      <c r="BP50" s="154">
        <f t="shared" si="22"/>
        <v>3.0846342097364827</v>
      </c>
      <c r="BQ50" s="148">
        <f t="shared" si="70"/>
        <v>791283751718.81616</v>
      </c>
      <c r="BR50" s="148">
        <f t="shared" si="71"/>
        <v>791.28375171881612</v>
      </c>
      <c r="BS50" s="139">
        <f t="shared" si="23"/>
        <v>1015095619061.0424</v>
      </c>
      <c r="BT50" s="139">
        <f t="shared" si="24"/>
        <v>384559635214.06854</v>
      </c>
      <c r="BU50" s="139">
        <f t="shared" si="25"/>
        <v>4112176655.3650503</v>
      </c>
      <c r="BV50" s="139">
        <f t="shared" si="72"/>
        <v>58903954044.553421</v>
      </c>
      <c r="BW50" s="139">
        <f t="shared" si="73"/>
        <v>157192626472.08359</v>
      </c>
      <c r="BX50" s="139">
        <f t="shared" si="74"/>
        <v>16701572309746.715</v>
      </c>
      <c r="BY50" s="143">
        <f t="shared" si="75"/>
        <v>8.52193375010126</v>
      </c>
      <c r="BZ50" s="143">
        <f t="shared" si="26"/>
        <v>8.52193375010126</v>
      </c>
      <c r="CA50" s="143">
        <f t="shared" si="27"/>
        <v>94.459267478328741</v>
      </c>
      <c r="CB50" s="143">
        <f t="shared" si="28"/>
        <v>94.459267478328741</v>
      </c>
      <c r="CC50" s="143">
        <f t="shared" si="29"/>
        <v>3.5468688633210039</v>
      </c>
      <c r="CD50" s="143">
        <f t="shared" si="30"/>
        <v>9.0864570075927844</v>
      </c>
      <c r="CE50" s="166">
        <f t="shared" si="31"/>
        <v>94.259200005909037</v>
      </c>
      <c r="CG50" s="167">
        <v>49</v>
      </c>
      <c r="CH50" s="169">
        <f t="shared" si="76"/>
        <v>48</v>
      </c>
      <c r="CI50" s="170">
        <f t="shared" si="77"/>
        <v>2.0106347576242314</v>
      </c>
      <c r="CK50" s="189">
        <v>48</v>
      </c>
      <c r="CL50" s="190">
        <f>'Litter calculation'!G$30+CK50</f>
        <v>42723</v>
      </c>
      <c r="CM50" s="193">
        <f t="shared" si="78"/>
        <v>12</v>
      </c>
      <c r="CN50" s="189">
        <f t="shared" si="32"/>
        <v>0.9</v>
      </c>
      <c r="CO50" s="194">
        <f t="shared" si="33"/>
        <v>0.45</v>
      </c>
      <c r="CP50" s="194">
        <f t="shared" si="34"/>
        <v>0.2</v>
      </c>
      <c r="CQ50" s="189">
        <f t="shared" si="35"/>
        <v>0.36870000000000003</v>
      </c>
      <c r="CR50" s="189">
        <f t="shared" si="99"/>
        <v>3.687E-2</v>
      </c>
      <c r="CS50" s="189">
        <f t="shared" si="99"/>
        <v>3.687E-2</v>
      </c>
      <c r="CT50" s="189">
        <f t="shared" si="37"/>
        <v>2.9389999999999999E-2</v>
      </c>
      <c r="CU50" s="189">
        <f t="shared" si="100"/>
        <v>2.9390000000000002E-3</v>
      </c>
      <c r="CV50" s="189">
        <f t="shared" si="100"/>
        <v>2.9390000000000002E-3</v>
      </c>
      <c r="CW50" s="189">
        <f t="shared" si="39"/>
        <v>4.6999999999999999E-4</v>
      </c>
      <c r="CX50" s="189">
        <f t="shared" si="101"/>
        <v>4.6999999999999997E-5</v>
      </c>
      <c r="CY50" s="189">
        <f t="shared" si="101"/>
        <v>4.6999999999999997E-5</v>
      </c>
      <c r="CZ50" s="195">
        <f t="shared" si="85"/>
        <v>6.8112263655352763</v>
      </c>
      <c r="DA50" s="195">
        <f t="shared" si="86"/>
        <v>17.977277449990741</v>
      </c>
      <c r="DB50" s="195">
        <f t="shared" si="87"/>
        <v>0.32675498190926294</v>
      </c>
      <c r="DC50" s="195">
        <f t="shared" si="88"/>
        <v>8.7891616421041192</v>
      </c>
      <c r="DD50" s="195">
        <f t="shared" si="89"/>
        <v>0.30889174393724111</v>
      </c>
      <c r="DE50" s="195">
        <f t="shared" si="90"/>
        <v>8.5398176359688023</v>
      </c>
      <c r="DF50" s="195">
        <f t="shared" si="91"/>
        <v>42.753129819445441</v>
      </c>
    </row>
    <row r="51" spans="1:110" ht="16" x14ac:dyDescent="0.2">
      <c r="A51" s="18" t="s">
        <v>284</v>
      </c>
      <c r="B51" s="18"/>
      <c r="C51" s="39"/>
      <c r="D51" s="175">
        <v>0.36870000000000003</v>
      </c>
      <c r="E51" s="42"/>
      <c r="I51" s="69">
        <f t="shared" si="79"/>
        <v>48</v>
      </c>
      <c r="J51" s="76">
        <f t="shared" si="79"/>
        <v>43757</v>
      </c>
      <c r="K51" s="74">
        <f t="shared" si="41"/>
        <v>10</v>
      </c>
      <c r="L51" s="75">
        <f t="shared" si="0"/>
        <v>16.970294813285612</v>
      </c>
      <c r="M51" s="75">
        <f t="shared" si="1"/>
        <v>0.4</v>
      </c>
      <c r="N51" s="75">
        <f t="shared" si="2"/>
        <v>0.02</v>
      </c>
      <c r="O51" s="75">
        <f t="shared" si="3"/>
        <v>0.17499999999999999</v>
      </c>
      <c r="P51" s="78">
        <f t="shared" si="94"/>
        <v>0.78633108603025337</v>
      </c>
      <c r="Q51" s="78">
        <f t="shared" si="5"/>
        <v>0.15799768798375324</v>
      </c>
      <c r="R51" s="78">
        <f t="shared" si="6"/>
        <v>7.1098959592688957E-2</v>
      </c>
      <c r="S51" s="78">
        <f t="shared" si="7"/>
        <v>0.34744861940871663</v>
      </c>
      <c r="T51" s="79">
        <f t="shared" si="8"/>
        <v>77.506223846170016</v>
      </c>
      <c r="U51" s="79">
        <f t="shared" si="9"/>
        <v>9.688277980771252</v>
      </c>
      <c r="V51" s="79">
        <f t="shared" si="10"/>
        <v>9.688277980771252</v>
      </c>
      <c r="W51" s="79">
        <f t="shared" si="11"/>
        <v>43.597250913470631</v>
      </c>
      <c r="X51" s="78">
        <f t="shared" si="12"/>
        <v>8.0220547051451874E-2</v>
      </c>
      <c r="Y51" s="80">
        <f t="shared" si="13"/>
        <v>2.4486174201673528E-2</v>
      </c>
      <c r="Z51" s="63">
        <f t="shared" si="42"/>
        <v>9.6116768544306126</v>
      </c>
      <c r="AA51" s="63">
        <f t="shared" si="43"/>
        <v>9.6116768544306126</v>
      </c>
      <c r="AB51" s="80">
        <f t="shared" si="14"/>
        <v>7.4453334827213516E-2</v>
      </c>
      <c r="AC51" s="119">
        <f t="shared" si="44"/>
        <v>115991.8350734281</v>
      </c>
      <c r="AD51" s="119">
        <f t="shared" si="45"/>
        <v>116140.91627598669</v>
      </c>
      <c r="AE51" s="119">
        <f t="shared" si="15"/>
        <v>11614.091627598669</v>
      </c>
      <c r="AF51" s="119">
        <f t="shared" si="46"/>
        <v>104526.82464838802</v>
      </c>
      <c r="AG51" s="119">
        <f t="shared" si="47"/>
        <v>261954.12248915329</v>
      </c>
      <c r="AH51" s="121">
        <f t="shared" si="80"/>
        <v>2585958.3105819621</v>
      </c>
      <c r="AI51" s="126">
        <f t="shared" si="48"/>
        <v>2324004.1880928087</v>
      </c>
      <c r="AJ51" s="119">
        <f t="shared" si="16"/>
        <v>876.27224355882242</v>
      </c>
      <c r="AK51" s="119">
        <f t="shared" si="49"/>
        <v>6889.1163040802976</v>
      </c>
      <c r="AL51" s="119">
        <f t="shared" si="50"/>
        <v>266532.85518550081</v>
      </c>
      <c r="AM51" s="126">
        <f t="shared" si="17"/>
        <v>2057471.3329073079</v>
      </c>
      <c r="AN51" s="121">
        <f t="shared" si="51"/>
        <v>298423969.61090171</v>
      </c>
      <c r="AO51" s="120">
        <f t="shared" si="52"/>
        <v>29842.396961090173</v>
      </c>
      <c r="AP51" s="128">
        <f t="shared" si="18"/>
        <v>7000</v>
      </c>
      <c r="AQ51" s="132">
        <f t="shared" si="53"/>
        <v>115.20000000000027</v>
      </c>
      <c r="AR51" s="132">
        <f t="shared" si="54"/>
        <v>216.96000000000049</v>
      </c>
      <c r="AS51" s="132">
        <f t="shared" si="55"/>
        <v>128.39999999999989</v>
      </c>
      <c r="AT51" s="139">
        <f t="shared" si="81"/>
        <v>34259071711.331596</v>
      </c>
      <c r="AU51" s="139">
        <f t="shared" si="92"/>
        <v>1739475892.8903885</v>
      </c>
      <c r="AV51" s="139">
        <f t="shared" si="93"/>
        <v>3206804832.5960569</v>
      </c>
      <c r="AW51" s="139">
        <f t="shared" si="19"/>
        <v>135330798983.22858</v>
      </c>
      <c r="AX51" s="133">
        <f t="shared" si="57"/>
        <v>64740095967.38916</v>
      </c>
      <c r="AY51" s="133">
        <f t="shared" si="58"/>
        <v>3077939280.8833389</v>
      </c>
      <c r="AZ51" s="133">
        <f t="shared" si="59"/>
        <v>19907816636.555454</v>
      </c>
      <c r="BA51" s="133">
        <f t="shared" si="60"/>
        <v>28187971557.249153</v>
      </c>
      <c r="BB51" s="146">
        <f t="shared" si="82"/>
        <v>38265413503.357834</v>
      </c>
      <c r="BC51" s="146">
        <f t="shared" si="61"/>
        <v>1865638638.3981934</v>
      </c>
      <c r="BD51" s="146">
        <f t="shared" si="83"/>
        <v>19994686694.249592</v>
      </c>
      <c r="BE51" s="146">
        <f t="shared" si="20"/>
        <v>13294651822.424877</v>
      </c>
      <c r="BF51" s="136">
        <f t="shared" si="62"/>
        <v>14324350541.323282</v>
      </c>
      <c r="BG51" s="136">
        <f t="shared" si="63"/>
        <v>679764883.23609352</v>
      </c>
      <c r="BH51" s="136">
        <f t="shared" si="64"/>
        <v>2326356126.8947306</v>
      </c>
      <c r="BI51" s="136">
        <f t="shared" si="65"/>
        <v>29768757126.282658</v>
      </c>
      <c r="BJ51" s="150">
        <f t="shared" si="21"/>
        <v>206582179489.18527</v>
      </c>
      <c r="BK51" s="150">
        <f t="shared" si="98"/>
        <v>152566045250.82828</v>
      </c>
      <c r="BL51" s="149">
        <f t="shared" si="67"/>
        <v>21250403826.419449</v>
      </c>
      <c r="BM51" s="150">
        <f t="shared" si="68"/>
        <v>232281832551.97339</v>
      </c>
      <c r="BN51" s="150">
        <f t="shared" si="84"/>
        <v>6310417406682.7891</v>
      </c>
      <c r="BO51" s="154">
        <f t="shared" si="69"/>
        <v>3.0670742798471267</v>
      </c>
      <c r="BP51" s="154">
        <f t="shared" si="22"/>
        <v>3.0670742798471267</v>
      </c>
      <c r="BQ51" s="148">
        <f t="shared" si="70"/>
        <v>812534155545.2356</v>
      </c>
      <c r="BR51" s="148">
        <f t="shared" si="71"/>
        <v>812.53415554523565</v>
      </c>
      <c r="BS51" s="139">
        <f t="shared" si="23"/>
        <v>1003365547898.3811</v>
      </c>
      <c r="BT51" s="139">
        <f t="shared" si="24"/>
        <v>406435944548.20654</v>
      </c>
      <c r="BU51" s="139">
        <f t="shared" si="25"/>
        <v>4327475811.7623777</v>
      </c>
      <c r="BV51" s="139">
        <f t="shared" si="72"/>
        <v>58708592740.114738</v>
      </c>
      <c r="BW51" s="139">
        <f t="shared" si="73"/>
        <v>170697746841.97754</v>
      </c>
      <c r="BX51" s="139">
        <f t="shared" si="74"/>
        <v>17406163591386.992</v>
      </c>
      <c r="BY51" s="143">
        <f t="shared" si="75"/>
        <v>8.4599786704154116</v>
      </c>
      <c r="BZ51" s="143">
        <f t="shared" si="26"/>
        <v>8.4599786704154116</v>
      </c>
      <c r="CA51" s="143">
        <f t="shared" si="27"/>
        <v>93.772541716864424</v>
      </c>
      <c r="CB51" s="143">
        <f t="shared" si="28"/>
        <v>93.772541716864424</v>
      </c>
      <c r="CC51" s="143">
        <f t="shared" si="29"/>
        <v>3.5372611440144035</v>
      </c>
      <c r="CD51" s="143">
        <f t="shared" si="30"/>
        <v>9.0404250509916917</v>
      </c>
      <c r="CE51" s="166">
        <f t="shared" si="31"/>
        <v>94.056689461260902</v>
      </c>
      <c r="CG51" s="167">
        <v>50</v>
      </c>
      <c r="CH51" s="169">
        <f t="shared" si="76"/>
        <v>49</v>
      </c>
      <c r="CI51" s="170">
        <f t="shared" si="77"/>
        <v>2.0095752371292388</v>
      </c>
      <c r="CK51" s="189">
        <v>49</v>
      </c>
      <c r="CL51" s="190">
        <f>'Litter calculation'!G$30+CK51</f>
        <v>42724</v>
      </c>
      <c r="CM51" s="193">
        <f t="shared" si="78"/>
        <v>12</v>
      </c>
      <c r="CN51" s="189">
        <f t="shared" si="32"/>
        <v>0.9</v>
      </c>
      <c r="CO51" s="194">
        <f t="shared" si="33"/>
        <v>0.45</v>
      </c>
      <c r="CP51" s="194">
        <f t="shared" si="34"/>
        <v>0.2</v>
      </c>
      <c r="CQ51" s="189">
        <f t="shared" si="35"/>
        <v>0.36870000000000003</v>
      </c>
      <c r="CR51" s="189">
        <f t="shared" si="99"/>
        <v>3.687E-2</v>
      </c>
      <c r="CS51" s="189">
        <f t="shared" si="99"/>
        <v>3.687E-2</v>
      </c>
      <c r="CT51" s="189">
        <f t="shared" si="37"/>
        <v>2.9389999999999999E-2</v>
      </c>
      <c r="CU51" s="189">
        <f t="shared" si="100"/>
        <v>2.9390000000000002E-3</v>
      </c>
      <c r="CV51" s="189">
        <f t="shared" si="100"/>
        <v>2.9390000000000002E-3</v>
      </c>
      <c r="CW51" s="189">
        <f t="shared" si="39"/>
        <v>4.6999999999999999E-4</v>
      </c>
      <c r="CX51" s="189">
        <f t="shared" si="101"/>
        <v>4.6999999999999997E-5</v>
      </c>
      <c r="CY51" s="189">
        <f t="shared" si="101"/>
        <v>4.6999999999999997E-5</v>
      </c>
      <c r="CZ51" s="195">
        <f t="shared" si="85"/>
        <v>6.9457874882127353</v>
      </c>
      <c r="DA51" s="195">
        <f t="shared" si="86"/>
        <v>18.537000114868498</v>
      </c>
      <c r="DB51" s="195">
        <f t="shared" si="87"/>
        <v>0.34238755884511679</v>
      </c>
      <c r="DC51" s="195">
        <f t="shared" si="88"/>
        <v>9.2221570612144177</v>
      </c>
      <c r="DD51" s="195">
        <f t="shared" si="89"/>
        <v>0.31535924385618647</v>
      </c>
      <c r="DE51" s="195">
        <f t="shared" si="90"/>
        <v>8.7320422739719934</v>
      </c>
      <c r="DF51" s="195">
        <f t="shared" si="91"/>
        <v>44.094733740968948</v>
      </c>
    </row>
    <row r="52" spans="1:110" ht="16" x14ac:dyDescent="0.2">
      <c r="A52" s="18" t="s">
        <v>285</v>
      </c>
      <c r="B52" s="18"/>
      <c r="C52" s="39"/>
      <c r="D52" s="175">
        <v>3.687E-2</v>
      </c>
      <c r="E52" s="42"/>
      <c r="I52" s="69">
        <f t="shared" si="79"/>
        <v>49</v>
      </c>
      <c r="J52" s="76">
        <f t="shared" si="79"/>
        <v>43758</v>
      </c>
      <c r="K52" s="74">
        <f t="shared" si="41"/>
        <v>10</v>
      </c>
      <c r="L52" s="75">
        <f t="shared" si="0"/>
        <v>17.106703976002386</v>
      </c>
      <c r="M52" s="75">
        <f t="shared" si="1"/>
        <v>0.4</v>
      </c>
      <c r="N52" s="75">
        <f t="shared" si="2"/>
        <v>0.02</v>
      </c>
      <c r="O52" s="75">
        <f t="shared" si="3"/>
        <v>0.17499999999999999</v>
      </c>
      <c r="P52" s="78">
        <f t="shared" si="94"/>
        <v>0.78950804548200659</v>
      </c>
      <c r="Q52" s="78">
        <f t="shared" si="5"/>
        <v>0.15863603518522179</v>
      </c>
      <c r="R52" s="78">
        <f t="shared" si="6"/>
        <v>7.1386215833349809E-2</v>
      </c>
      <c r="S52" s="78">
        <f t="shared" si="7"/>
        <v>0.34885239218972386</v>
      </c>
      <c r="T52" s="79">
        <f t="shared" si="8"/>
        <v>77.588404538135734</v>
      </c>
      <c r="U52" s="79">
        <f t="shared" si="9"/>
        <v>9.6985505672669667</v>
      </c>
      <c r="V52" s="79">
        <f t="shared" si="10"/>
        <v>9.6985505672669667</v>
      </c>
      <c r="W52" s="79">
        <f t="shared" si="11"/>
        <v>43.643477552701349</v>
      </c>
      <c r="X52" s="78">
        <f t="shared" si="12"/>
        <v>8.0756229541477001E-2</v>
      </c>
      <c r="Y52" s="80">
        <f t="shared" si="13"/>
        <v>2.4733347604516329E-2</v>
      </c>
      <c r="Z52" s="63">
        <f t="shared" si="42"/>
        <v>9.5836247354423136</v>
      </c>
      <c r="AA52" s="63">
        <f t="shared" si="43"/>
        <v>9.5836247354423136</v>
      </c>
      <c r="AB52" s="80">
        <f t="shared" si="14"/>
        <v>7.4694592690372569E-2</v>
      </c>
      <c r="AC52" s="119">
        <f t="shared" si="44"/>
        <v>114488.90264648893</v>
      </c>
      <c r="AD52" s="119">
        <f t="shared" si="45"/>
        <v>114637.98384904752</v>
      </c>
      <c r="AE52" s="119">
        <f t="shared" si="15"/>
        <v>11463.798384904752</v>
      </c>
      <c r="AF52" s="119">
        <f t="shared" si="46"/>
        <v>103174.18546414276</v>
      </c>
      <c r="AG52" s="119">
        <f t="shared" si="47"/>
        <v>273417.92087405804</v>
      </c>
      <c r="AH52" s="121">
        <f t="shared" si="80"/>
        <v>2700596.2944310098</v>
      </c>
      <c r="AI52" s="126">
        <f t="shared" si="48"/>
        <v>2427178.373556952</v>
      </c>
      <c r="AJ52" s="119">
        <f t="shared" si="16"/>
        <v>903.96696383729875</v>
      </c>
      <c r="AK52" s="119">
        <f t="shared" si="49"/>
        <v>6916.8110243587744</v>
      </c>
      <c r="AL52" s="119">
        <f t="shared" si="50"/>
        <v>273449.6662098596</v>
      </c>
      <c r="AM52" s="126">
        <f t="shared" si="17"/>
        <v>2153728.7073470922</v>
      </c>
      <c r="AN52" s="121">
        <f t="shared" si="51"/>
        <v>312385528.79532683</v>
      </c>
      <c r="AO52" s="120">
        <f t="shared" si="52"/>
        <v>31238.552879532683</v>
      </c>
      <c r="AP52" s="128">
        <f t="shared" si="18"/>
        <v>7000</v>
      </c>
      <c r="AQ52" s="132">
        <f t="shared" si="53"/>
        <v>115.60000000000028</v>
      </c>
      <c r="AR52" s="132">
        <f t="shared" si="54"/>
        <v>216.9800000000005</v>
      </c>
      <c r="AS52" s="132">
        <f t="shared" si="55"/>
        <v>128.5749999999999</v>
      </c>
      <c r="AT52" s="139">
        <f t="shared" si="81"/>
        <v>35986812917.221733</v>
      </c>
      <c r="AU52" s="139">
        <f t="shared" si="92"/>
        <v>1727741205.8901367</v>
      </c>
      <c r="AV52" s="139">
        <f t="shared" si="93"/>
        <v>3188482402.9796371</v>
      </c>
      <c r="AW52" s="139">
        <f t="shared" si="19"/>
        <v>135057684894.10664</v>
      </c>
      <c r="AX52" s="133">
        <f t="shared" si="57"/>
        <v>67775164327.434265</v>
      </c>
      <c r="AY52" s="133">
        <f t="shared" si="58"/>
        <v>3035068360.045105</v>
      </c>
      <c r="AZ52" s="133">
        <f t="shared" si="59"/>
        <v>20033392554.992767</v>
      </c>
      <c r="BA52" s="133">
        <f t="shared" si="60"/>
        <v>28501721537.884876</v>
      </c>
      <c r="BB52" s="146">
        <f t="shared" si="82"/>
        <v>40110301897.319931</v>
      </c>
      <c r="BC52" s="146">
        <f t="shared" si="61"/>
        <v>1844888393.9620972</v>
      </c>
      <c r="BD52" s="146">
        <f t="shared" si="83"/>
        <v>20467334133.853096</v>
      </c>
      <c r="BE52" s="146">
        <f t="shared" si="20"/>
        <v>13676449497.821499</v>
      </c>
      <c r="BF52" s="136">
        <f t="shared" si="62"/>
        <v>14994505382.175688</v>
      </c>
      <c r="BG52" s="136">
        <f t="shared" si="63"/>
        <v>670154840.85240555</v>
      </c>
      <c r="BH52" s="136">
        <f t="shared" si="64"/>
        <v>2311392712.9749937</v>
      </c>
      <c r="BI52" s="136">
        <f t="shared" si="65"/>
        <v>29708616562.341187</v>
      </c>
      <c r="BJ52" s="150">
        <f t="shared" si="21"/>
        <v>206944472492.15421</v>
      </c>
      <c r="BK52" s="150">
        <f t="shared" si="98"/>
        <v>160671474355.70343</v>
      </c>
      <c r="BL52" s="149">
        <f t="shared" si="67"/>
        <v>21214373191.373856</v>
      </c>
      <c r="BM52" s="150">
        <f t="shared" si="68"/>
        <v>229275967698.09503</v>
      </c>
      <c r="BN52" s="150">
        <f t="shared" si="84"/>
        <v>6564751999325.9609</v>
      </c>
      <c r="BO52" s="154">
        <f t="shared" si="69"/>
        <v>3.04808677942184</v>
      </c>
      <c r="BP52" s="154">
        <f t="shared" si="22"/>
        <v>3.04808677942184</v>
      </c>
      <c r="BQ52" s="148">
        <f t="shared" si="70"/>
        <v>833748528736.6095</v>
      </c>
      <c r="BR52" s="148">
        <f t="shared" si="71"/>
        <v>833.7485287366095</v>
      </c>
      <c r="BS52" s="139">
        <f t="shared" si="23"/>
        <v>987473993261.60596</v>
      </c>
      <c r="BT52" s="139">
        <f t="shared" si="24"/>
        <v>428028807683.59393</v>
      </c>
      <c r="BU52" s="139">
        <f t="shared" si="25"/>
        <v>4539875191.0887785</v>
      </c>
      <c r="BV52" s="139">
        <f t="shared" si="72"/>
        <v>58516073733.369408</v>
      </c>
      <c r="BW52" s="139">
        <f t="shared" si="73"/>
        <v>184677434947.82541</v>
      </c>
      <c r="BX52" s="139">
        <f t="shared" si="74"/>
        <v>18087230262988.367</v>
      </c>
      <c r="BY52" s="143">
        <f t="shared" si="75"/>
        <v>8.3981005598740204</v>
      </c>
      <c r="BZ52" s="143">
        <f t="shared" si="26"/>
        <v>8.3981005598740204</v>
      </c>
      <c r="CA52" s="143">
        <f t="shared" si="27"/>
        <v>93.086669100850074</v>
      </c>
      <c r="CB52" s="143">
        <f t="shared" si="28"/>
        <v>93.086669100850074</v>
      </c>
      <c r="CC52" s="143">
        <f t="shared" si="29"/>
        <v>3.5268884626798864</v>
      </c>
      <c r="CD52" s="143">
        <f t="shared" si="30"/>
        <v>8.9944059357573884</v>
      </c>
      <c r="CE52" s="166">
        <f t="shared" si="31"/>
        <v>93.851816865221494</v>
      </c>
      <c r="CG52" s="167">
        <v>51</v>
      </c>
      <c r="CH52" s="169">
        <f t="shared" si="76"/>
        <v>50</v>
      </c>
      <c r="CI52" s="170">
        <f t="shared" si="77"/>
        <v>2.0085591121007611</v>
      </c>
      <c r="CK52" s="189">
        <v>50</v>
      </c>
      <c r="CL52" s="190">
        <f>'Litter calculation'!G$30+CK52</f>
        <v>42725</v>
      </c>
      <c r="CM52" s="193">
        <f t="shared" si="78"/>
        <v>12</v>
      </c>
      <c r="CN52" s="189">
        <f t="shared" si="32"/>
        <v>0.9</v>
      </c>
      <c r="CO52" s="194">
        <f t="shared" si="33"/>
        <v>0.45</v>
      </c>
      <c r="CP52" s="194">
        <f t="shared" si="34"/>
        <v>0.2</v>
      </c>
      <c r="CQ52" s="189">
        <f t="shared" si="35"/>
        <v>0.36870000000000003</v>
      </c>
      <c r="CR52" s="189">
        <f t="shared" si="99"/>
        <v>3.687E-2</v>
      </c>
      <c r="CS52" s="189">
        <f t="shared" si="99"/>
        <v>3.687E-2</v>
      </c>
      <c r="CT52" s="189">
        <f t="shared" si="37"/>
        <v>2.9389999999999999E-2</v>
      </c>
      <c r="CU52" s="189">
        <f t="shared" si="100"/>
        <v>2.9390000000000002E-3</v>
      </c>
      <c r="CV52" s="189">
        <f t="shared" si="100"/>
        <v>2.9390000000000002E-3</v>
      </c>
      <c r="CW52" s="189">
        <f t="shared" si="39"/>
        <v>4.6999999999999999E-4</v>
      </c>
      <c r="CX52" s="189">
        <f t="shared" si="101"/>
        <v>4.6999999999999997E-5</v>
      </c>
      <c r="CY52" s="189">
        <f t="shared" si="101"/>
        <v>4.6999999999999997E-5</v>
      </c>
      <c r="CZ52" s="195">
        <f t="shared" si="85"/>
        <v>7.0764514093911863</v>
      </c>
      <c r="DA52" s="195">
        <f t="shared" si="86"/>
        <v>19.096459771905447</v>
      </c>
      <c r="DB52" s="195">
        <f t="shared" si="87"/>
        <v>0.35797425908618163</v>
      </c>
      <c r="DC52" s="195">
        <f t="shared" si="88"/>
        <v>9.655132130018254</v>
      </c>
      <c r="DD52" s="195">
        <f t="shared" si="89"/>
        <v>0.32180776369775582</v>
      </c>
      <c r="DE52" s="195">
        <f t="shared" si="90"/>
        <v>8.9242578776295076</v>
      </c>
      <c r="DF52" s="195">
        <f t="shared" si="91"/>
        <v>45.432083211728333</v>
      </c>
    </row>
    <row r="53" spans="1:110" ht="16" x14ac:dyDescent="0.2">
      <c r="A53" s="18" t="s">
        <v>286</v>
      </c>
      <c r="B53" s="18"/>
      <c r="C53" s="39"/>
      <c r="D53" s="175">
        <v>0.996</v>
      </c>
      <c r="E53" s="42"/>
      <c r="I53" s="69">
        <f t="shared" si="79"/>
        <v>50</v>
      </c>
      <c r="J53" s="76">
        <f t="shared" si="79"/>
        <v>43759</v>
      </c>
      <c r="K53" s="74">
        <f t="shared" si="41"/>
        <v>10</v>
      </c>
      <c r="L53" s="75">
        <f t="shared" si="0"/>
        <v>17.243152977078307</v>
      </c>
      <c r="M53" s="75">
        <f t="shared" si="1"/>
        <v>0.4</v>
      </c>
      <c r="N53" s="75">
        <f t="shared" si="2"/>
        <v>0.02</v>
      </c>
      <c r="O53" s="75">
        <f t="shared" si="3"/>
        <v>0.17499999999999999</v>
      </c>
      <c r="P53" s="78">
        <f t="shared" si="94"/>
        <v>0.79269877404577715</v>
      </c>
      <c r="Q53" s="78">
        <f t="shared" si="5"/>
        <v>0.15927714901757012</v>
      </c>
      <c r="R53" s="78">
        <f t="shared" si="6"/>
        <v>7.1674717057906553E-2</v>
      </c>
      <c r="S53" s="78">
        <f t="shared" si="7"/>
        <v>0.35026224899697134</v>
      </c>
      <c r="T53" s="79">
        <f t="shared" si="8"/>
        <v>77.672937322808536</v>
      </c>
      <c r="U53" s="79">
        <f t="shared" si="9"/>
        <v>9.7091171653510671</v>
      </c>
      <c r="V53" s="79">
        <f t="shared" si="10"/>
        <v>9.7091171653510671</v>
      </c>
      <c r="W53" s="79">
        <f t="shared" si="11"/>
        <v>43.691027244079805</v>
      </c>
      <c r="X53" s="78">
        <f t="shared" si="12"/>
        <v>8.1295647132512167E-2</v>
      </c>
      <c r="Y53" s="80">
        <f t="shared" si="13"/>
        <v>2.498059319446589E-2</v>
      </c>
      <c r="Z53" s="63">
        <f t="shared" si="42"/>
        <v>9.5557133348099637</v>
      </c>
      <c r="AA53" s="63">
        <f t="shared" si="43"/>
        <v>9.5557133348099637</v>
      </c>
      <c r="AB53" s="80">
        <f t="shared" si="14"/>
        <v>7.4936703125393342E-2</v>
      </c>
      <c r="AC53" s="119">
        <f t="shared" si="44"/>
        <v>112515.24166978057</v>
      </c>
      <c r="AD53" s="119">
        <f t="shared" si="45"/>
        <v>112664.32287233917</v>
      </c>
      <c r="AE53" s="119">
        <f t="shared" si="15"/>
        <v>11266.432287233918</v>
      </c>
      <c r="AF53" s="119">
        <f t="shared" si="46"/>
        <v>101397.89058510526</v>
      </c>
      <c r="AG53" s="119">
        <f t="shared" si="47"/>
        <v>284684.35316129198</v>
      </c>
      <c r="AH53" s="121">
        <f t="shared" si="80"/>
        <v>2813260.6173033491</v>
      </c>
      <c r="AI53" s="126">
        <f t="shared" si="48"/>
        <v>2528576.2641420569</v>
      </c>
      <c r="AJ53" s="119">
        <f t="shared" si="16"/>
        <v>932.39193682055077</v>
      </c>
      <c r="AK53" s="119">
        <f t="shared" si="49"/>
        <v>6945.2359973420262</v>
      </c>
      <c r="AL53" s="119">
        <f t="shared" si="50"/>
        <v>280394.90220720164</v>
      </c>
      <c r="AM53" s="126">
        <f t="shared" si="17"/>
        <v>2248181.3619348551</v>
      </c>
      <c r="AN53" s="121">
        <f t="shared" si="51"/>
        <v>326085324.10792446</v>
      </c>
      <c r="AO53" s="120">
        <f t="shared" si="52"/>
        <v>32608.532410792446</v>
      </c>
      <c r="AP53" s="128">
        <f t="shared" si="18"/>
        <v>7000</v>
      </c>
      <c r="AQ53" s="132">
        <f t="shared" si="53"/>
        <v>116.00000000000028</v>
      </c>
      <c r="AR53" s="132">
        <f t="shared" si="54"/>
        <v>217.00000000000051</v>
      </c>
      <c r="AS53" s="132">
        <f t="shared" si="55"/>
        <v>128.74999999999991</v>
      </c>
      <c r="AT53" s="139">
        <f t="shared" si="81"/>
        <v>37695463466.87616</v>
      </c>
      <c r="AU53" s="139">
        <f t="shared" si="92"/>
        <v>1708650549.6544266</v>
      </c>
      <c r="AV53" s="139">
        <f t="shared" si="93"/>
        <v>3156438763.8816195</v>
      </c>
      <c r="AW53" s="139">
        <f t="shared" si="19"/>
        <v>134200685921.88077</v>
      </c>
      <c r="AX53" s="133">
        <f t="shared" si="57"/>
        <v>70753993624.937607</v>
      </c>
      <c r="AY53" s="133">
        <f t="shared" si="58"/>
        <v>2978829297.5033417</v>
      </c>
      <c r="AZ53" s="133">
        <f t="shared" si="59"/>
        <v>20073460917.013702</v>
      </c>
      <c r="BA53" s="133">
        <f t="shared" si="60"/>
        <v>28696428778.750546</v>
      </c>
      <c r="BB53" s="146">
        <f t="shared" si="82"/>
        <v>41926420547.176353</v>
      </c>
      <c r="BC53" s="146">
        <f t="shared" si="61"/>
        <v>1816118649.8564224</v>
      </c>
      <c r="BD53" s="146">
        <f t="shared" si="83"/>
        <v>20873298822.768166</v>
      </c>
      <c r="BE53" s="146">
        <f t="shared" si="20"/>
        <v>14017346553.080408</v>
      </c>
      <c r="BF53" s="136">
        <f t="shared" si="62"/>
        <v>15652095557.180374</v>
      </c>
      <c r="BG53" s="136">
        <f t="shared" si="63"/>
        <v>657590175.00468636</v>
      </c>
      <c r="BH53" s="136">
        <f t="shared" si="64"/>
        <v>2285973992.4774065</v>
      </c>
      <c r="BI53" s="136">
        <f t="shared" si="65"/>
        <v>29513190499.665245</v>
      </c>
      <c r="BJ53" s="150">
        <f t="shared" si="21"/>
        <v>206427651753.37695</v>
      </c>
      <c r="BK53" s="150">
        <f t="shared" si="98"/>
        <v>168619253095.5741</v>
      </c>
      <c r="BL53" s="149">
        <f t="shared" si="67"/>
        <v>21169682023.462887</v>
      </c>
      <c r="BM53" s="150">
        <f t="shared" si="68"/>
        <v>225328645744.67834</v>
      </c>
      <c r="BN53" s="150">
        <f t="shared" si="84"/>
        <v>6806719361704.9795</v>
      </c>
      <c r="BO53" s="154">
        <f t="shared" si="69"/>
        <v>3.0276558096927308</v>
      </c>
      <c r="BP53" s="154">
        <f t="shared" si="22"/>
        <v>3.0276558096927308</v>
      </c>
      <c r="BQ53" s="148">
        <f t="shared" si="70"/>
        <v>854918210760.07239</v>
      </c>
      <c r="BR53" s="148">
        <f t="shared" si="71"/>
        <v>854.91821076007238</v>
      </c>
      <c r="BS53" s="139">
        <f t="shared" si="23"/>
        <v>967624303988.35889</v>
      </c>
      <c r="BT53" s="139">
        <f t="shared" si="24"/>
        <v>449201690246.60944</v>
      </c>
      <c r="BU53" s="139">
        <f t="shared" si="25"/>
        <v>4748407001.105917</v>
      </c>
      <c r="BV53" s="139">
        <f t="shared" si="72"/>
        <v>58326790317.735268</v>
      </c>
      <c r="BW53" s="139">
        <f t="shared" si="73"/>
        <v>199081507707.72021</v>
      </c>
      <c r="BX53" s="139">
        <f t="shared" si="74"/>
        <v>18741659187118.996</v>
      </c>
      <c r="BY53" s="143">
        <f t="shared" si="75"/>
        <v>8.3363644519271975</v>
      </c>
      <c r="BZ53" s="143">
        <f t="shared" si="26"/>
        <v>8.3363644519271975</v>
      </c>
      <c r="CA53" s="143">
        <f t="shared" si="27"/>
        <v>92.402370477482975</v>
      </c>
      <c r="CB53" s="143">
        <f t="shared" si="28"/>
        <v>92.402370477482975</v>
      </c>
      <c r="CC53" s="143">
        <f t="shared" si="29"/>
        <v>3.5157371396500143</v>
      </c>
      <c r="CD53" s="143">
        <f t="shared" si="30"/>
        <v>8.9484331312816554</v>
      </c>
      <c r="CE53" s="166">
        <f t="shared" si="31"/>
        <v>93.644846991002936</v>
      </c>
      <c r="CG53" s="167">
        <v>52</v>
      </c>
      <c r="CH53" s="169">
        <f t="shared" si="76"/>
        <v>51</v>
      </c>
      <c r="CI53" s="170">
        <f t="shared" si="77"/>
        <v>2.007583770315835</v>
      </c>
      <c r="CK53" s="189">
        <v>51</v>
      </c>
      <c r="CL53" s="190">
        <f>'Litter calculation'!G$30+CK53</f>
        <v>42726</v>
      </c>
      <c r="CM53" s="193">
        <f t="shared" si="78"/>
        <v>12</v>
      </c>
      <c r="CN53" s="189">
        <f t="shared" si="32"/>
        <v>0.9</v>
      </c>
      <c r="CO53" s="194">
        <f t="shared" si="33"/>
        <v>0.45</v>
      </c>
      <c r="CP53" s="194">
        <f t="shared" si="34"/>
        <v>0.2</v>
      </c>
      <c r="CQ53" s="189">
        <f t="shared" si="35"/>
        <v>0.36870000000000003</v>
      </c>
      <c r="CR53" s="189">
        <f t="shared" si="99"/>
        <v>3.687E-2</v>
      </c>
      <c r="CS53" s="189">
        <f t="shared" si="99"/>
        <v>3.687E-2</v>
      </c>
      <c r="CT53" s="189">
        <f t="shared" si="37"/>
        <v>2.9389999999999999E-2</v>
      </c>
      <c r="CU53" s="189">
        <f t="shared" si="100"/>
        <v>2.9390000000000002E-3</v>
      </c>
      <c r="CV53" s="189">
        <f t="shared" si="100"/>
        <v>2.9390000000000002E-3</v>
      </c>
      <c r="CW53" s="189">
        <f t="shared" si="39"/>
        <v>4.6999999999999999E-4</v>
      </c>
      <c r="CX53" s="189">
        <f t="shared" si="101"/>
        <v>4.6999999999999997E-5</v>
      </c>
      <c r="CY53" s="189">
        <f t="shared" si="101"/>
        <v>4.6999999999999997E-5</v>
      </c>
      <c r="CZ53" s="195">
        <f t="shared" si="85"/>
        <v>7.2033310010445089</v>
      </c>
      <c r="DA53" s="195">
        <f t="shared" si="86"/>
        <v>19.655656544686231</v>
      </c>
      <c r="DB53" s="195">
        <f t="shared" si="87"/>
        <v>0.37351521726612241</v>
      </c>
      <c r="DC53" s="195">
        <f t="shared" si="88"/>
        <v>10.08808684947207</v>
      </c>
      <c r="DD53" s="195">
        <f t="shared" si="89"/>
        <v>0.32823735916250446</v>
      </c>
      <c r="DE53" s="195">
        <f t="shared" si="90"/>
        <v>9.1164644473659475</v>
      </c>
      <c r="DF53" s="195">
        <f t="shared" si="91"/>
        <v>46.765291418997393</v>
      </c>
    </row>
    <row r="54" spans="1:110" ht="16" x14ac:dyDescent="0.2">
      <c r="A54" s="18" t="s">
        <v>287</v>
      </c>
      <c r="B54" s="18"/>
      <c r="C54" s="39"/>
      <c r="D54" s="175">
        <v>9.9599999999999994E-2</v>
      </c>
      <c r="E54" s="42"/>
      <c r="I54" s="69">
        <f t="shared" si="79"/>
        <v>51</v>
      </c>
      <c r="J54" s="76">
        <f t="shared" si="79"/>
        <v>43760</v>
      </c>
      <c r="K54" s="74">
        <f t="shared" si="41"/>
        <v>10</v>
      </c>
      <c r="L54" s="75">
        <f t="shared" si="0"/>
        <v>17.379600665355706</v>
      </c>
      <c r="M54" s="75">
        <f t="shared" si="1"/>
        <v>0.4</v>
      </c>
      <c r="N54" s="75">
        <f t="shared" si="2"/>
        <v>0.02</v>
      </c>
      <c r="O54" s="75">
        <f t="shared" si="3"/>
        <v>0.17499999999999999</v>
      </c>
      <c r="P54" s="78">
        <f t="shared" si="94"/>
        <v>0.79590236677861115</v>
      </c>
      <c r="Q54" s="78">
        <f t="shared" si="5"/>
        <v>0.15992084765040002</v>
      </c>
      <c r="R54" s="78">
        <f t="shared" si="6"/>
        <v>7.1964381442679998E-2</v>
      </c>
      <c r="S54" s="78">
        <f t="shared" si="7"/>
        <v>0.35167778997194449</v>
      </c>
      <c r="T54" s="79">
        <f t="shared" si="8"/>
        <v>77.759863637110001</v>
      </c>
      <c r="U54" s="79">
        <f t="shared" si="9"/>
        <v>9.7199829546387502</v>
      </c>
      <c r="V54" s="79">
        <f t="shared" si="10"/>
        <v>9.7199829546387502</v>
      </c>
      <c r="W54" s="79">
        <f t="shared" si="11"/>
        <v>43.739923295874377</v>
      </c>
      <c r="X54" s="78">
        <f t="shared" si="12"/>
        <v>8.1838662563898851E-2</v>
      </c>
      <c r="Y54" s="80">
        <f t="shared" si="13"/>
        <v>2.5227836405624541E-2</v>
      </c>
      <c r="Z54" s="63">
        <f t="shared" si="42"/>
        <v>9.5279499479497236</v>
      </c>
      <c r="AA54" s="63">
        <f t="shared" si="43"/>
        <v>9.5279499479497236</v>
      </c>
      <c r="AB54" s="80">
        <f t="shared" si="14"/>
        <v>7.5179595981492237E-2</v>
      </c>
      <c r="AC54" s="119">
        <f t="shared" si="44"/>
        <v>110095.94233874691</v>
      </c>
      <c r="AD54" s="119">
        <f t="shared" si="45"/>
        <v>110245.02354130551</v>
      </c>
      <c r="AE54" s="119">
        <f t="shared" si="15"/>
        <v>11024.502354130551</v>
      </c>
      <c r="AF54" s="119">
        <f t="shared" si="46"/>
        <v>99220.521187174949</v>
      </c>
      <c r="AG54" s="119">
        <f t="shared" si="47"/>
        <v>295708.85551542253</v>
      </c>
      <c r="AH54" s="121">
        <f t="shared" si="80"/>
        <v>2923505.6408446548</v>
      </c>
      <c r="AI54" s="126">
        <f t="shared" si="48"/>
        <v>2627796.785329232</v>
      </c>
      <c r="AJ54" s="119">
        <f t="shared" si="16"/>
        <v>961.56114384492901</v>
      </c>
      <c r="AK54" s="119">
        <f t="shared" si="49"/>
        <v>6974.4052043664042</v>
      </c>
      <c r="AL54" s="119">
        <f t="shared" si="50"/>
        <v>287369.30741156806</v>
      </c>
      <c r="AM54" s="126">
        <f t="shared" si="17"/>
        <v>2340427.4779176638</v>
      </c>
      <c r="AN54" s="121">
        <f t="shared" si="51"/>
        <v>339465074.13043302</v>
      </c>
      <c r="AO54" s="120">
        <f t="shared" si="52"/>
        <v>33946.507413043306</v>
      </c>
      <c r="AP54" s="128">
        <f t="shared" si="18"/>
        <v>7000</v>
      </c>
      <c r="AQ54" s="132">
        <f t="shared" si="53"/>
        <v>116.40000000000029</v>
      </c>
      <c r="AR54" s="132">
        <f t="shared" si="54"/>
        <v>217.02000000000052</v>
      </c>
      <c r="AS54" s="132">
        <f t="shared" si="55"/>
        <v>128.92499999999993</v>
      </c>
      <c r="AT54" s="139">
        <f t="shared" si="81"/>
        <v>39377948599.130325</v>
      </c>
      <c r="AU54" s="139">
        <f t="shared" si="92"/>
        <v>1682485132.2541656</v>
      </c>
      <c r="AV54" s="139">
        <f t="shared" si="93"/>
        <v>3111157565.3204193</v>
      </c>
      <c r="AW54" s="139">
        <f t="shared" si="19"/>
        <v>132773753300.08369</v>
      </c>
      <c r="AX54" s="133">
        <f t="shared" si="57"/>
        <v>73663921086.304138</v>
      </c>
      <c r="AY54" s="133">
        <f t="shared" si="58"/>
        <v>2909927461.3665314</v>
      </c>
      <c r="AZ54" s="133">
        <f t="shared" si="59"/>
        <v>20027771684.294029</v>
      </c>
      <c r="BA54" s="133">
        <f t="shared" si="60"/>
        <v>28769978544.266499</v>
      </c>
      <c r="BB54" s="146">
        <f t="shared" si="82"/>
        <v>43706128294.293221</v>
      </c>
      <c r="BC54" s="146">
        <f t="shared" si="61"/>
        <v>1779707747.1168671</v>
      </c>
      <c r="BD54" s="146">
        <f t="shared" si="83"/>
        <v>21209276278.617756</v>
      </c>
      <c r="BE54" s="146">
        <f t="shared" si="20"/>
        <v>14314487164.618515</v>
      </c>
      <c r="BF54" s="136">
        <f t="shared" si="62"/>
        <v>16294323558.260784</v>
      </c>
      <c r="BG54" s="136">
        <f t="shared" si="63"/>
        <v>642228001.08041</v>
      </c>
      <c r="BH54" s="136">
        <f t="shared" si="64"/>
        <v>2250426163.4476385</v>
      </c>
      <c r="BI54" s="136">
        <f t="shared" si="65"/>
        <v>29184857548.463573</v>
      </c>
      <c r="BJ54" s="150">
        <f t="shared" si="21"/>
        <v>205043076557.43228</v>
      </c>
      <c r="BK54" s="150">
        <f t="shared" si="98"/>
        <v>176358882230.71487</v>
      </c>
      <c r="BL54" s="149">
        <f t="shared" si="67"/>
        <v>21116098436.151161</v>
      </c>
      <c r="BM54" s="150">
        <f t="shared" si="68"/>
        <v>220490047082.61102</v>
      </c>
      <c r="BN54" s="150">
        <f t="shared" si="84"/>
        <v>7034777504678.1572</v>
      </c>
      <c r="BO54" s="154">
        <f t="shared" si="69"/>
        <v>3.0057660709645972</v>
      </c>
      <c r="BP54" s="154">
        <f t="shared" si="22"/>
        <v>3.0057660709645972</v>
      </c>
      <c r="BQ54" s="148">
        <f t="shared" si="70"/>
        <v>876034309196.22351</v>
      </c>
      <c r="BR54" s="148">
        <f t="shared" si="71"/>
        <v>876.03430919622349</v>
      </c>
      <c r="BS54" s="139">
        <f t="shared" si="23"/>
        <v>944067079686.01013</v>
      </c>
      <c r="BT54" s="139">
        <f t="shared" si="24"/>
        <v>469820062262.62445</v>
      </c>
      <c r="BU54" s="139">
        <f t="shared" si="25"/>
        <v>4952156600.7587118</v>
      </c>
      <c r="BV54" s="139">
        <f t="shared" si="72"/>
        <v>58141183619.016136</v>
      </c>
      <c r="BW54" s="139">
        <f t="shared" si="73"/>
        <v>213854185829.24637</v>
      </c>
      <c r="BX54" s="139">
        <f t="shared" si="74"/>
        <v>19366667050151.855</v>
      </c>
      <c r="BY54" s="143">
        <f t="shared" si="75"/>
        <v>8.2748417683862012</v>
      </c>
      <c r="BZ54" s="143">
        <f t="shared" si="26"/>
        <v>8.2748417683862012</v>
      </c>
      <c r="CA54" s="143">
        <f t="shared" si="27"/>
        <v>91.720437504169908</v>
      </c>
      <c r="CB54" s="143">
        <f t="shared" si="28"/>
        <v>91.720437504169908</v>
      </c>
      <c r="CC54" s="143">
        <f t="shared" si="29"/>
        <v>3.5037935291259812</v>
      </c>
      <c r="CD54" s="143">
        <f t="shared" si="30"/>
        <v>8.9025434221355741</v>
      </c>
      <c r="CE54" s="166">
        <f t="shared" si="31"/>
        <v>93.436085105078362</v>
      </c>
      <c r="CG54" s="167">
        <v>53</v>
      </c>
      <c r="CH54" s="169">
        <f t="shared" si="76"/>
        <v>52</v>
      </c>
      <c r="CI54" s="170">
        <f t="shared" si="77"/>
        <v>2.0066468050616861</v>
      </c>
      <c r="CK54" s="189">
        <v>52</v>
      </c>
      <c r="CL54" s="190">
        <f>'Litter calculation'!G$30+CK54</f>
        <v>42727</v>
      </c>
      <c r="CM54" s="193">
        <f t="shared" si="78"/>
        <v>12</v>
      </c>
      <c r="CN54" s="189">
        <f t="shared" si="32"/>
        <v>0.9</v>
      </c>
      <c r="CO54" s="194">
        <f t="shared" si="33"/>
        <v>0.45</v>
      </c>
      <c r="CP54" s="194">
        <f t="shared" si="34"/>
        <v>0.2</v>
      </c>
      <c r="CQ54" s="189">
        <f t="shared" si="35"/>
        <v>0.36870000000000003</v>
      </c>
      <c r="CR54" s="189">
        <f t="shared" si="99"/>
        <v>3.687E-2</v>
      </c>
      <c r="CS54" s="189">
        <f t="shared" si="99"/>
        <v>3.687E-2</v>
      </c>
      <c r="CT54" s="189">
        <f t="shared" si="37"/>
        <v>2.9389999999999999E-2</v>
      </c>
      <c r="CU54" s="189">
        <f t="shared" si="100"/>
        <v>2.9390000000000002E-3</v>
      </c>
      <c r="CV54" s="189">
        <f t="shared" si="100"/>
        <v>2.9390000000000002E-3</v>
      </c>
      <c r="CW54" s="189">
        <f t="shared" si="39"/>
        <v>4.6999999999999999E-4</v>
      </c>
      <c r="CX54" s="189">
        <f t="shared" si="101"/>
        <v>4.6999999999999997E-5</v>
      </c>
      <c r="CY54" s="189">
        <f t="shared" si="101"/>
        <v>4.6999999999999997E-5</v>
      </c>
      <c r="CZ54" s="195">
        <f t="shared" si="85"/>
        <v>7.3265358661130211</v>
      </c>
      <c r="DA54" s="195">
        <f t="shared" si="86"/>
        <v>20.214590556737413</v>
      </c>
      <c r="DB54" s="195">
        <f t="shared" si="87"/>
        <v>0.38901056762349656</v>
      </c>
      <c r="DC54" s="195">
        <f t="shared" si="88"/>
        <v>10.521021220532264</v>
      </c>
      <c r="DD54" s="195">
        <f t="shared" si="89"/>
        <v>0.3346480857875242</v>
      </c>
      <c r="DE54" s="195">
        <f t="shared" si="90"/>
        <v>9.3086619836058997</v>
      </c>
      <c r="DF54" s="195">
        <f t="shared" si="91"/>
        <v>48.094468280399617</v>
      </c>
    </row>
    <row r="55" spans="1:110" ht="16" x14ac:dyDescent="0.2">
      <c r="A55" s="18" t="s">
        <v>288</v>
      </c>
      <c r="B55" s="18"/>
      <c r="C55" s="39"/>
      <c r="D55" s="175">
        <v>0.36870000000000003</v>
      </c>
      <c r="E55" s="42"/>
      <c r="I55" s="69">
        <f t="shared" si="79"/>
        <v>52</v>
      </c>
      <c r="J55" s="76">
        <f t="shared" si="79"/>
        <v>43761</v>
      </c>
      <c r="K55" s="74">
        <f t="shared" si="41"/>
        <v>10</v>
      </c>
      <c r="L55" s="75">
        <f t="shared" si="0"/>
        <v>17.516005890072858</v>
      </c>
      <c r="M55" s="75">
        <f t="shared" si="1"/>
        <v>0.4</v>
      </c>
      <c r="N55" s="75">
        <f t="shared" si="2"/>
        <v>0.02</v>
      </c>
      <c r="O55" s="75">
        <f t="shared" si="3"/>
        <v>0.17499999999999999</v>
      </c>
      <c r="P55" s="78">
        <f t="shared" si="94"/>
        <v>0.79911790339888356</v>
      </c>
      <c r="Q55" s="78">
        <f t="shared" si="5"/>
        <v>0.16056694617131057</v>
      </c>
      <c r="R55" s="78">
        <f t="shared" si="6"/>
        <v>7.2255125777089743E-2</v>
      </c>
      <c r="S55" s="78">
        <f t="shared" si="7"/>
        <v>0.35309860847857649</v>
      </c>
      <c r="T55" s="79">
        <f t="shared" si="8"/>
        <v>77.849223892888048</v>
      </c>
      <c r="U55" s="79">
        <f t="shared" si="9"/>
        <v>9.731152986611006</v>
      </c>
      <c r="V55" s="79">
        <f t="shared" si="10"/>
        <v>9.731152986611006</v>
      </c>
      <c r="W55" s="79">
        <f t="shared" si="11"/>
        <v>43.790188439749528</v>
      </c>
      <c r="X55" s="78">
        <f t="shared" si="12"/>
        <v>8.2385134388549414E-2</v>
      </c>
      <c r="Y55" s="80">
        <f t="shared" si="13"/>
        <v>2.5475002672812018E-2</v>
      </c>
      <c r="Z55" s="63">
        <f t="shared" si="42"/>
        <v>9.5003416920462183</v>
      </c>
      <c r="AA55" s="63">
        <f t="shared" si="43"/>
        <v>9.5003416920462183</v>
      </c>
      <c r="AB55" s="80">
        <f t="shared" si="14"/>
        <v>7.5423200170042032E-2</v>
      </c>
      <c r="AC55" s="119">
        <f t="shared" si="44"/>
        <v>107261.35029021178</v>
      </c>
      <c r="AD55" s="119">
        <f t="shared" si="45"/>
        <v>107410.43149277037</v>
      </c>
      <c r="AE55" s="119">
        <f t="shared" si="15"/>
        <v>10741.043149277037</v>
      </c>
      <c r="AF55" s="119">
        <f t="shared" si="46"/>
        <v>96669.388343493338</v>
      </c>
      <c r="AG55" s="119">
        <f t="shared" si="47"/>
        <v>306449.89866469958</v>
      </c>
      <c r="AH55" s="121">
        <f t="shared" si="80"/>
        <v>3030916.0723374253</v>
      </c>
      <c r="AI55" s="126">
        <f t="shared" si="48"/>
        <v>2724466.1736727259</v>
      </c>
      <c r="AJ55" s="119">
        <f t="shared" si="16"/>
        <v>991.48865206788116</v>
      </c>
      <c r="AK55" s="119">
        <f t="shared" si="49"/>
        <v>7004.3327125893566</v>
      </c>
      <c r="AL55" s="119">
        <f t="shared" si="50"/>
        <v>294373.64012415742</v>
      </c>
      <c r="AM55" s="126">
        <f t="shared" si="17"/>
        <v>2430092.5335485684</v>
      </c>
      <c r="AN55" s="121">
        <f t="shared" si="51"/>
        <v>352470456.71282184</v>
      </c>
      <c r="AO55" s="120">
        <f t="shared" si="52"/>
        <v>35247.045671282183</v>
      </c>
      <c r="AP55" s="128">
        <f t="shared" si="18"/>
        <v>7000</v>
      </c>
      <c r="AQ55" s="132">
        <f t="shared" si="53"/>
        <v>116.8000000000003</v>
      </c>
      <c r="AR55" s="132">
        <f t="shared" si="54"/>
        <v>217.04000000000053</v>
      </c>
      <c r="AS55" s="132">
        <f t="shared" si="55"/>
        <v>129.09999999999994</v>
      </c>
      <c r="AT55" s="139">
        <f t="shared" si="81"/>
        <v>41027561161.372566</v>
      </c>
      <c r="AU55" s="139">
        <f t="shared" si="92"/>
        <v>1649612562.2422409</v>
      </c>
      <c r="AV55" s="139">
        <f t="shared" si="93"/>
        <v>3053285737.9331632</v>
      </c>
      <c r="AW55" s="139">
        <f t="shared" si="19"/>
        <v>130798008543.92499</v>
      </c>
      <c r="AX55" s="133">
        <f t="shared" si="57"/>
        <v>76493138515.816772</v>
      </c>
      <c r="AY55" s="133">
        <f t="shared" si="58"/>
        <v>2829217429.5126343</v>
      </c>
      <c r="AZ55" s="133">
        <f t="shared" si="59"/>
        <v>19897109587.419598</v>
      </c>
      <c r="BA55" s="133">
        <f t="shared" si="60"/>
        <v>28721704286.783878</v>
      </c>
      <c r="BB55" s="146">
        <f t="shared" si="82"/>
        <v>45442253631.700531</v>
      </c>
      <c r="BC55" s="146">
        <f t="shared" si="61"/>
        <v>1736125337.4073105</v>
      </c>
      <c r="BD55" s="146">
        <f t="shared" si="83"/>
        <v>21472715168.79348</v>
      </c>
      <c r="BE55" s="146">
        <f t="shared" si="20"/>
        <v>14565466317.192757</v>
      </c>
      <c r="BF55" s="136">
        <f t="shared" si="62"/>
        <v>16918581922.215448</v>
      </c>
      <c r="BG55" s="136">
        <f t="shared" si="63"/>
        <v>624258363.95466423</v>
      </c>
      <c r="BH55" s="136">
        <f t="shared" si="64"/>
        <v>2205200559.7812691</v>
      </c>
      <c r="BI55" s="136">
        <f t="shared" si="65"/>
        <v>28727664560.308178</v>
      </c>
      <c r="BJ55" s="150">
        <f t="shared" si="21"/>
        <v>202812843708.20981</v>
      </c>
      <c r="BK55" s="150">
        <f t="shared" si="98"/>
        <v>183841298414.99002</v>
      </c>
      <c r="BL55" s="149">
        <f t="shared" si="67"/>
        <v>21053385617.248508</v>
      </c>
      <c r="BM55" s="150">
        <f t="shared" si="68"/>
        <v>214820862985.54074</v>
      </c>
      <c r="BN55" s="150">
        <f t="shared" si="84"/>
        <v>7247516527339.6699</v>
      </c>
      <c r="BO55" s="154">
        <f t="shared" si="69"/>
        <v>2.9824035205591151</v>
      </c>
      <c r="BP55" s="154">
        <f t="shared" si="22"/>
        <v>2.9824035205591151</v>
      </c>
      <c r="BQ55" s="148">
        <f t="shared" si="70"/>
        <v>897087694813.47205</v>
      </c>
      <c r="BR55" s="148">
        <f t="shared" si="71"/>
        <v>897.08769481347201</v>
      </c>
      <c r="BS55" s="139">
        <f t="shared" si="23"/>
        <v>917094910448.11572</v>
      </c>
      <c r="BT55" s="139">
        <f t="shared" si="24"/>
        <v>489753218977.53345</v>
      </c>
      <c r="BU55" s="139">
        <f t="shared" si="25"/>
        <v>5150273149.5669613</v>
      </c>
      <c r="BV55" s="139">
        <f t="shared" si="72"/>
        <v>57959744889.808228</v>
      </c>
      <c r="BW55" s="139">
        <f t="shared" si="73"/>
        <v>228934562401.43909</v>
      </c>
      <c r="BX55" s="139">
        <f t="shared" si="74"/>
        <v>19959833285984.5</v>
      </c>
      <c r="BY55" s="143">
        <f t="shared" si="75"/>
        <v>8.2136103915507874</v>
      </c>
      <c r="BZ55" s="143">
        <f t="shared" si="26"/>
        <v>8.2136103915507874</v>
      </c>
      <c r="CA55" s="143">
        <f t="shared" si="27"/>
        <v>91.041733448004962</v>
      </c>
      <c r="CB55" s="143">
        <f t="shared" si="28"/>
        <v>91.041733448004962</v>
      </c>
      <c r="CC55" s="143">
        <f t="shared" si="29"/>
        <v>3.4910443463860208</v>
      </c>
      <c r="CD55" s="143">
        <f t="shared" si="30"/>
        <v>8.8567769949385351</v>
      </c>
      <c r="CE55" s="166">
        <f t="shared" si="31"/>
        <v>93.225878416073371</v>
      </c>
      <c r="CG55" s="167">
        <v>54</v>
      </c>
      <c r="CH55" s="169">
        <f t="shared" si="76"/>
        <v>53</v>
      </c>
      <c r="CI55" s="170">
        <f t="shared" si="77"/>
        <v>2.0057459953178696</v>
      </c>
      <c r="CK55" s="189">
        <v>53</v>
      </c>
      <c r="CL55" s="190">
        <f>'Litter calculation'!G$30+CK55</f>
        <v>42728</v>
      </c>
      <c r="CM55" s="193">
        <f t="shared" si="78"/>
        <v>12</v>
      </c>
      <c r="CN55" s="189">
        <f t="shared" si="32"/>
        <v>0.9</v>
      </c>
      <c r="CO55" s="194">
        <f t="shared" si="33"/>
        <v>0.45</v>
      </c>
      <c r="CP55" s="194">
        <f t="shared" si="34"/>
        <v>0.2</v>
      </c>
      <c r="CQ55" s="189">
        <f t="shared" si="35"/>
        <v>0.36870000000000003</v>
      </c>
      <c r="CR55" s="189">
        <f t="shared" si="99"/>
        <v>3.687E-2</v>
      </c>
      <c r="CS55" s="189">
        <f t="shared" si="99"/>
        <v>3.687E-2</v>
      </c>
      <c r="CT55" s="189">
        <f t="shared" si="37"/>
        <v>2.9389999999999999E-2</v>
      </c>
      <c r="CU55" s="189">
        <f t="shared" si="100"/>
        <v>2.9390000000000002E-3</v>
      </c>
      <c r="CV55" s="189">
        <f t="shared" si="100"/>
        <v>2.9390000000000002E-3</v>
      </c>
      <c r="CW55" s="189">
        <f t="shared" si="39"/>
        <v>4.6999999999999999E-4</v>
      </c>
      <c r="CX55" s="189">
        <f t="shared" si="101"/>
        <v>4.6999999999999997E-5</v>
      </c>
      <c r="CY55" s="189">
        <f t="shared" si="101"/>
        <v>4.6999999999999997E-5</v>
      </c>
      <c r="CZ55" s="195">
        <f t="shared" si="85"/>
        <v>7.4461724331822587</v>
      </c>
      <c r="DA55" s="195">
        <f t="shared" si="86"/>
        <v>20.773261931527525</v>
      </c>
      <c r="DB55" s="195">
        <f t="shared" si="87"/>
        <v>0.40446044400291364</v>
      </c>
      <c r="DC55" s="195">
        <f t="shared" si="88"/>
        <v>10.953935244155184</v>
      </c>
      <c r="DD55" s="195">
        <f t="shared" si="89"/>
        <v>0.34103999894692283</v>
      </c>
      <c r="DE55" s="195">
        <f t="shared" si="90"/>
        <v>9.5008504867739276</v>
      </c>
      <c r="DF55" s="195">
        <f t="shared" si="91"/>
        <v>49.419720538588734</v>
      </c>
    </row>
    <row r="56" spans="1:110" ht="16" x14ac:dyDescent="0.2">
      <c r="A56" s="18" t="s">
        <v>289</v>
      </c>
      <c r="B56" s="18"/>
      <c r="C56" s="39"/>
      <c r="D56" s="175">
        <v>3.687E-2</v>
      </c>
      <c r="E56" s="42"/>
      <c r="I56" s="69">
        <f t="shared" si="79"/>
        <v>53</v>
      </c>
      <c r="J56" s="76">
        <f t="shared" si="79"/>
        <v>43762</v>
      </c>
      <c r="K56" s="74">
        <f t="shared" si="41"/>
        <v>10</v>
      </c>
      <c r="L56" s="75">
        <f t="shared" si="0"/>
        <v>17.652327513274457</v>
      </c>
      <c r="M56" s="75">
        <f t="shared" si="1"/>
        <v>0.4</v>
      </c>
      <c r="N56" s="75">
        <f t="shared" si="2"/>
        <v>0.02</v>
      </c>
      <c r="O56" s="75">
        <f t="shared" si="3"/>
        <v>0.17499999999999999</v>
      </c>
      <c r="P56" s="78">
        <f t="shared" si="94"/>
        <v>0.80234444843049757</v>
      </c>
      <c r="Q56" s="78">
        <f t="shared" si="5"/>
        <v>0.1612152566148721</v>
      </c>
      <c r="R56" s="78">
        <f t="shared" si="6"/>
        <v>7.2546865476692438E-2</v>
      </c>
      <c r="S56" s="78">
        <f t="shared" si="7"/>
        <v>0.35452429116696405</v>
      </c>
      <c r="T56" s="79">
        <f t="shared" si="8"/>
        <v>77.941057331966334</v>
      </c>
      <c r="U56" s="79">
        <f t="shared" si="9"/>
        <v>9.7426321664957918</v>
      </c>
      <c r="V56" s="79">
        <f t="shared" si="10"/>
        <v>9.7426321664957918</v>
      </c>
      <c r="W56" s="79">
        <f t="shared" si="11"/>
        <v>43.841844749231065</v>
      </c>
      <c r="X56" s="78">
        <f t="shared" si="12"/>
        <v>8.2934916953232921E-2</v>
      </c>
      <c r="Y56" s="80">
        <f t="shared" si="13"/>
        <v>2.5722017454053316E-2</v>
      </c>
      <c r="Z56" s="63">
        <f t="shared" si="42"/>
        <v>9.4728955072069922</v>
      </c>
      <c r="AA56" s="63">
        <f t="shared" si="43"/>
        <v>9.4728955072069922</v>
      </c>
      <c r="AB56" s="80">
        <f t="shared" si="14"/>
        <v>7.566744367958142E-2</v>
      </c>
      <c r="AC56" s="119">
        <f t="shared" si="44"/>
        <v>104046.43345878815</v>
      </c>
      <c r="AD56" s="119">
        <f t="shared" si="45"/>
        <v>104195.51466134674</v>
      </c>
      <c r="AE56" s="119">
        <f t="shared" si="15"/>
        <v>10419.551466134675</v>
      </c>
      <c r="AF56" s="119">
        <f t="shared" si="46"/>
        <v>93775.963195212069</v>
      </c>
      <c r="AG56" s="119">
        <f t="shared" si="47"/>
        <v>316869.45013083424</v>
      </c>
      <c r="AH56" s="121">
        <f t="shared" si="80"/>
        <v>3135111.5869987719</v>
      </c>
      <c r="AI56" s="126">
        <f t="shared" si="48"/>
        <v>2818242.1368679376</v>
      </c>
      <c r="AJ56" s="119">
        <f t="shared" si="16"/>
        <v>1022.1886082650047</v>
      </c>
      <c r="AK56" s="119">
        <f t="shared" si="49"/>
        <v>7035.0326687864799</v>
      </c>
      <c r="AL56" s="119">
        <f t="shared" si="50"/>
        <v>301408.67279294389</v>
      </c>
      <c r="AM56" s="126">
        <f t="shared" si="17"/>
        <v>2516833.4640749935</v>
      </c>
      <c r="AN56" s="121">
        <f t="shared" si="51"/>
        <v>365051712.35484415</v>
      </c>
      <c r="AO56" s="120">
        <f t="shared" si="52"/>
        <v>36505.171235484413</v>
      </c>
      <c r="AP56" s="128">
        <f t="shared" si="18"/>
        <v>7000</v>
      </c>
      <c r="AQ56" s="132">
        <f t="shared" si="53"/>
        <v>117.2000000000003</v>
      </c>
      <c r="AR56" s="132">
        <f t="shared" si="54"/>
        <v>217.06000000000054</v>
      </c>
      <c r="AS56" s="132">
        <f t="shared" si="55"/>
        <v>129.27499999999995</v>
      </c>
      <c r="AT56" s="139">
        <f t="shared" si="81"/>
        <v>42638040003.045906</v>
      </c>
      <c r="AU56" s="139">
        <f t="shared" si="92"/>
        <v>1610478841.6733398</v>
      </c>
      <c r="AV56" s="139">
        <f t="shared" si="93"/>
        <v>2983619267.8961558</v>
      </c>
      <c r="AW56" s="139">
        <f t="shared" si="19"/>
        <v>128301273365.51811</v>
      </c>
      <c r="AX56" s="133">
        <f t="shared" si="57"/>
        <v>79230823649.495575</v>
      </c>
      <c r="AY56" s="133">
        <f t="shared" si="58"/>
        <v>2737685133.6788025</v>
      </c>
      <c r="AZ56" s="133">
        <f t="shared" si="59"/>
        <v>19683273526.610779</v>
      </c>
      <c r="BA56" s="133">
        <f t="shared" si="60"/>
        <v>28552394389.772224</v>
      </c>
      <c r="BB56" s="146">
        <f t="shared" si="82"/>
        <v>47128176065.010361</v>
      </c>
      <c r="BC56" s="146">
        <f t="shared" si="61"/>
        <v>1685922433.3098297</v>
      </c>
      <c r="BD56" s="146">
        <f t="shared" si="83"/>
        <v>21661850290.544933</v>
      </c>
      <c r="BE56" s="146">
        <f t="shared" si="20"/>
        <v>14768364099.055635</v>
      </c>
      <c r="BF56" s="136">
        <f t="shared" si="62"/>
        <v>17522482193.03252</v>
      </c>
      <c r="BG56" s="136">
        <f t="shared" si="63"/>
        <v>603900270.81707191</v>
      </c>
      <c r="BH56" s="136">
        <f t="shared" si="64"/>
        <v>2150864069.617506</v>
      </c>
      <c r="BI56" s="136">
        <f t="shared" si="65"/>
        <v>28147240470.130436</v>
      </c>
      <c r="BJ56" s="150">
        <f t="shared" si="21"/>
        <v>199769272324.47641</v>
      </c>
      <c r="BK56" s="150">
        <f t="shared" si="98"/>
        <v>191019533800.03442</v>
      </c>
      <c r="BL56" s="149">
        <f t="shared" si="67"/>
        <v>20981306198.637184</v>
      </c>
      <c r="BM56" s="150">
        <f t="shared" si="68"/>
        <v>208391029322.69348</v>
      </c>
      <c r="BN56" s="150">
        <f t="shared" si="84"/>
        <v>7443675988988.1689</v>
      </c>
      <c r="BO56" s="154">
        <f t="shared" si="69"/>
        <v>2.9575560303207933</v>
      </c>
      <c r="BP56" s="154">
        <f t="shared" si="22"/>
        <v>2.9575560303207933</v>
      </c>
      <c r="BQ56" s="148">
        <f t="shared" si="70"/>
        <v>918069001012.10925</v>
      </c>
      <c r="BR56" s="148">
        <f t="shared" si="71"/>
        <v>918.06900101210931</v>
      </c>
      <c r="BS56" s="139">
        <f t="shared" si="23"/>
        <v>887036338346.99146</v>
      </c>
      <c r="BT56" s="139">
        <f t="shared" si="24"/>
        <v>508876038043.29175</v>
      </c>
      <c r="BU56" s="139">
        <f t="shared" si="25"/>
        <v>5341978870.6681347</v>
      </c>
      <c r="BV56" s="139">
        <f t="shared" si="72"/>
        <v>57783017433.243896</v>
      </c>
      <c r="BW56" s="139">
        <f t="shared" si="73"/>
        <v>244257158566.99127</v>
      </c>
      <c r="BX56" s="139">
        <f t="shared" si="74"/>
        <v>20519125748551.281</v>
      </c>
      <c r="BY56" s="143">
        <f t="shared" si="75"/>
        <v>8.1527546583590222</v>
      </c>
      <c r="BZ56" s="143">
        <f t="shared" si="26"/>
        <v>8.1527546583590222</v>
      </c>
      <c r="CA56" s="143">
        <f t="shared" si="27"/>
        <v>90.367193120924568</v>
      </c>
      <c r="CB56" s="143">
        <f t="shared" si="28"/>
        <v>90.367193120924568</v>
      </c>
      <c r="CC56" s="143">
        <f t="shared" si="29"/>
        <v>3.4774769995097725</v>
      </c>
      <c r="CD56" s="143">
        <f t="shared" si="30"/>
        <v>8.8111774892860559</v>
      </c>
      <c r="CE56" s="166">
        <f t="shared" si="31"/>
        <v>93.014617152511605</v>
      </c>
      <c r="CG56" s="167">
        <v>55</v>
      </c>
      <c r="CH56" s="169">
        <f t="shared" si="76"/>
        <v>54</v>
      </c>
      <c r="CI56" s="170">
        <f t="shared" si="77"/>
        <v>2.0048792881880577</v>
      </c>
      <c r="CK56" s="189">
        <v>54</v>
      </c>
      <c r="CL56" s="190">
        <f>'Litter calculation'!G$30+CK56</f>
        <v>42729</v>
      </c>
      <c r="CM56" s="193">
        <f t="shared" si="78"/>
        <v>12</v>
      </c>
      <c r="CN56" s="189">
        <f t="shared" si="32"/>
        <v>0.9</v>
      </c>
      <c r="CO56" s="194">
        <f t="shared" si="33"/>
        <v>0.45</v>
      </c>
      <c r="CP56" s="194">
        <f t="shared" si="34"/>
        <v>0.2</v>
      </c>
      <c r="CQ56" s="189">
        <f t="shared" si="35"/>
        <v>0.36870000000000003</v>
      </c>
      <c r="CR56" s="189">
        <f t="shared" si="99"/>
        <v>3.687E-2</v>
      </c>
      <c r="CS56" s="189">
        <f t="shared" si="99"/>
        <v>3.687E-2</v>
      </c>
      <c r="CT56" s="189">
        <f t="shared" si="37"/>
        <v>2.9389999999999999E-2</v>
      </c>
      <c r="CU56" s="189">
        <f t="shared" si="100"/>
        <v>2.9390000000000002E-3</v>
      </c>
      <c r="CV56" s="189">
        <f t="shared" si="100"/>
        <v>2.9390000000000002E-3</v>
      </c>
      <c r="CW56" s="189">
        <f t="shared" si="39"/>
        <v>4.6999999999999999E-4</v>
      </c>
      <c r="CX56" s="189">
        <f t="shared" si="101"/>
        <v>4.6999999999999997E-5</v>
      </c>
      <c r="CY56" s="189">
        <f t="shared" si="101"/>
        <v>4.6999999999999997E-5</v>
      </c>
      <c r="CZ56" s="195">
        <f t="shared" si="85"/>
        <v>7.5623440484196376</v>
      </c>
      <c r="DA56" s="195">
        <f t="shared" si="86"/>
        <v>21.331670792467072</v>
      </c>
      <c r="DB56" s="195">
        <f t="shared" si="87"/>
        <v>0.41986497985619131</v>
      </c>
      <c r="DC56" s="195">
        <f t="shared" si="88"/>
        <v>11.386828921297141</v>
      </c>
      <c r="DD56" s="195">
        <f t="shared" si="89"/>
        <v>0.34741315385230265</v>
      </c>
      <c r="DE56" s="195">
        <f t="shared" si="90"/>
        <v>9.6930299572945753</v>
      </c>
      <c r="DF56" s="195">
        <f t="shared" si="91"/>
        <v>50.741151853186928</v>
      </c>
    </row>
    <row r="57" spans="1:110" ht="16" x14ac:dyDescent="0.2">
      <c r="A57" s="18" t="s">
        <v>290</v>
      </c>
      <c r="B57" s="18"/>
      <c r="C57" s="39"/>
      <c r="D57" s="179">
        <v>2.9389999999999999E-2</v>
      </c>
      <c r="E57" s="42" t="s">
        <v>35</v>
      </c>
      <c r="I57" s="69">
        <f t="shared" si="79"/>
        <v>54</v>
      </c>
      <c r="J57" s="76">
        <f t="shared" si="79"/>
        <v>43763</v>
      </c>
      <c r="K57" s="74">
        <f t="shared" si="41"/>
        <v>10</v>
      </c>
      <c r="L57" s="75">
        <f t="shared" si="0"/>
        <v>17.788524422218284</v>
      </c>
      <c r="M57" s="75">
        <f t="shared" si="1"/>
        <v>0.4</v>
      </c>
      <c r="N57" s="75">
        <f t="shared" si="2"/>
        <v>0.02</v>
      </c>
      <c r="O57" s="75">
        <f t="shared" si="3"/>
        <v>0.17499999999999999</v>
      </c>
      <c r="P57" s="78">
        <f t="shared" si="94"/>
        <v>0.80558105136492131</v>
      </c>
      <c r="Q57" s="78">
        <f t="shared" si="5"/>
        <v>0.16186558799518422</v>
      </c>
      <c r="R57" s="78">
        <f t="shared" si="6"/>
        <v>7.2839514597832888E-2</v>
      </c>
      <c r="S57" s="78">
        <f t="shared" si="7"/>
        <v>0.35595441804496525</v>
      </c>
      <c r="T57" s="79">
        <f t="shared" si="8"/>
        <v>78.035401874939453</v>
      </c>
      <c r="U57" s="79">
        <f t="shared" si="9"/>
        <v>9.7544252343674316</v>
      </c>
      <c r="V57" s="79">
        <f t="shared" si="10"/>
        <v>9.7544252343674316</v>
      </c>
      <c r="W57" s="79">
        <f t="shared" si="11"/>
        <v>43.894913554653442</v>
      </c>
      <c r="X57" s="78">
        <f t="shared" si="12"/>
        <v>8.3487860383324577E-2</v>
      </c>
      <c r="Y57" s="80">
        <f t="shared" si="13"/>
        <v>2.5968806253059529E-2</v>
      </c>
      <c r="Z57" s="63">
        <f t="shared" si="42"/>
        <v>9.4456181578225493</v>
      </c>
      <c r="AA57" s="63">
        <f t="shared" si="43"/>
        <v>9.4456181578225493</v>
      </c>
      <c r="AB57" s="80">
        <f t="shared" si="14"/>
        <v>7.5912253591930823E-2</v>
      </c>
      <c r="AC57" s="119">
        <f t="shared" si="44"/>
        <v>100490.06497689879</v>
      </c>
      <c r="AD57" s="119">
        <f t="shared" si="45"/>
        <v>100639.14617945738</v>
      </c>
      <c r="AE57" s="119">
        <f t="shared" si="15"/>
        <v>10063.914617945738</v>
      </c>
      <c r="AF57" s="119">
        <f t="shared" si="46"/>
        <v>90575.231561511639</v>
      </c>
      <c r="AG57" s="119">
        <f t="shared" si="47"/>
        <v>326933.36474877998</v>
      </c>
      <c r="AH57" s="121">
        <f t="shared" si="80"/>
        <v>3235750.7331782291</v>
      </c>
      <c r="AI57" s="126">
        <f t="shared" si="48"/>
        <v>2908817.3684294489</v>
      </c>
      <c r="AJ57" s="119">
        <f t="shared" si="16"/>
        <v>1053.6752323706974</v>
      </c>
      <c r="AK57" s="119">
        <f t="shared" si="49"/>
        <v>7066.5192928921733</v>
      </c>
      <c r="AL57" s="119">
        <f t="shared" si="50"/>
        <v>308475.19208583608</v>
      </c>
      <c r="AM57" s="126">
        <f t="shared" si="17"/>
        <v>2600342.1763436128</v>
      </c>
      <c r="AN57" s="121">
        <f t="shared" si="51"/>
        <v>377164153.97855383</v>
      </c>
      <c r="AO57" s="120">
        <f t="shared" si="52"/>
        <v>37716.41539785538</v>
      </c>
      <c r="AP57" s="128">
        <f t="shared" si="18"/>
        <v>7000</v>
      </c>
      <c r="AQ57" s="132">
        <f t="shared" si="53"/>
        <v>117.60000000000031</v>
      </c>
      <c r="AR57" s="132">
        <f t="shared" si="54"/>
        <v>217.08000000000055</v>
      </c>
      <c r="AS57" s="132">
        <f t="shared" si="55"/>
        <v>129.44999999999996</v>
      </c>
      <c r="AT57" s="139">
        <f t="shared" si="81"/>
        <v>44203638846.286621</v>
      </c>
      <c r="AU57" s="139">
        <f t="shared" si="92"/>
        <v>1565598843.240715</v>
      </c>
      <c r="AV57" s="139">
        <f t="shared" si="93"/>
        <v>2903086049.8401184</v>
      </c>
      <c r="AW57" s="139">
        <f t="shared" si="19"/>
        <v>125317463497.83893</v>
      </c>
      <c r="AX57" s="133">
        <f t="shared" si="57"/>
        <v>81867251262.585098</v>
      </c>
      <c r="AY57" s="133">
        <f t="shared" si="58"/>
        <v>2636427613.0895233</v>
      </c>
      <c r="AZ57" s="133">
        <f t="shared" si="59"/>
        <v>19389035801.850243</v>
      </c>
      <c r="BA57" s="133">
        <f t="shared" si="60"/>
        <v>28264269800.542171</v>
      </c>
      <c r="BB57" s="146">
        <f t="shared" si="82"/>
        <v>48757896005.57753</v>
      </c>
      <c r="BC57" s="146">
        <f t="shared" si="61"/>
        <v>1629719940.5671692</v>
      </c>
      <c r="BD57" s="146">
        <f t="shared" si="83"/>
        <v>21775720731.031113</v>
      </c>
      <c r="BE57" s="146">
        <f t="shared" si="20"/>
        <v>14921770959.126425</v>
      </c>
      <c r="BF57" s="136">
        <f t="shared" si="62"/>
        <v>18103879390.970585</v>
      </c>
      <c r="BG57" s="136">
        <f t="shared" si="63"/>
        <v>581397197.93806458</v>
      </c>
      <c r="BH57" s="136">
        <f t="shared" si="64"/>
        <v>2088087264.8665671</v>
      </c>
      <c r="BI57" s="136">
        <f t="shared" si="65"/>
        <v>27450677765.617832</v>
      </c>
      <c r="BJ57" s="150">
        <f t="shared" si="21"/>
        <v>195954182023.12537</v>
      </c>
      <c r="BK57" s="150">
        <f t="shared" si="98"/>
        <v>197849337398.2384</v>
      </c>
      <c r="BL57" s="149">
        <f t="shared" si="67"/>
        <v>20899626748.071476</v>
      </c>
      <c r="BM57" s="150">
        <f t="shared" si="68"/>
        <v>201278292358.91476</v>
      </c>
      <c r="BN57" s="150">
        <f t="shared" si="84"/>
        <v>7622159499223.8994</v>
      </c>
      <c r="BO57" s="154">
        <f t="shared" si="69"/>
        <v>2.9312140412003598</v>
      </c>
      <c r="BP57" s="154">
        <f t="shared" si="22"/>
        <v>2.9312140412003598</v>
      </c>
      <c r="BQ57" s="148">
        <f t="shared" si="70"/>
        <v>938968627760.18079</v>
      </c>
      <c r="BR57" s="148">
        <f t="shared" si="71"/>
        <v>938.96862776018088</v>
      </c>
      <c r="BS57" s="139">
        <f t="shared" si="23"/>
        <v>854249214629.53259</v>
      </c>
      <c r="BT57" s="139">
        <f t="shared" si="24"/>
        <v>527070634828.90717</v>
      </c>
      <c r="BU57" s="139">
        <f t="shared" si="25"/>
        <v>5526576772.7513447</v>
      </c>
      <c r="BV57" s="139">
        <f t="shared" si="72"/>
        <v>57611598083.510574</v>
      </c>
      <c r="BW57" s="139">
        <f t="shared" si="73"/>
        <v>259752557227.18726</v>
      </c>
      <c r="BX57" s="139">
        <f t="shared" si="74"/>
        <v>21042918710722.832</v>
      </c>
      <c r="BY57" s="143">
        <f t="shared" si="75"/>
        <v>8.0923652672171222</v>
      </c>
      <c r="BZ57" s="143">
        <f t="shared" si="26"/>
        <v>8.0923652672171222</v>
      </c>
      <c r="CA57" s="143">
        <f t="shared" si="27"/>
        <v>89.697821846985917</v>
      </c>
      <c r="CB57" s="143">
        <f t="shared" si="28"/>
        <v>89.697821846985917</v>
      </c>
      <c r="CC57" s="143">
        <f t="shared" si="29"/>
        <v>3.4630799247084352</v>
      </c>
      <c r="CD57" s="143">
        <f t="shared" si="30"/>
        <v>8.7657920074786304</v>
      </c>
      <c r="CE57" s="166">
        <f t="shared" si="31"/>
        <v>92.802735204991222</v>
      </c>
      <c r="CG57" s="167">
        <v>56</v>
      </c>
      <c r="CH57" s="169">
        <f t="shared" si="76"/>
        <v>55</v>
      </c>
      <c r="CI57" s="170">
        <f t="shared" si="77"/>
        <v>2.0040447832891455</v>
      </c>
      <c r="CK57" s="189">
        <v>55</v>
      </c>
      <c r="CL57" s="190">
        <f>'Litter calculation'!G$30+CK57</f>
        <v>42730</v>
      </c>
      <c r="CM57" s="193">
        <f t="shared" si="78"/>
        <v>12</v>
      </c>
      <c r="CN57" s="189">
        <f t="shared" si="32"/>
        <v>0.9</v>
      </c>
      <c r="CO57" s="194">
        <f t="shared" si="33"/>
        <v>0.45</v>
      </c>
      <c r="CP57" s="194">
        <f t="shared" si="34"/>
        <v>0.2</v>
      </c>
      <c r="CQ57" s="189">
        <f t="shared" si="35"/>
        <v>0.36870000000000003</v>
      </c>
      <c r="CR57" s="189">
        <f t="shared" si="99"/>
        <v>3.687E-2</v>
      </c>
      <c r="CS57" s="189">
        <f t="shared" si="99"/>
        <v>3.687E-2</v>
      </c>
      <c r="CT57" s="189">
        <f t="shared" si="37"/>
        <v>2.9389999999999999E-2</v>
      </c>
      <c r="CU57" s="189">
        <f t="shared" si="100"/>
        <v>2.9390000000000002E-3</v>
      </c>
      <c r="CV57" s="189">
        <f t="shared" si="100"/>
        <v>2.9390000000000002E-3</v>
      </c>
      <c r="CW57" s="189">
        <f t="shared" si="39"/>
        <v>4.6999999999999999E-4</v>
      </c>
      <c r="CX57" s="189">
        <f t="shared" si="101"/>
        <v>4.6999999999999997E-5</v>
      </c>
      <c r="CY57" s="189">
        <f t="shared" si="101"/>
        <v>4.6999999999999997E-5</v>
      </c>
      <c r="CZ57" s="195">
        <f t="shared" si="85"/>
        <v>7.6751510648484107</v>
      </c>
      <c r="DA57" s="195">
        <f t="shared" si="86"/>
        <v>21.889817262908576</v>
      </c>
      <c r="DB57" s="195">
        <f t="shared" si="87"/>
        <v>0.43522430824350822</v>
      </c>
      <c r="DC57" s="195">
        <f t="shared" si="88"/>
        <v>11.819702252914396</v>
      </c>
      <c r="DD57" s="195">
        <f t="shared" si="89"/>
        <v>0.35376760555323727</v>
      </c>
      <c r="DE57" s="195">
        <f t="shared" si="90"/>
        <v>9.8852003955923671</v>
      </c>
      <c r="DF57" s="195">
        <f t="shared" si="91"/>
        <v>52.058862890060496</v>
      </c>
    </row>
    <row r="58" spans="1:110" ht="16" x14ac:dyDescent="0.2">
      <c r="A58" s="18" t="s">
        <v>297</v>
      </c>
      <c r="B58" s="18"/>
      <c r="C58" s="39"/>
      <c r="D58" s="179">
        <v>2.9390000000000002E-3</v>
      </c>
      <c r="E58" s="42" t="s">
        <v>35</v>
      </c>
      <c r="I58" s="69">
        <f t="shared" si="79"/>
        <v>55</v>
      </c>
      <c r="J58" s="76">
        <f t="shared" si="79"/>
        <v>43764</v>
      </c>
      <c r="K58" s="74">
        <f t="shared" si="41"/>
        <v>10</v>
      </c>
      <c r="L58" s="75">
        <f t="shared" si="0"/>
        <v>17.924555541774218</v>
      </c>
      <c r="M58" s="75">
        <f t="shared" si="1"/>
        <v>0.4</v>
      </c>
      <c r="N58" s="75">
        <f t="shared" si="2"/>
        <v>0.02</v>
      </c>
      <c r="O58" s="75">
        <f t="shared" si="3"/>
        <v>0.17499999999999999</v>
      </c>
      <c r="P58" s="78">
        <f t="shared" si="94"/>
        <v>0.8088267468413638</v>
      </c>
      <c r="Q58" s="78">
        <f t="shared" si="5"/>
        <v>0.16251774634207869</v>
      </c>
      <c r="R58" s="78">
        <f t="shared" si="6"/>
        <v>7.3132985853935406E-2</v>
      </c>
      <c r="S58" s="78">
        <f t="shared" si="7"/>
        <v>0.35738856255781193</v>
      </c>
      <c r="T58" s="79">
        <f t="shared" si="8"/>
        <v>78.132293963802681</v>
      </c>
      <c r="U58" s="79">
        <f t="shared" si="9"/>
        <v>9.7665367454753351</v>
      </c>
      <c r="V58" s="79">
        <f t="shared" si="10"/>
        <v>9.7665367454753351</v>
      </c>
      <c r="W58" s="79">
        <f t="shared" si="11"/>
        <v>43.949415354639008</v>
      </c>
      <c r="X58" s="78">
        <f t="shared" si="12"/>
        <v>8.4043810572187891E-2</v>
      </c>
      <c r="Y58" s="80">
        <f t="shared" si="13"/>
        <v>2.6215294641694881E-2</v>
      </c>
      <c r="Z58" s="63">
        <f t="shared" si="42"/>
        <v>9.4185162341225279</v>
      </c>
      <c r="AA58" s="63">
        <f t="shared" si="43"/>
        <v>9.4185162341225279</v>
      </c>
      <c r="AB58" s="80">
        <f t="shared" si="14"/>
        <v>7.6157556099426676E-2</v>
      </c>
      <c r="AC58" s="119">
        <f t="shared" si="44"/>
        <v>96634.242652101006</v>
      </c>
      <c r="AD58" s="119">
        <f t="shared" si="45"/>
        <v>96783.323854659597</v>
      </c>
      <c r="AE58" s="119">
        <f t="shared" si="15"/>
        <v>9678.3323854659593</v>
      </c>
      <c r="AF58" s="119">
        <f t="shared" si="46"/>
        <v>87104.991469193643</v>
      </c>
      <c r="AG58" s="119">
        <f t="shared" si="47"/>
        <v>336611.69713424594</v>
      </c>
      <c r="AH58" s="121">
        <f t="shared" si="80"/>
        <v>3332534.0570328888</v>
      </c>
      <c r="AI58" s="126">
        <f t="shared" si="48"/>
        <v>2995922.3598986426</v>
      </c>
      <c r="AJ58" s="119">
        <f t="shared" si="16"/>
        <v>1085.9628107605154</v>
      </c>
      <c r="AK58" s="119">
        <f t="shared" si="49"/>
        <v>7098.8068712819913</v>
      </c>
      <c r="AL58" s="119">
        <f t="shared" si="50"/>
        <v>315573.99895711808</v>
      </c>
      <c r="AM58" s="126">
        <f t="shared" si="17"/>
        <v>2680348.3609415246</v>
      </c>
      <c r="AN58" s="121">
        <f t="shared" si="51"/>
        <v>388768574.81264335</v>
      </c>
      <c r="AO58" s="120">
        <f t="shared" si="52"/>
        <v>38876.857481264335</v>
      </c>
      <c r="AP58" s="128">
        <f t="shared" si="18"/>
        <v>7000</v>
      </c>
      <c r="AQ58" s="132">
        <f t="shared" si="53"/>
        <v>118.00000000000031</v>
      </c>
      <c r="AR58" s="132">
        <f t="shared" si="54"/>
        <v>217.10000000000056</v>
      </c>
      <c r="AS58" s="132">
        <f t="shared" si="55"/>
        <v>129.62499999999997</v>
      </c>
      <c r="AT58" s="139">
        <f t="shared" si="81"/>
        <v>45719184397.96698</v>
      </c>
      <c r="AU58" s="139">
        <f t="shared" si="92"/>
        <v>1515545551.6803589</v>
      </c>
      <c r="AV58" s="139">
        <f t="shared" si="93"/>
        <v>2812726326.6469741</v>
      </c>
      <c r="AW58" s="139">
        <f t="shared" si="19"/>
        <v>121885864566.24257</v>
      </c>
      <c r="AX58" s="133">
        <f t="shared" si="57"/>
        <v>84393882220.328827</v>
      </c>
      <c r="AY58" s="133">
        <f t="shared" si="58"/>
        <v>2526630957.7437286</v>
      </c>
      <c r="AZ58" s="133">
        <f t="shared" si="59"/>
        <v>19018082420.030872</v>
      </c>
      <c r="BA58" s="133">
        <f t="shared" si="60"/>
        <v>27860933321.202503</v>
      </c>
      <c r="BB58" s="146">
        <f t="shared" si="82"/>
        <v>50326092009.496666</v>
      </c>
      <c r="BC58" s="146">
        <f t="shared" si="61"/>
        <v>1568196003.919136</v>
      </c>
      <c r="BD58" s="146">
        <f t="shared" si="83"/>
        <v>21814172992.945538</v>
      </c>
      <c r="BE58" s="146">
        <f t="shared" si="20"/>
        <v>15024803437.936234</v>
      </c>
      <c r="BF58" s="136">
        <f t="shared" si="62"/>
        <v>18660891591.006882</v>
      </c>
      <c r="BG58" s="136">
        <f t="shared" si="63"/>
        <v>557012200.03629684</v>
      </c>
      <c r="BH58" s="136">
        <f t="shared" si="64"/>
        <v>2017630588.9656234</v>
      </c>
      <c r="BI58" s="136">
        <f t="shared" si="65"/>
        <v>26646385069.478279</v>
      </c>
      <c r="BJ58" s="150">
        <f t="shared" si="21"/>
        <v>191417986394.85959</v>
      </c>
      <c r="BK58" s="150">
        <f t="shared" si="98"/>
        <v>204289744932.15909</v>
      </c>
      <c r="BL58" s="149">
        <f t="shared" si="67"/>
        <v>20808122376.871368</v>
      </c>
      <c r="BM58" s="150">
        <f t="shared" si="68"/>
        <v>193566647709.31918</v>
      </c>
      <c r="BN58" s="150">
        <f t="shared" si="84"/>
        <v>7782046266019.0479</v>
      </c>
      <c r="BO58" s="154">
        <f t="shared" si="69"/>
        <v>2.9033712107800245</v>
      </c>
      <c r="BP58" s="154">
        <f t="shared" si="22"/>
        <v>2.9033712107800245</v>
      </c>
      <c r="BQ58" s="148">
        <f t="shared" si="70"/>
        <v>959776750137.05212</v>
      </c>
      <c r="BR58" s="148">
        <f t="shared" si="71"/>
        <v>959.7767501370522</v>
      </c>
      <c r="BS58" s="139">
        <f t="shared" si="23"/>
        <v>819113639845.83337</v>
      </c>
      <c r="BT58" s="139">
        <f t="shared" si="24"/>
        <v>544227880499.27185</v>
      </c>
      <c r="BU58" s="139">
        <f t="shared" si="25"/>
        <v>5703456719.9149046</v>
      </c>
      <c r="BV58" s="139">
        <f t="shared" si="72"/>
        <v>57446138163.844635</v>
      </c>
      <c r="BW58" s="139">
        <f t="shared" si="73"/>
        <v>275348103891.98071</v>
      </c>
      <c r="BX58" s="139">
        <f t="shared" si="74"/>
        <v>21530002979077.613</v>
      </c>
      <c r="BY58" s="143">
        <f t="shared" si="75"/>
        <v>8.0325390881335963</v>
      </c>
      <c r="BZ58" s="143">
        <f t="shared" si="26"/>
        <v>8.0325390881335963</v>
      </c>
      <c r="CA58" s="143">
        <f t="shared" si="27"/>
        <v>89.034693357845754</v>
      </c>
      <c r="CB58" s="143">
        <f t="shared" si="28"/>
        <v>89.034693357845754</v>
      </c>
      <c r="CC58" s="143">
        <f t="shared" si="29"/>
        <v>3.4478429235017565</v>
      </c>
      <c r="CD58" s="143">
        <f t="shared" si="30"/>
        <v>8.7206710776343748</v>
      </c>
      <c r="CE58" s="166">
        <f t="shared" si="31"/>
        <v>92.590710265382171</v>
      </c>
      <c r="CG58" s="167">
        <v>57</v>
      </c>
      <c r="CH58" s="169">
        <f t="shared" si="76"/>
        <v>56</v>
      </c>
      <c r="CI58" s="170">
        <f t="shared" si="77"/>
        <v>2.0032407188478727</v>
      </c>
      <c r="CK58" s="189">
        <v>56</v>
      </c>
      <c r="CL58" s="190">
        <f>'Litter calculation'!G$30+CK58</f>
        <v>42731</v>
      </c>
      <c r="CM58" s="193">
        <f t="shared" si="78"/>
        <v>12</v>
      </c>
      <c r="CN58" s="189">
        <f t="shared" si="32"/>
        <v>0.9</v>
      </c>
      <c r="CO58" s="194">
        <f t="shared" si="33"/>
        <v>0.45</v>
      </c>
      <c r="CP58" s="194">
        <f t="shared" si="34"/>
        <v>0.2</v>
      </c>
      <c r="CQ58" s="189">
        <f t="shared" si="35"/>
        <v>0.36870000000000003</v>
      </c>
      <c r="CR58" s="189">
        <f t="shared" si="99"/>
        <v>3.687E-2</v>
      </c>
      <c r="CS58" s="189">
        <f t="shared" si="99"/>
        <v>3.687E-2</v>
      </c>
      <c r="CT58" s="189">
        <f t="shared" si="37"/>
        <v>2.9389999999999999E-2</v>
      </c>
      <c r="CU58" s="189">
        <f t="shared" si="100"/>
        <v>2.9390000000000002E-3</v>
      </c>
      <c r="CV58" s="189">
        <f t="shared" si="100"/>
        <v>2.9390000000000002E-3</v>
      </c>
      <c r="CW58" s="189">
        <f t="shared" si="39"/>
        <v>4.6999999999999999E-4</v>
      </c>
      <c r="CX58" s="189">
        <f t="shared" si="101"/>
        <v>4.6999999999999997E-5</v>
      </c>
      <c r="CY58" s="189">
        <f t="shared" si="101"/>
        <v>4.6999999999999997E-5</v>
      </c>
      <c r="CZ58" s="195">
        <f t="shared" si="85"/>
        <v>7.784690929036052</v>
      </c>
      <c r="DA58" s="195">
        <f t="shared" si="86"/>
        <v>22.44770146614659</v>
      </c>
      <c r="DB58" s="195">
        <f t="shared" si="87"/>
        <v>0.45053856183455321</v>
      </c>
      <c r="DC58" s="195">
        <f t="shared" si="88"/>
        <v>12.252555239963167</v>
      </c>
      <c r="DD58" s="195">
        <f t="shared" si="89"/>
        <v>0.36010340893774706</v>
      </c>
      <c r="DE58" s="195">
        <f t="shared" si="90"/>
        <v>10.077361802091808</v>
      </c>
      <c r="DF58" s="195">
        <f t="shared" si="91"/>
        <v>53.372951408009918</v>
      </c>
    </row>
    <row r="59" spans="1:110" ht="16" x14ac:dyDescent="0.2">
      <c r="A59" s="18" t="s">
        <v>291</v>
      </c>
      <c r="B59" s="18"/>
      <c r="C59" s="39"/>
      <c r="D59" s="179">
        <v>1.8599999999999998E-2</v>
      </c>
      <c r="E59" s="42" t="s">
        <v>35</v>
      </c>
      <c r="I59" s="69">
        <f t="shared" si="79"/>
        <v>56</v>
      </c>
      <c r="J59" s="76">
        <f t="shared" si="79"/>
        <v>43765</v>
      </c>
      <c r="K59" s="74">
        <f t="shared" si="41"/>
        <v>10</v>
      </c>
      <c r="L59" s="75">
        <f t="shared" si="0"/>
        <v>18.060379846811983</v>
      </c>
      <c r="M59" s="75">
        <f t="shared" si="1"/>
        <v>0.4</v>
      </c>
      <c r="N59" s="75">
        <f t="shared" si="2"/>
        <v>0.02</v>
      </c>
      <c r="O59" s="75">
        <f t="shared" si="3"/>
        <v>0.17499999999999999</v>
      </c>
      <c r="P59" s="78">
        <f t="shared" si="94"/>
        <v>0.81208055484538688</v>
      </c>
      <c r="Q59" s="78">
        <f t="shared" si="5"/>
        <v>0.16317153474102658</v>
      </c>
      <c r="R59" s="78">
        <f t="shared" si="6"/>
        <v>7.3427190633461953E-2</v>
      </c>
      <c r="S59" s="78">
        <f t="shared" si="7"/>
        <v>0.35882629167586866</v>
      </c>
      <c r="T59" s="79">
        <f t="shared" si="8"/>
        <v>78.231768398539415</v>
      </c>
      <c r="U59" s="79">
        <f t="shared" si="9"/>
        <v>9.7789710498174269</v>
      </c>
      <c r="V59" s="79">
        <f t="shared" si="10"/>
        <v>9.7789710498174269</v>
      </c>
      <c r="W59" s="79">
        <f t="shared" si="11"/>
        <v>44.005369724178422</v>
      </c>
      <c r="X59" s="78">
        <f t="shared" si="12"/>
        <v>8.4602609175357266E-2</v>
      </c>
      <c r="Y59" s="80">
        <f t="shared" si="13"/>
        <v>2.6461408282423316E-2</v>
      </c>
      <c r="Z59" s="63">
        <f t="shared" si="42"/>
        <v>9.3915961539184387</v>
      </c>
      <c r="AA59" s="63">
        <f t="shared" si="43"/>
        <v>9.3915961539184387</v>
      </c>
      <c r="AB59" s="80">
        <f t="shared" si="14"/>
        <v>7.6403276523285393E-2</v>
      </c>
      <c r="AC59" s="119">
        <f t="shared" si="44"/>
        <v>92523.266877507456</v>
      </c>
      <c r="AD59" s="119">
        <f t="shared" si="45"/>
        <v>92672.348080066047</v>
      </c>
      <c r="AE59" s="119">
        <f t="shared" si="15"/>
        <v>9267.2348080066058</v>
      </c>
      <c r="AF59" s="119">
        <f t="shared" si="46"/>
        <v>83405.113272059447</v>
      </c>
      <c r="AG59" s="119">
        <f t="shared" si="47"/>
        <v>345878.93194225256</v>
      </c>
      <c r="AH59" s="121">
        <f t="shared" si="80"/>
        <v>3425206.4051129548</v>
      </c>
      <c r="AI59" s="126">
        <f t="shared" si="48"/>
        <v>3079327.4731707023</v>
      </c>
      <c r="AJ59" s="119">
        <f t="shared" si="16"/>
        <v>1119.0656892736317</v>
      </c>
      <c r="AK59" s="119">
        <f t="shared" si="49"/>
        <v>7131.909749795107</v>
      </c>
      <c r="AL59" s="119">
        <f t="shared" si="50"/>
        <v>322705.90870691318</v>
      </c>
      <c r="AM59" s="126">
        <f t="shared" si="17"/>
        <v>2756621.5644637891</v>
      </c>
      <c r="AN59" s="121">
        <f t="shared" si="51"/>
        <v>399831548.9625144</v>
      </c>
      <c r="AO59" s="120">
        <f t="shared" si="52"/>
        <v>39983.154896251443</v>
      </c>
      <c r="AP59" s="128">
        <f t="shared" si="18"/>
        <v>7000</v>
      </c>
      <c r="AQ59" s="132">
        <f t="shared" si="53"/>
        <v>118.40000000000032</v>
      </c>
      <c r="AR59" s="132">
        <f t="shared" si="54"/>
        <v>217.12000000000057</v>
      </c>
      <c r="AS59" s="132">
        <f t="shared" si="55"/>
        <v>129.79999999999998</v>
      </c>
      <c r="AT59" s="139">
        <f t="shared" si="81"/>
        <v>47180122777.576828</v>
      </c>
      <c r="AU59" s="139">
        <f t="shared" si="92"/>
        <v>1460938379.609848</v>
      </c>
      <c r="AV59" s="139">
        <f t="shared" si="93"/>
        <v>2713671285.0639138</v>
      </c>
      <c r="AW59" s="139">
        <f t="shared" si="19"/>
        <v>118050311303.49457</v>
      </c>
      <c r="AX59" s="133">
        <f t="shared" si="57"/>
        <v>86803429279.7621</v>
      </c>
      <c r="AY59" s="133">
        <f t="shared" si="58"/>
        <v>2409547059.4332733</v>
      </c>
      <c r="AZ59" s="133">
        <f t="shared" si="59"/>
        <v>18574936242.620491</v>
      </c>
      <c r="BA59" s="133">
        <f t="shared" si="60"/>
        <v>27347292115.823357</v>
      </c>
      <c r="BB59" s="146">
        <f t="shared" si="82"/>
        <v>51828164534.265915</v>
      </c>
      <c r="BC59" s="146">
        <f t="shared" si="61"/>
        <v>1502072524.769249</v>
      </c>
      <c r="BD59" s="146">
        <f t="shared" si="83"/>
        <v>21777849274.553467</v>
      </c>
      <c r="BE59" s="146">
        <f t="shared" si="20"/>
        <v>15077110141.378691</v>
      </c>
      <c r="BF59" s="136">
        <f t="shared" si="62"/>
        <v>19191914350.200691</v>
      </c>
      <c r="BG59" s="136">
        <f t="shared" si="63"/>
        <v>531022759.19380951</v>
      </c>
      <c r="BH59" s="136">
        <f t="shared" si="64"/>
        <v>1940328999.9936652</v>
      </c>
      <c r="BI59" s="136">
        <f t="shared" si="65"/>
        <v>25743915113.681278</v>
      </c>
      <c r="BJ59" s="150">
        <f t="shared" si="21"/>
        <v>186218628674.3779</v>
      </c>
      <c r="BK59" s="150">
        <f t="shared" si="98"/>
        <v>210303585375.22263</v>
      </c>
      <c r="BL59" s="149">
        <f t="shared" si="67"/>
        <v>20706581445.436481</v>
      </c>
      <c r="BM59" s="150">
        <f t="shared" si="68"/>
        <v>185344696160.13208</v>
      </c>
      <c r="BN59" s="150">
        <f t="shared" si="84"/>
        <v>7922599424032.8984</v>
      </c>
      <c r="BO59" s="154">
        <f t="shared" si="69"/>
        <v>2.874025047966271</v>
      </c>
      <c r="BP59" s="154">
        <f t="shared" si="22"/>
        <v>2.874025047966271</v>
      </c>
      <c r="BQ59" s="148">
        <f t="shared" si="70"/>
        <v>980483331582.48865</v>
      </c>
      <c r="BR59" s="148">
        <f t="shared" si="71"/>
        <v>980.48333158248863</v>
      </c>
      <c r="BS59" s="139">
        <f t="shared" si="23"/>
        <v>782024680688.6637</v>
      </c>
      <c r="BT59" s="139">
        <f t="shared" si="24"/>
        <v>560248751439.59314</v>
      </c>
      <c r="BU59" s="139">
        <f t="shared" si="25"/>
        <v>5872099783.9724026</v>
      </c>
      <c r="BV59" s="139">
        <f t="shared" si="72"/>
        <v>57287343838.270294</v>
      </c>
      <c r="BW59" s="139">
        <f t="shared" si="73"/>
        <v>290968662241.23608</v>
      </c>
      <c r="BX59" s="139">
        <f t="shared" si="74"/>
        <v>21979588126945.676</v>
      </c>
      <c r="BY59" s="143">
        <f t="shared" si="75"/>
        <v>7.9733788671935786</v>
      </c>
      <c r="BZ59" s="143">
        <f t="shared" si="26"/>
        <v>7.9733788671935786</v>
      </c>
      <c r="CA59" s="143">
        <f t="shared" si="27"/>
        <v>88.378946517079257</v>
      </c>
      <c r="CB59" s="143">
        <f t="shared" si="28"/>
        <v>88.378946517079257</v>
      </c>
      <c r="CC59" s="143">
        <f t="shared" si="29"/>
        <v>3.4317574991199713</v>
      </c>
      <c r="CD59" s="143">
        <f t="shared" si="30"/>
        <v>8.6758685648240039</v>
      </c>
      <c r="CE59" s="166">
        <f t="shared" si="31"/>
        <v>92.37906339492875</v>
      </c>
      <c r="CG59" s="167">
        <v>58</v>
      </c>
      <c r="CH59" s="169">
        <f t="shared" si="76"/>
        <v>57</v>
      </c>
      <c r="CI59" s="170">
        <f t="shared" si="77"/>
        <v>2.0024654592910065</v>
      </c>
      <c r="CK59" s="189">
        <v>57</v>
      </c>
      <c r="CL59" s="190">
        <f>'Litter calculation'!G$30+CK59</f>
        <v>42732</v>
      </c>
      <c r="CM59" s="193">
        <f t="shared" si="78"/>
        <v>12</v>
      </c>
      <c r="CN59" s="189">
        <f t="shared" si="32"/>
        <v>0.9</v>
      </c>
      <c r="CO59" s="194">
        <f t="shared" si="33"/>
        <v>0.45</v>
      </c>
      <c r="CP59" s="194">
        <f t="shared" si="34"/>
        <v>0.2</v>
      </c>
      <c r="CQ59" s="189">
        <f t="shared" si="35"/>
        <v>0.36870000000000003</v>
      </c>
      <c r="CR59" s="189">
        <f t="shared" si="99"/>
        <v>3.687E-2</v>
      </c>
      <c r="CS59" s="189">
        <f t="shared" si="99"/>
        <v>3.687E-2</v>
      </c>
      <c r="CT59" s="189">
        <f t="shared" si="37"/>
        <v>2.9389999999999999E-2</v>
      </c>
      <c r="CU59" s="189">
        <f t="shared" si="100"/>
        <v>2.9390000000000002E-3</v>
      </c>
      <c r="CV59" s="189">
        <f t="shared" si="100"/>
        <v>2.9390000000000002E-3</v>
      </c>
      <c r="CW59" s="189">
        <f t="shared" si="39"/>
        <v>4.6999999999999999E-4</v>
      </c>
      <c r="CX59" s="189">
        <f t="shared" si="101"/>
        <v>4.6999999999999997E-5</v>
      </c>
      <c r="CY59" s="189">
        <f t="shared" si="101"/>
        <v>4.6999999999999997E-5</v>
      </c>
      <c r="CZ59" s="195">
        <f t="shared" si="85"/>
        <v>7.8910582652719432</v>
      </c>
      <c r="DA59" s="195">
        <f t="shared" si="86"/>
        <v>23.00532352541774</v>
      </c>
      <c r="DB59" s="195">
        <f t="shared" si="87"/>
        <v>0.46580787290967135</v>
      </c>
      <c r="DC59" s="195">
        <f t="shared" si="88"/>
        <v>12.685387883399624</v>
      </c>
      <c r="DD59" s="195">
        <f t="shared" si="89"/>
        <v>0.36642061873277337</v>
      </c>
      <c r="DE59" s="195">
        <f t="shared" si="90"/>
        <v>10.269514177217381</v>
      </c>
      <c r="DF59" s="195">
        <f t="shared" si="91"/>
        <v>54.683512342949136</v>
      </c>
    </row>
    <row r="60" spans="1:110" ht="16" x14ac:dyDescent="0.2">
      <c r="A60" s="18" t="s">
        <v>292</v>
      </c>
      <c r="B60" s="18"/>
      <c r="C60" s="39"/>
      <c r="D60" s="179">
        <v>1.8600000000000001E-3</v>
      </c>
      <c r="E60" s="42" t="s">
        <v>35</v>
      </c>
      <c r="I60" s="69">
        <f t="shared" si="79"/>
        <v>57</v>
      </c>
      <c r="J60" s="76">
        <f t="shared" si="79"/>
        <v>43766</v>
      </c>
      <c r="K60" s="74">
        <f t="shared" si="41"/>
        <v>10</v>
      </c>
      <c r="L60" s="75">
        <f t="shared" si="0"/>
        <v>18.195956374573719</v>
      </c>
      <c r="M60" s="75">
        <f t="shared" si="1"/>
        <v>0.4</v>
      </c>
      <c r="N60" s="75">
        <f t="shared" si="2"/>
        <v>0.02</v>
      </c>
      <c r="O60" s="75">
        <f t="shared" si="3"/>
        <v>0.17499999999999999</v>
      </c>
      <c r="P60" s="78">
        <f t="shared" si="94"/>
        <v>0.81534148092621483</v>
      </c>
      <c r="Q60" s="78">
        <f t="shared" si="5"/>
        <v>0.16382675337680225</v>
      </c>
      <c r="R60" s="78">
        <f t="shared" si="6"/>
        <v>7.3722039019561009E-2</v>
      </c>
      <c r="S60" s="78">
        <f t="shared" si="7"/>
        <v>0.36026716599065306</v>
      </c>
      <c r="T60" s="79">
        <f t="shared" si="8"/>
        <v>78.333858167824175</v>
      </c>
      <c r="U60" s="79">
        <f t="shared" si="9"/>
        <v>9.7917322709780219</v>
      </c>
      <c r="V60" s="79">
        <f t="shared" si="10"/>
        <v>9.7917322709780219</v>
      </c>
      <c r="W60" s="79">
        <f t="shared" si="11"/>
        <v>44.062795219401096</v>
      </c>
      <c r="X60" s="78">
        <f t="shared" si="12"/>
        <v>8.5164093609683925E-2</v>
      </c>
      <c r="Y60" s="80">
        <f t="shared" si="13"/>
        <v>2.6707072950727578E-2</v>
      </c>
      <c r="Z60" s="63">
        <f t="shared" si="42"/>
        <v>9.3648641645231461</v>
      </c>
      <c r="AA60" s="63">
        <f t="shared" si="43"/>
        <v>9.3648641645231461</v>
      </c>
      <c r="AB60" s="80">
        <f t="shared" si="14"/>
        <v>7.6649339333106484E-2</v>
      </c>
      <c r="AC60" s="119">
        <f t="shared" si="44"/>
        <v>88202.899369575069</v>
      </c>
      <c r="AD60" s="119">
        <f t="shared" si="45"/>
        <v>88351.98057213366</v>
      </c>
      <c r="AE60" s="119">
        <f t="shared" si="15"/>
        <v>8835.1980572133671</v>
      </c>
      <c r="AF60" s="119">
        <f t="shared" si="46"/>
        <v>79516.782514920298</v>
      </c>
      <c r="AG60" s="119">
        <f t="shared" si="47"/>
        <v>354714.12999946595</v>
      </c>
      <c r="AH60" s="121">
        <f t="shared" si="80"/>
        <v>3513558.3856850886</v>
      </c>
      <c r="AI60" s="126">
        <f t="shared" si="48"/>
        <v>3158844.2556856228</v>
      </c>
      <c r="AJ60" s="119">
        <f t="shared" si="16"/>
        <v>1152.9982659739851</v>
      </c>
      <c r="AK60" s="119">
        <f t="shared" si="49"/>
        <v>7165.8423264954608</v>
      </c>
      <c r="AL60" s="119">
        <f t="shared" si="50"/>
        <v>329871.75103340863</v>
      </c>
      <c r="AM60" s="126">
        <f t="shared" si="17"/>
        <v>2828972.5046522142</v>
      </c>
      <c r="AN60" s="121">
        <f t="shared" si="51"/>
        <v>410325622.16333091</v>
      </c>
      <c r="AO60" s="120">
        <f t="shared" si="52"/>
        <v>41032.562216333092</v>
      </c>
      <c r="AP60" s="128">
        <f t="shared" si="18"/>
        <v>7000</v>
      </c>
      <c r="AQ60" s="132">
        <f t="shared" si="53"/>
        <v>118.80000000000032</v>
      </c>
      <c r="AR60" s="132">
        <f t="shared" si="54"/>
        <v>217.14000000000058</v>
      </c>
      <c r="AS60" s="132">
        <f t="shared" si="55"/>
        <v>129.97499999999999</v>
      </c>
      <c r="AT60" s="139">
        <f t="shared" si="81"/>
        <v>48582553664.138512</v>
      </c>
      <c r="AU60" s="139">
        <f t="shared" si="92"/>
        <v>1402430886.5616837</v>
      </c>
      <c r="AV60" s="139">
        <f t="shared" si="93"/>
        <v>2607120414.980319</v>
      </c>
      <c r="AW60" s="139">
        <f t="shared" si="19"/>
        <v>113858293761.03328</v>
      </c>
      <c r="AX60" s="133">
        <f t="shared" si="57"/>
        <v>89089899084.102646</v>
      </c>
      <c r="AY60" s="133">
        <f t="shared" si="58"/>
        <v>2286469804.3405457</v>
      </c>
      <c r="AZ60" s="133">
        <f t="shared" si="59"/>
        <v>18064865186.321724</v>
      </c>
      <c r="BA60" s="133">
        <f t="shared" si="60"/>
        <v>26729455719.938992</v>
      </c>
      <c r="BB60" s="146">
        <f t="shared" si="82"/>
        <v>53260265756.800346</v>
      </c>
      <c r="BC60" s="146">
        <f t="shared" si="61"/>
        <v>1432101222.5344315</v>
      </c>
      <c r="BD60" s="146">
        <f t="shared" si="83"/>
        <v>21668161482.213966</v>
      </c>
      <c r="BE60" s="146">
        <f t="shared" si="20"/>
        <v>15078867986.620522</v>
      </c>
      <c r="BF60" s="136">
        <f t="shared" si="62"/>
        <v>19695629863.839882</v>
      </c>
      <c r="BG60" s="136">
        <f t="shared" si="63"/>
        <v>503715513.63919067</v>
      </c>
      <c r="BH60" s="136">
        <f t="shared" si="64"/>
        <v>1857075501.6577988</v>
      </c>
      <c r="BI60" s="136">
        <f t="shared" si="65"/>
        <v>24753773018.864944</v>
      </c>
      <c r="BJ60" s="150">
        <f t="shared" si="21"/>
        <v>180420390486.45773</v>
      </c>
      <c r="BK60" s="150">
        <f t="shared" si="98"/>
        <v>215857914205.50623</v>
      </c>
      <c r="BL60" s="149">
        <f t="shared" si="67"/>
        <v>20594810336.124851</v>
      </c>
      <c r="BM60" s="150">
        <f t="shared" si="68"/>
        <v>176703961144.26733</v>
      </c>
      <c r="BN60" s="150">
        <f t="shared" si="84"/>
        <v>8043271051121.9932</v>
      </c>
      <c r="BO60" s="154">
        <f t="shared" si="69"/>
        <v>2.843177527492728</v>
      </c>
      <c r="BP60" s="154">
        <f t="shared" si="22"/>
        <v>2.843177527492728</v>
      </c>
      <c r="BQ60" s="148">
        <f t="shared" si="70"/>
        <v>1001078141918.6135</v>
      </c>
      <c r="BR60" s="148">
        <f t="shared" si="71"/>
        <v>1001.0781419186136</v>
      </c>
      <c r="BS60" s="139">
        <f t="shared" si="23"/>
        <v>743385057078.78748</v>
      </c>
      <c r="BT60" s="139">
        <f t="shared" si="24"/>
        <v>575045483443.46863</v>
      </c>
      <c r="BU60" s="139">
        <f t="shared" si="25"/>
        <v>6032080859.3660841</v>
      </c>
      <c r="BV60" s="139">
        <f t="shared" si="72"/>
        <v>57135975771.720169</v>
      </c>
      <c r="BW60" s="139">
        <f t="shared" si="73"/>
        <v>306537410757.77539</v>
      </c>
      <c r="BX60" s="139">
        <f t="shared" si="74"/>
        <v>22391297054707.688</v>
      </c>
      <c r="BY60" s="143">
        <f t="shared" si="75"/>
        <v>7.914992817316338</v>
      </c>
      <c r="BZ60" s="143">
        <f t="shared" si="26"/>
        <v>7.914992817316338</v>
      </c>
      <c r="CA60" s="143">
        <f t="shared" si="27"/>
        <v>87.73178078403285</v>
      </c>
      <c r="CB60" s="143">
        <f t="shared" si="28"/>
        <v>87.73178078403285</v>
      </c>
      <c r="CC60" s="143">
        <f t="shared" si="29"/>
        <v>3.4148171886518135</v>
      </c>
      <c r="CD60" s="143">
        <f t="shared" si="30"/>
        <v>8.6314415251679719</v>
      </c>
      <c r="CE60" s="166">
        <f t="shared" si="31"/>
        <v>92.168357955114885</v>
      </c>
      <c r="CG60" s="167">
        <v>59</v>
      </c>
      <c r="CH60" s="169">
        <f t="shared" si="76"/>
        <v>58</v>
      </c>
      <c r="CI60" s="170">
        <f t="shared" si="77"/>
        <v>2.0017174841452352</v>
      </c>
      <c r="CK60" s="189">
        <v>58</v>
      </c>
      <c r="CL60" s="190">
        <f>'Litter calculation'!G$30+CK60</f>
        <v>42733</v>
      </c>
      <c r="CM60" s="193">
        <f t="shared" si="78"/>
        <v>12</v>
      </c>
      <c r="CN60" s="189">
        <f t="shared" si="32"/>
        <v>0.9</v>
      </c>
      <c r="CO60" s="194">
        <f t="shared" si="33"/>
        <v>0.45</v>
      </c>
      <c r="CP60" s="194">
        <f t="shared" si="34"/>
        <v>0.2</v>
      </c>
      <c r="CQ60" s="189">
        <f t="shared" si="35"/>
        <v>0.36870000000000003</v>
      </c>
      <c r="CR60" s="189">
        <f t="shared" si="99"/>
        <v>3.687E-2</v>
      </c>
      <c r="CS60" s="189">
        <f t="shared" si="99"/>
        <v>3.687E-2</v>
      </c>
      <c r="CT60" s="189">
        <f t="shared" si="37"/>
        <v>2.9389999999999999E-2</v>
      </c>
      <c r="CU60" s="189">
        <f t="shared" si="100"/>
        <v>2.9390000000000002E-3</v>
      </c>
      <c r="CV60" s="189">
        <f t="shared" si="100"/>
        <v>2.9390000000000002E-3</v>
      </c>
      <c r="CW60" s="189">
        <f t="shared" si="39"/>
        <v>4.6999999999999999E-4</v>
      </c>
      <c r="CX60" s="189">
        <f t="shared" si="101"/>
        <v>4.6999999999999997E-5</v>
      </c>
      <c r="CY60" s="189">
        <f t="shared" si="101"/>
        <v>4.6999999999999997E-5</v>
      </c>
      <c r="CZ60" s="195">
        <f t="shared" si="85"/>
        <v>7.9943449573070753</v>
      </c>
      <c r="DA60" s="195">
        <f t="shared" si="86"/>
        <v>23.562683563900745</v>
      </c>
      <c r="DB60" s="195">
        <f t="shared" si="87"/>
        <v>0.48103237336100652</v>
      </c>
      <c r="DC60" s="195">
        <f t="shared" si="88"/>
        <v>13.118200184179896</v>
      </c>
      <c r="DD60" s="195">
        <f t="shared" si="89"/>
        <v>0.37271928950465122</v>
      </c>
      <c r="DE60" s="195">
        <f t="shared" si="90"/>
        <v>10.461657521393553</v>
      </c>
      <c r="DF60" s="195">
        <f t="shared" si="91"/>
        <v>55.990637889646926</v>
      </c>
    </row>
    <row r="61" spans="1:110" ht="16" x14ac:dyDescent="0.2">
      <c r="A61" s="18" t="s">
        <v>293</v>
      </c>
      <c r="B61" s="18"/>
      <c r="C61" s="39"/>
      <c r="D61" s="179">
        <v>1.6999999999999999E-3</v>
      </c>
      <c r="E61" s="42" t="s">
        <v>35</v>
      </c>
      <c r="I61" s="69">
        <f t="shared" si="79"/>
        <v>58</v>
      </c>
      <c r="J61" s="76">
        <f t="shared" si="79"/>
        <v>43767</v>
      </c>
      <c r="K61" s="74">
        <f t="shared" si="41"/>
        <v>10</v>
      </c>
      <c r="L61" s="75">
        <f t="shared" si="0"/>
        <v>18.331244237027828</v>
      </c>
      <c r="M61" s="75">
        <f t="shared" si="1"/>
        <v>0.4</v>
      </c>
      <c r="N61" s="75">
        <f t="shared" si="2"/>
        <v>0.02</v>
      </c>
      <c r="O61" s="75">
        <f t="shared" si="3"/>
        <v>0.17499999999999999</v>
      </c>
      <c r="P61" s="78">
        <f t="shared" si="94"/>
        <v>0.81860851643299515</v>
      </c>
      <c r="Q61" s="78">
        <f t="shared" si="5"/>
        <v>0.16448319958095531</v>
      </c>
      <c r="R61" s="78">
        <f t="shared" si="6"/>
        <v>7.4017439811429886E-2</v>
      </c>
      <c r="S61" s="78">
        <f t="shared" si="7"/>
        <v>0.36171073981923041</v>
      </c>
      <c r="T61" s="79">
        <f t="shared" si="8"/>
        <v>78.438594274037484</v>
      </c>
      <c r="U61" s="79">
        <f t="shared" si="9"/>
        <v>9.8048242842546856</v>
      </c>
      <c r="V61" s="79">
        <f t="shared" si="10"/>
        <v>9.8048242842546856</v>
      </c>
      <c r="W61" s="79">
        <f t="shared" si="11"/>
        <v>44.121709279146089</v>
      </c>
      <c r="X61" s="78">
        <f t="shared" si="12"/>
        <v>8.572809705760677E-2</v>
      </c>
      <c r="Y61" s="80">
        <f t="shared" si="13"/>
        <v>2.6952214557494424E-2</v>
      </c>
      <c r="Z61" s="63">
        <f t="shared" si="42"/>
        <v>9.3383263448371636</v>
      </c>
      <c r="AA61" s="63">
        <f t="shared" si="43"/>
        <v>9.3383263448371636</v>
      </c>
      <c r="AB61" s="80">
        <f t="shared" si="14"/>
        <v>7.6895668167523495E-2</v>
      </c>
      <c r="AC61" s="119">
        <f t="shared" si="44"/>
        <v>83719.524886865256</v>
      </c>
      <c r="AD61" s="119">
        <f t="shared" si="45"/>
        <v>83868.606089423847</v>
      </c>
      <c r="AE61" s="119">
        <f t="shared" si="15"/>
        <v>8386.8606089423847</v>
      </c>
      <c r="AF61" s="119">
        <f t="shared" si="46"/>
        <v>75481.745480481462</v>
      </c>
      <c r="AG61" s="119">
        <f t="shared" si="47"/>
        <v>363100.99060840835</v>
      </c>
      <c r="AH61" s="121">
        <f t="shared" si="80"/>
        <v>3597426.9917745125</v>
      </c>
      <c r="AI61" s="126">
        <f t="shared" si="48"/>
        <v>3234326.0011661043</v>
      </c>
      <c r="AJ61" s="119">
        <f t="shared" si="16"/>
        <v>1187.7749836489756</v>
      </c>
      <c r="AK61" s="119">
        <f t="shared" si="49"/>
        <v>7200.6190441704512</v>
      </c>
      <c r="AL61" s="119">
        <f t="shared" si="50"/>
        <v>337072.37007757905</v>
      </c>
      <c r="AM61" s="126">
        <f t="shared" si="17"/>
        <v>2897253.6310885251</v>
      </c>
      <c r="AN61" s="121">
        <f t="shared" si="51"/>
        <v>420229393.10522509</v>
      </c>
      <c r="AO61" s="120">
        <f t="shared" si="52"/>
        <v>42022.93931052251</v>
      </c>
      <c r="AP61" s="128">
        <f t="shared" si="18"/>
        <v>7000</v>
      </c>
      <c r="AQ61" s="132">
        <f t="shared" si="53"/>
        <v>119.20000000000033</v>
      </c>
      <c r="AR61" s="132">
        <f t="shared" si="54"/>
        <v>217.16000000000059</v>
      </c>
      <c r="AS61" s="132">
        <f t="shared" si="55"/>
        <v>130.15</v>
      </c>
      <c r="AT61" s="139">
        <f t="shared" si="81"/>
        <v>49923251900.900879</v>
      </c>
      <c r="AU61" s="139">
        <f t="shared" si="92"/>
        <v>1340698236.7623672</v>
      </c>
      <c r="AV61" s="139">
        <f t="shared" si="93"/>
        <v>2494318257.0972347</v>
      </c>
      <c r="AW61" s="139">
        <f t="shared" si="19"/>
        <v>109360015655.25014</v>
      </c>
      <c r="AX61" s="133">
        <f t="shared" si="57"/>
        <v>91248610418.86882</v>
      </c>
      <c r="AY61" s="133">
        <f t="shared" si="58"/>
        <v>2158711334.7661743</v>
      </c>
      <c r="AZ61" s="133">
        <f t="shared" si="59"/>
        <v>17493778056.401199</v>
      </c>
      <c r="BA61" s="133">
        <f t="shared" si="60"/>
        <v>26014612480.238247</v>
      </c>
      <c r="BB61" s="146">
        <f t="shared" si="82"/>
        <v>54619315368.851631</v>
      </c>
      <c r="BC61" s="146">
        <f t="shared" si="61"/>
        <v>1359049612.0512848</v>
      </c>
      <c r="BD61" s="146">
        <f t="shared" si="83"/>
        <v>21487251915.508579</v>
      </c>
      <c r="BE61" s="146">
        <f t="shared" si="20"/>
        <v>15030769003.853394</v>
      </c>
      <c r="BF61" s="136">
        <f t="shared" si="62"/>
        <v>20171010869.050804</v>
      </c>
      <c r="BG61" s="136">
        <f t="shared" si="63"/>
        <v>475381005.21092224</v>
      </c>
      <c r="BH61" s="136">
        <f t="shared" si="64"/>
        <v>1768804014.4335446</v>
      </c>
      <c r="BI61" s="136">
        <f t="shared" si="65"/>
        <v>23687210246.064552</v>
      </c>
      <c r="BJ61" s="150">
        <f t="shared" si="21"/>
        <v>174092607385.40631</v>
      </c>
      <c r="BK61" s="150">
        <f t="shared" si="98"/>
        <v>220924365482.36545</v>
      </c>
      <c r="BL61" s="149">
        <f t="shared" si="67"/>
        <v>20472638250.421593</v>
      </c>
      <c r="BM61" s="150">
        <f t="shared" si="68"/>
        <v>167737212178.84769</v>
      </c>
      <c r="BN61" s="150">
        <f t="shared" si="84"/>
        <v>8143703866953.46</v>
      </c>
      <c r="BO61" s="154">
        <f t="shared" si="69"/>
        <v>2.8108356754026382</v>
      </c>
      <c r="BP61" s="154">
        <f t="shared" si="22"/>
        <v>2.8108356754026382</v>
      </c>
      <c r="BQ61" s="148">
        <f t="shared" si="70"/>
        <v>1021550780169.0352</v>
      </c>
      <c r="BR61" s="148">
        <f t="shared" si="71"/>
        <v>1021.5507801690352</v>
      </c>
      <c r="BS61" s="139">
        <f t="shared" si="23"/>
        <v>703597986247.61755</v>
      </c>
      <c r="BT61" s="139">
        <f t="shared" si="24"/>
        <v>588542509645.02161</v>
      </c>
      <c r="BU61" s="139">
        <f t="shared" si="25"/>
        <v>6183069565.1199989</v>
      </c>
      <c r="BV61" s="139">
        <f t="shared" si="72"/>
        <v>56992848014.840355</v>
      </c>
      <c r="BW61" s="139">
        <f t="shared" si="73"/>
        <v>321976665962.61566</v>
      </c>
      <c r="BX61" s="139">
        <f t="shared" si="74"/>
        <v>22765153279692.938</v>
      </c>
      <c r="BY61" s="143">
        <f t="shared" si="75"/>
        <v>7.8574940886828264</v>
      </c>
      <c r="BZ61" s="143">
        <f t="shared" si="26"/>
        <v>7.8574940886828264</v>
      </c>
      <c r="CA61" s="143">
        <f t="shared" si="27"/>
        <v>87.094450343909187</v>
      </c>
      <c r="CB61" s="143">
        <f t="shared" si="28"/>
        <v>87.094450343909187</v>
      </c>
      <c r="CC61" s="143">
        <f t="shared" si="29"/>
        <v>3.397017886635092</v>
      </c>
      <c r="CD61" s="143">
        <f t="shared" si="30"/>
        <v>8.5874499984102748</v>
      </c>
      <c r="CE61" s="166">
        <f t="shared" si="31"/>
        <v>91.959197840178049</v>
      </c>
      <c r="CG61" s="167">
        <v>60</v>
      </c>
      <c r="CH61" s="169">
        <f t="shared" si="76"/>
        <v>59</v>
      </c>
      <c r="CI61" s="170">
        <f t="shared" si="77"/>
        <v>2.0009953780882688</v>
      </c>
      <c r="CK61" s="189">
        <v>59</v>
      </c>
      <c r="CL61" s="190">
        <f>'Litter calculation'!G$30+CK61</f>
        <v>42734</v>
      </c>
      <c r="CM61" s="193">
        <f t="shared" si="78"/>
        <v>12</v>
      </c>
      <c r="CN61" s="189">
        <f t="shared" si="32"/>
        <v>0.9</v>
      </c>
      <c r="CO61" s="194">
        <f t="shared" si="33"/>
        <v>0.45</v>
      </c>
      <c r="CP61" s="194">
        <f t="shared" si="34"/>
        <v>0.2</v>
      </c>
      <c r="CQ61" s="189">
        <f t="shared" si="35"/>
        <v>0.36870000000000003</v>
      </c>
      <c r="CR61" s="189">
        <f t="shared" si="99"/>
        <v>3.687E-2</v>
      </c>
      <c r="CS61" s="189">
        <f t="shared" si="99"/>
        <v>3.687E-2</v>
      </c>
      <c r="CT61" s="189">
        <f t="shared" si="37"/>
        <v>2.9389999999999999E-2</v>
      </c>
      <c r="CU61" s="189">
        <f t="shared" si="100"/>
        <v>2.9390000000000002E-3</v>
      </c>
      <c r="CV61" s="189">
        <f t="shared" si="100"/>
        <v>2.9390000000000002E-3</v>
      </c>
      <c r="CW61" s="189">
        <f t="shared" si="39"/>
        <v>4.6999999999999999E-4</v>
      </c>
      <c r="CX61" s="189">
        <f t="shared" si="101"/>
        <v>4.6999999999999997E-5</v>
      </c>
      <c r="CY61" s="189">
        <f t="shared" si="101"/>
        <v>4.6999999999999997E-5</v>
      </c>
      <c r="CZ61" s="195">
        <f t="shared" si="85"/>
        <v>8.0946402277263836</v>
      </c>
      <c r="DA61" s="195">
        <f t="shared" si="86"/>
        <v>24.119781704716434</v>
      </c>
      <c r="DB61" s="195">
        <f t="shared" si="87"/>
        <v>0.49621219469364058</v>
      </c>
      <c r="DC61" s="195">
        <f t="shared" si="88"/>
        <v>13.550992143260066</v>
      </c>
      <c r="DD61" s="195">
        <f t="shared" si="89"/>
        <v>0.37899947565958053</v>
      </c>
      <c r="DE61" s="195">
        <f t="shared" si="90"/>
        <v>10.653791835044768</v>
      </c>
      <c r="DF61" s="195">
        <f t="shared" si="91"/>
        <v>57.294417581100873</v>
      </c>
    </row>
    <row r="62" spans="1:110" ht="16" x14ac:dyDescent="0.2">
      <c r="A62" s="18" t="s">
        <v>298</v>
      </c>
      <c r="B62" s="18"/>
      <c r="C62" s="39"/>
      <c r="D62" s="179">
        <v>1.7000000000000001E-4</v>
      </c>
      <c r="E62" s="42" t="s">
        <v>35</v>
      </c>
      <c r="I62" s="69">
        <f t="shared" si="79"/>
        <v>59</v>
      </c>
      <c r="J62" s="76">
        <f t="shared" si="79"/>
        <v>43768</v>
      </c>
      <c r="K62" s="74">
        <f t="shared" si="41"/>
        <v>10</v>
      </c>
      <c r="L62" s="75">
        <f t="shared" si="0"/>
        <v>18.466202633200229</v>
      </c>
      <c r="M62" s="75">
        <f t="shared" si="1"/>
        <v>0.4</v>
      </c>
      <c r="N62" s="75">
        <f t="shared" si="2"/>
        <v>0.02</v>
      </c>
      <c r="O62" s="75">
        <f t="shared" si="3"/>
        <v>0.17499999999999999</v>
      </c>
      <c r="P62" s="78">
        <f t="shared" si="94"/>
        <v>0.82188063877023598</v>
      </c>
      <c r="Q62" s="78">
        <f t="shared" si="5"/>
        <v>0.16514066788313581</v>
      </c>
      <c r="R62" s="78">
        <f t="shared" si="6"/>
        <v>7.4313300547411101E-2</v>
      </c>
      <c r="S62" s="78">
        <f t="shared" si="7"/>
        <v>0.36315656131708102</v>
      </c>
      <c r="T62" s="79">
        <f t="shared" si="8"/>
        <v>78.54600555282758</v>
      </c>
      <c r="U62" s="79">
        <f t="shared" si="9"/>
        <v>9.8182506941034475</v>
      </c>
      <c r="V62" s="79">
        <f t="shared" si="10"/>
        <v>9.8182506941034475</v>
      </c>
      <c r="W62" s="79">
        <f t="shared" si="11"/>
        <v>44.182128123465517</v>
      </c>
      <c r="X62" s="78">
        <f t="shared" si="12"/>
        <v>8.6294448476703964E-2</v>
      </c>
      <c r="Y62" s="80">
        <f t="shared" si="13"/>
        <v>2.7196759171358817E-2</v>
      </c>
      <c r="Z62" s="63">
        <f t="shared" si="42"/>
        <v>9.311988607591692</v>
      </c>
      <c r="AA62" s="63">
        <f t="shared" si="43"/>
        <v>9.311988607591692</v>
      </c>
      <c r="AB62" s="80">
        <f t="shared" si="14"/>
        <v>7.7142185856009793E-2</v>
      </c>
      <c r="AC62" s="119">
        <f t="shared" si="44"/>
        <v>79119.337100918332</v>
      </c>
      <c r="AD62" s="119">
        <f t="shared" si="45"/>
        <v>79268.418303476923</v>
      </c>
      <c r="AE62" s="119">
        <f t="shared" si="15"/>
        <v>7926.8418303476928</v>
      </c>
      <c r="AF62" s="119">
        <f t="shared" si="46"/>
        <v>71341.576473129229</v>
      </c>
      <c r="AG62" s="119">
        <f t="shared" si="47"/>
        <v>371027.83243875601</v>
      </c>
      <c r="AH62" s="121">
        <f t="shared" si="80"/>
        <v>3676695.4100779896</v>
      </c>
      <c r="AI62" s="126">
        <f t="shared" si="48"/>
        <v>3305667.5776392333</v>
      </c>
      <c r="AJ62" s="119">
        <f t="shared" si="16"/>
        <v>1223.4103220448194</v>
      </c>
      <c r="AK62" s="119">
        <f t="shared" si="49"/>
        <v>7236.2543825662951</v>
      </c>
      <c r="AL62" s="119">
        <f t="shared" si="50"/>
        <v>344308.62446014537</v>
      </c>
      <c r="AM62" s="126">
        <f t="shared" si="17"/>
        <v>2961358.953179088</v>
      </c>
      <c r="AN62" s="121">
        <f t="shared" si="51"/>
        <v>429527488.4835062</v>
      </c>
      <c r="AO62" s="120">
        <f t="shared" si="52"/>
        <v>42952.748848350617</v>
      </c>
      <c r="AP62" s="128">
        <f t="shared" si="18"/>
        <v>7000</v>
      </c>
      <c r="AQ62" s="132">
        <f t="shared" si="53"/>
        <v>119.60000000000034</v>
      </c>
      <c r="AR62" s="132">
        <f t="shared" si="54"/>
        <v>217.1800000000006</v>
      </c>
      <c r="AS62" s="132">
        <f t="shared" si="55"/>
        <v>130.32500000000002</v>
      </c>
      <c r="AT62" s="139">
        <f t="shared" si="81"/>
        <v>51199676627.234077</v>
      </c>
      <c r="AU62" s="139">
        <f t="shared" si="92"/>
        <v>1276424726.3331985</v>
      </c>
      <c r="AV62" s="139">
        <f t="shared" si="93"/>
        <v>2376531158.6597872</v>
      </c>
      <c r="AW62" s="139">
        <f t="shared" si="19"/>
        <v>104607430571.58189</v>
      </c>
      <c r="AX62" s="133">
        <f t="shared" si="57"/>
        <v>93276189399.078461</v>
      </c>
      <c r="AY62" s="133">
        <f t="shared" si="58"/>
        <v>2027578980.2096405</v>
      </c>
      <c r="AZ62" s="133">
        <f t="shared" si="59"/>
        <v>16868110866.558161</v>
      </c>
      <c r="BA62" s="133">
        <f t="shared" si="60"/>
        <v>25210887886.190166</v>
      </c>
      <c r="BB62" s="146">
        <f t="shared" si="82"/>
        <v>55903002626.128334</v>
      </c>
      <c r="BC62" s="146">
        <f t="shared" si="61"/>
        <v>1283687257.2767029</v>
      </c>
      <c r="BD62" s="146">
        <f t="shared" si="83"/>
        <v>21237941888.173981</v>
      </c>
      <c r="BE62" s="146">
        <f t="shared" si="20"/>
        <v>14933998217.284523</v>
      </c>
      <c r="BF62" s="136">
        <f t="shared" si="62"/>
        <v>20617319447.208298</v>
      </c>
      <c r="BG62" s="136">
        <f t="shared" si="63"/>
        <v>446308578.15749359</v>
      </c>
      <c r="BH62" s="136">
        <f t="shared" si="64"/>
        <v>1676472043.0265903</v>
      </c>
      <c r="BI62" s="136">
        <f t="shared" si="65"/>
        <v>22556009849.263153</v>
      </c>
      <c r="BJ62" s="150">
        <f t="shared" si="21"/>
        <v>167308326524.31973</v>
      </c>
      <c r="BK62" s="150">
        <f t="shared" si="98"/>
        <v>225479417136.72873</v>
      </c>
      <c r="BL62" s="149">
        <f t="shared" si="67"/>
        <v>20339921974.80603</v>
      </c>
      <c r="BM62" s="150">
        <f t="shared" si="68"/>
        <v>158536836606.95386</v>
      </c>
      <c r="BN62" s="150">
        <f t="shared" si="84"/>
        <v>8223729690973.1992</v>
      </c>
      <c r="BO62" s="154">
        <f t="shared" si="69"/>
        <v>2.7770121153819716</v>
      </c>
      <c r="BP62" s="154">
        <f t="shared" si="22"/>
        <v>2.7770121153819716</v>
      </c>
      <c r="BQ62" s="148">
        <f t="shared" si="70"/>
        <v>1041890702143.8412</v>
      </c>
      <c r="BR62" s="148">
        <f t="shared" si="71"/>
        <v>1041.8907021438413</v>
      </c>
      <c r="BS62" s="139">
        <f t="shared" si="23"/>
        <v>663060357762.60486</v>
      </c>
      <c r="BT62" s="139">
        <f t="shared" si="24"/>
        <v>600677167252.24536</v>
      </c>
      <c r="BU62" s="139">
        <f t="shared" si="25"/>
        <v>6324829499.7905235</v>
      </c>
      <c r="BV62" s="139">
        <f t="shared" si="72"/>
        <v>56858826035.219864</v>
      </c>
      <c r="BW62" s="139">
        <f t="shared" si="73"/>
        <v>337208717347.38538</v>
      </c>
      <c r="BX62" s="139">
        <f t="shared" si="74"/>
        <v>23101561532015.676</v>
      </c>
      <c r="BY62" s="143">
        <f t="shared" si="75"/>
        <v>7.8010001142264809</v>
      </c>
      <c r="BZ62" s="143">
        <f t="shared" si="26"/>
        <v>7.8010001142264809</v>
      </c>
      <c r="CA62" s="143">
        <f t="shared" si="27"/>
        <v>86.468256853021927</v>
      </c>
      <c r="CB62" s="143">
        <f t="shared" si="28"/>
        <v>86.468256853021927</v>
      </c>
      <c r="CC62" s="143">
        <f t="shared" si="29"/>
        <v>3.3783581550263526</v>
      </c>
      <c r="CD62" s="143">
        <f t="shared" si="30"/>
        <v>8.5439567353521166</v>
      </c>
      <c r="CE62" s="166">
        <f t="shared" si="31"/>
        <v>91.752224958550428</v>
      </c>
      <c r="CG62" s="167">
        <v>61</v>
      </c>
      <c r="CH62" s="169">
        <f t="shared" si="76"/>
        <v>60</v>
      </c>
      <c r="CI62" s="170">
        <f t="shared" si="77"/>
        <v>2.0002978220142609</v>
      </c>
      <c r="CK62" s="189">
        <v>60</v>
      </c>
      <c r="CL62" s="190">
        <f>'Litter calculation'!G$30+CK62</f>
        <v>42735</v>
      </c>
      <c r="CM62" s="193">
        <f t="shared" si="78"/>
        <v>12</v>
      </c>
      <c r="CN62" s="189">
        <f t="shared" si="32"/>
        <v>0.9</v>
      </c>
      <c r="CO62" s="194">
        <f t="shared" si="33"/>
        <v>0.45</v>
      </c>
      <c r="CP62" s="194">
        <f t="shared" si="34"/>
        <v>0.2</v>
      </c>
      <c r="CQ62" s="189">
        <f t="shared" si="35"/>
        <v>0.36870000000000003</v>
      </c>
      <c r="CR62" s="189">
        <f t="shared" si="99"/>
        <v>3.687E-2</v>
      </c>
      <c r="CS62" s="189">
        <f t="shared" si="99"/>
        <v>3.687E-2</v>
      </c>
      <c r="CT62" s="189">
        <f t="shared" si="37"/>
        <v>2.9389999999999999E-2</v>
      </c>
      <c r="CU62" s="189">
        <f t="shared" si="100"/>
        <v>2.9390000000000002E-3</v>
      </c>
      <c r="CV62" s="189">
        <f t="shared" si="100"/>
        <v>2.9390000000000002E-3</v>
      </c>
      <c r="CW62" s="189">
        <f t="shared" si="39"/>
        <v>4.6999999999999999E-4</v>
      </c>
      <c r="CX62" s="189">
        <f t="shared" si="101"/>
        <v>4.6999999999999997E-5</v>
      </c>
      <c r="CY62" s="189">
        <f t="shared" si="101"/>
        <v>4.6999999999999997E-5</v>
      </c>
      <c r="CZ62" s="195">
        <f t="shared" si="85"/>
        <v>8.1920307150222751</v>
      </c>
      <c r="DA62" s="195">
        <f t="shared" si="86"/>
        <v>24.676618070927791</v>
      </c>
      <c r="DB62" s="195">
        <f t="shared" si="87"/>
        <v>0.51134746802672948</v>
      </c>
      <c r="DC62" s="195">
        <f t="shared" si="88"/>
        <v>13.983763761596169</v>
      </c>
      <c r="DD62" s="195">
        <f t="shared" si="89"/>
        <v>0.38526123144409619</v>
      </c>
      <c r="DE62" s="195">
        <f t="shared" si="90"/>
        <v>10.84591711859545</v>
      </c>
      <c r="DF62" s="195">
        <f t="shared" si="91"/>
        <v>58.594938365612514</v>
      </c>
    </row>
    <row r="63" spans="1:110" ht="16" x14ac:dyDescent="0.2">
      <c r="A63" s="18" t="s">
        <v>294</v>
      </c>
      <c r="B63" s="18"/>
      <c r="C63" s="39"/>
      <c r="D63" s="179">
        <v>1.8599999999999998E-2</v>
      </c>
      <c r="E63" s="42" t="s">
        <v>35</v>
      </c>
      <c r="I63" s="69">
        <f t="shared" si="79"/>
        <v>60</v>
      </c>
      <c r="J63" s="76">
        <f t="shared" si="79"/>
        <v>43769</v>
      </c>
      <c r="K63" s="74">
        <f t="shared" si="41"/>
        <v>10</v>
      </c>
      <c r="L63" s="75">
        <f t="shared" si="0"/>
        <v>18.600790861479364</v>
      </c>
      <c r="M63" s="75">
        <f t="shared" si="1"/>
        <v>0.4</v>
      </c>
      <c r="N63" s="75">
        <f t="shared" si="2"/>
        <v>0.02</v>
      </c>
      <c r="O63" s="75">
        <f t="shared" si="3"/>
        <v>0.17499999999999999</v>
      </c>
      <c r="P63" s="78">
        <f t="shared" si="94"/>
        <v>0.82515681167262467</v>
      </c>
      <c r="Q63" s="78">
        <f t="shared" si="5"/>
        <v>0.16579895006631343</v>
      </c>
      <c r="R63" s="78">
        <f t="shared" si="6"/>
        <v>7.4609527529841041E-2</v>
      </c>
      <c r="S63" s="78">
        <f t="shared" si="7"/>
        <v>0.36460417259953187</v>
      </c>
      <c r="T63" s="79">
        <f t="shared" si="8"/>
        <v>78.656118487495746</v>
      </c>
      <c r="U63" s="79">
        <f t="shared" si="9"/>
        <v>9.8320148109369683</v>
      </c>
      <c r="V63" s="79">
        <f t="shared" si="10"/>
        <v>9.8320148109369683</v>
      </c>
      <c r="W63" s="79">
        <f t="shared" si="11"/>
        <v>44.244066649216357</v>
      </c>
      <c r="X63" s="78">
        <f t="shared" si="12"/>
        <v>8.6862972614677528E-2</v>
      </c>
      <c r="Y63" s="80">
        <f t="shared" si="13"/>
        <v>2.7440633041000612E-2</v>
      </c>
      <c r="Z63" s="63">
        <f t="shared" si="42"/>
        <v>9.2858567017382381</v>
      </c>
      <c r="AA63" s="63">
        <f t="shared" si="43"/>
        <v>9.2858567017382381</v>
      </c>
      <c r="AB63" s="80">
        <f t="shared" si="14"/>
        <v>7.7388814441844728E-2</v>
      </c>
      <c r="AC63" s="119">
        <f t="shared" si="44"/>
        <v>74447.568133449604</v>
      </c>
      <c r="AD63" s="119">
        <f t="shared" si="45"/>
        <v>74596.649336008195</v>
      </c>
      <c r="AE63" s="119">
        <f t="shared" si="15"/>
        <v>7459.6649336008195</v>
      </c>
      <c r="AF63" s="119">
        <f t="shared" si="46"/>
        <v>67136.984402407368</v>
      </c>
      <c r="AG63" s="119">
        <f t="shared" si="47"/>
        <v>378487.49737235683</v>
      </c>
      <c r="AH63" s="121">
        <f t="shared" si="80"/>
        <v>3751292.0594139979</v>
      </c>
      <c r="AI63" s="126">
        <f t="shared" si="48"/>
        <v>3372804.5620416412</v>
      </c>
      <c r="AJ63" s="119">
        <f t="shared" si="16"/>
        <v>1259.9187898379184</v>
      </c>
      <c r="AK63" s="119">
        <f t="shared" si="49"/>
        <v>7272.7628503593942</v>
      </c>
      <c r="AL63" s="119">
        <f t="shared" si="50"/>
        <v>351581.38731050474</v>
      </c>
      <c r="AM63" s="126">
        <f t="shared" si="17"/>
        <v>3021223.1747311363</v>
      </c>
      <c r="AN63" s="121">
        <f t="shared" si="51"/>
        <v>438210437.47409302</v>
      </c>
      <c r="AO63" s="120">
        <f t="shared" si="52"/>
        <v>43821.043747409305</v>
      </c>
      <c r="AP63" s="128">
        <f t="shared" si="18"/>
        <v>7000</v>
      </c>
      <c r="AQ63" s="132">
        <f t="shared" si="53"/>
        <v>120.00000000000034</v>
      </c>
      <c r="AR63" s="132">
        <f t="shared" si="54"/>
        <v>217.20000000000061</v>
      </c>
      <c r="AS63" s="132">
        <f t="shared" si="55"/>
        <v>130.50000000000003</v>
      </c>
      <c r="AT63" s="139">
        <f t="shared" si="81"/>
        <v>52409968321.901672</v>
      </c>
      <c r="AU63" s="139">
        <f t="shared" si="92"/>
        <v>1210291694.6675949</v>
      </c>
      <c r="AV63" s="139">
        <f t="shared" si="93"/>
        <v>2255024630.9311304</v>
      </c>
      <c r="AW63" s="139">
        <f t="shared" si="19"/>
        <v>99653281438.907623</v>
      </c>
      <c r="AX63" s="133">
        <f t="shared" si="57"/>
        <v>95170542810.623779</v>
      </c>
      <c r="AY63" s="133">
        <f t="shared" si="58"/>
        <v>1894353411.5453186</v>
      </c>
      <c r="AZ63" s="133">
        <f t="shared" si="59"/>
        <v>16194706673.245102</v>
      </c>
      <c r="BA63" s="133">
        <f t="shared" si="60"/>
        <v>24327188664.8722</v>
      </c>
      <c r="BB63" s="146">
        <f t="shared" si="82"/>
        <v>57109775263.81118</v>
      </c>
      <c r="BC63" s="146">
        <f t="shared" si="61"/>
        <v>1206772637.6828461</v>
      </c>
      <c r="BD63" s="146">
        <f t="shared" si="83"/>
        <v>20923669822.215939</v>
      </c>
      <c r="BE63" s="146">
        <f t="shared" si="20"/>
        <v>14790203346.030046</v>
      </c>
      <c r="BF63" s="136">
        <f t="shared" si="62"/>
        <v>21034100998.756466</v>
      </c>
      <c r="BG63" s="136">
        <f t="shared" si="63"/>
        <v>416781551.54816818</v>
      </c>
      <c r="BH63" s="136">
        <f t="shared" si="64"/>
        <v>1581043584.7259812</v>
      </c>
      <c r="BI63" s="136">
        <f t="shared" si="65"/>
        <v>21372268721.881493</v>
      </c>
      <c r="BJ63" s="150">
        <f t="shared" si="21"/>
        <v>160142942171.69135</v>
      </c>
      <c r="BK63" s="150">
        <f t="shared" si="98"/>
        <v>229504566256.34171</v>
      </c>
      <c r="BL63" s="149">
        <f t="shared" si="67"/>
        <v>20196550547.747959</v>
      </c>
      <c r="BM63" s="150">
        <f t="shared" si="68"/>
        <v>149193298672.01639</v>
      </c>
      <c r="BN63" s="150">
        <f t="shared" si="84"/>
        <v>8283364815012.8174</v>
      </c>
      <c r="BO63" s="154">
        <f t="shared" si="69"/>
        <v>2.7417255647623477</v>
      </c>
      <c r="BP63" s="154">
        <f t="shared" si="22"/>
        <v>2.7417255647623477</v>
      </c>
      <c r="BQ63" s="148">
        <f t="shared" si="70"/>
        <v>1062087252691.5891</v>
      </c>
      <c r="BR63" s="148">
        <f t="shared" si="71"/>
        <v>1062.0872526915891</v>
      </c>
      <c r="BS63" s="139">
        <f t="shared" si="23"/>
        <v>622156395361.92737</v>
      </c>
      <c r="BT63" s="139">
        <f t="shared" si="24"/>
        <v>611400164506.89429</v>
      </c>
      <c r="BU63" s="139">
        <f t="shared" si="25"/>
        <v>6457215952.924592</v>
      </c>
      <c r="BV63" s="139">
        <f t="shared" si="72"/>
        <v>56734823826.395737</v>
      </c>
      <c r="BW63" s="139">
        <f t="shared" si="73"/>
        <v>352156659063.05847</v>
      </c>
      <c r="BX63" s="139">
        <f t="shared" si="74"/>
        <v>23401282382154.445</v>
      </c>
      <c r="BY63" s="143">
        <f t="shared" si="75"/>
        <v>7.7456318281541598</v>
      </c>
      <c r="BZ63" s="143">
        <f t="shared" si="26"/>
        <v>7.7456318281541598</v>
      </c>
      <c r="CA63" s="143">
        <f t="shared" si="27"/>
        <v>85.854540776684232</v>
      </c>
      <c r="CB63" s="143">
        <f t="shared" si="28"/>
        <v>85.854540776684232</v>
      </c>
      <c r="CC63" s="143">
        <f t="shared" si="29"/>
        <v>3.3588395138280522</v>
      </c>
      <c r="CD63" s="143">
        <f t="shared" si="30"/>
        <v>8.5010268577028398</v>
      </c>
      <c r="CE63" s="166">
        <f t="shared" si="31"/>
        <v>91.5481159224815</v>
      </c>
      <c r="CG63" s="167">
        <v>62</v>
      </c>
      <c r="CH63" s="169">
        <f t="shared" si="76"/>
        <v>61</v>
      </c>
      <c r="CI63" s="170">
        <f t="shared" si="77"/>
        <v>1.9996235849949404</v>
      </c>
      <c r="CK63" s="189">
        <v>61</v>
      </c>
      <c r="CL63" s="190">
        <f>'Litter calculation'!G$30+CK63</f>
        <v>42736</v>
      </c>
      <c r="CM63" s="193">
        <f t="shared" si="78"/>
        <v>1</v>
      </c>
      <c r="CN63" s="189">
        <f t="shared" si="32"/>
        <v>0.9</v>
      </c>
      <c r="CO63" s="194">
        <f t="shared" si="33"/>
        <v>0.45</v>
      </c>
      <c r="CP63" s="194">
        <f t="shared" si="34"/>
        <v>0.2</v>
      </c>
      <c r="CQ63" s="189">
        <f t="shared" si="35"/>
        <v>0.36870000000000003</v>
      </c>
      <c r="CR63" s="189">
        <f t="shared" ref="CR63:CS82" si="102">IF($CM63=12,$D$50,IF($CM63&lt;=2,$D$50,IF($CM63&lt;=5,$D$52,IF($CM63&lt;=8,$D$54,$D$56))))</f>
        <v>3.687E-2</v>
      </c>
      <c r="CS63" s="189">
        <f t="shared" si="102"/>
        <v>3.687E-2</v>
      </c>
      <c r="CT63" s="189">
        <f t="shared" si="37"/>
        <v>2.9389999999999999E-2</v>
      </c>
      <c r="CU63" s="189">
        <f t="shared" ref="CU63:CV82" si="103">IF($CM63=12,$D$58,IF($CM63&lt;=2,$D$58,IF($CM63&lt;=5,$D$60,IF($CM63&lt;=8,$D$62,$D$64))))</f>
        <v>2.9390000000000002E-3</v>
      </c>
      <c r="CV63" s="189">
        <f t="shared" si="103"/>
        <v>2.9390000000000002E-3</v>
      </c>
      <c r="CW63" s="189">
        <f t="shared" si="39"/>
        <v>4.6999999999999999E-4</v>
      </c>
      <c r="CX63" s="189">
        <f t="shared" ref="CX63:CY82" si="104">IF($CM63=12,$D$66,IF($CM63&lt;=2,$D$66,IF($CM63&lt;=5,$D$68,IF($CM63&lt;=8,$D$70,$D$72))))</f>
        <v>4.6999999999999997E-5</v>
      </c>
      <c r="CY63" s="189">
        <f t="shared" si="104"/>
        <v>4.6999999999999997E-5</v>
      </c>
      <c r="CZ63" s="195">
        <f t="shared" si="85"/>
        <v>8.2866005484359277</v>
      </c>
      <c r="DA63" s="195">
        <f t="shared" si="86"/>
        <v>25.23319278553997</v>
      </c>
      <c r="DB63" s="195">
        <f t="shared" si="87"/>
        <v>0.52643832409463565</v>
      </c>
      <c r="DC63" s="195">
        <f t="shared" si="88"/>
        <v>14.416515040144199</v>
      </c>
      <c r="DD63" s="195">
        <f t="shared" si="89"/>
        <v>0.39150461094553657</v>
      </c>
      <c r="DE63" s="195">
        <f t="shared" si="90"/>
        <v>11.038033372470004</v>
      </c>
      <c r="DF63" s="195">
        <f t="shared" si="91"/>
        <v>59.892284681630272</v>
      </c>
    </row>
    <row r="64" spans="1:110" ht="16" x14ac:dyDescent="0.2">
      <c r="A64" s="18" t="s">
        <v>295</v>
      </c>
      <c r="B64" s="18"/>
      <c r="C64" s="39"/>
      <c r="D64" s="179">
        <v>1.8600000000000001E-3</v>
      </c>
      <c r="E64" s="42" t="s">
        <v>35</v>
      </c>
      <c r="I64" s="69">
        <f t="shared" si="79"/>
        <v>61</v>
      </c>
      <c r="J64" s="76">
        <f t="shared" si="79"/>
        <v>43770</v>
      </c>
      <c r="K64" s="74">
        <f t="shared" si="41"/>
        <v>11</v>
      </c>
      <c r="L64" s="75">
        <f t="shared" si="0"/>
        <v>18.734968331891285</v>
      </c>
      <c r="M64" s="75">
        <f t="shared" si="1"/>
        <v>0.4</v>
      </c>
      <c r="N64" s="75">
        <f t="shared" si="2"/>
        <v>0.02</v>
      </c>
      <c r="O64" s="75">
        <f t="shared" si="3"/>
        <v>0.17499999999999999</v>
      </c>
      <c r="P64" s="78">
        <f t="shared" si="94"/>
        <v>0.82843598549940978</v>
      </c>
      <c r="Q64" s="78">
        <f t="shared" si="5"/>
        <v>0.16645783522592791</v>
      </c>
      <c r="R64" s="78">
        <f t="shared" si="6"/>
        <v>7.4906025851667557E-2</v>
      </c>
      <c r="S64" s="78">
        <f t="shared" si="7"/>
        <v>0.36605310987183221</v>
      </c>
      <c r="T64" s="79">
        <f t="shared" si="8"/>
        <v>78.768957018524873</v>
      </c>
      <c r="U64" s="79">
        <f t="shared" si="9"/>
        <v>9.8461196273156091</v>
      </c>
      <c r="V64" s="79">
        <f t="shared" si="10"/>
        <v>9.8461196273156091</v>
      </c>
      <c r="W64" s="79">
        <f t="shared" si="11"/>
        <v>44.307538322920244</v>
      </c>
      <c r="X64" s="78">
        <f t="shared" si="12"/>
        <v>8.7433490029918445E-2</v>
      </c>
      <c r="Y64" s="80">
        <f t="shared" si="13"/>
        <v>2.768376261738701E-2</v>
      </c>
      <c r="Z64" s="63">
        <f t="shared" si="42"/>
        <v>9.2599362149745712</v>
      </c>
      <c r="AA64" s="63">
        <f t="shared" si="43"/>
        <v>9.2599362149745712</v>
      </c>
      <c r="AB64" s="80">
        <f t="shared" si="14"/>
        <v>7.7635475206244323E-2</v>
      </c>
      <c r="AC64" s="119">
        <f t="shared" si="44"/>
        <v>69747.779035606232</v>
      </c>
      <c r="AD64" s="119">
        <f t="shared" si="45"/>
        <v>69896.860238164823</v>
      </c>
      <c r="AE64" s="119">
        <f t="shared" si="15"/>
        <v>6989.6860238164827</v>
      </c>
      <c r="AF64" s="119">
        <f t="shared" si="46"/>
        <v>62907.174214348343</v>
      </c>
      <c r="AG64" s="119">
        <f t="shared" si="47"/>
        <v>385477.18339617329</v>
      </c>
      <c r="AH64" s="121">
        <f t="shared" si="80"/>
        <v>3821188.9196521626</v>
      </c>
      <c r="AI64" s="126">
        <f t="shared" si="48"/>
        <v>3435711.7362559894</v>
      </c>
      <c r="AJ64" s="119">
        <f t="shared" si="16"/>
        <v>1297.314916341903</v>
      </c>
      <c r="AK64" s="119">
        <f t="shared" si="49"/>
        <v>7310.1589768633785</v>
      </c>
      <c r="AL64" s="119">
        <f t="shared" si="50"/>
        <v>358891.54628736811</v>
      </c>
      <c r="AM64" s="126">
        <f t="shared" si="17"/>
        <v>3076820.1899686214</v>
      </c>
      <c r="AN64" s="121">
        <f t="shared" si="51"/>
        <v>446274453.58956587</v>
      </c>
      <c r="AO64" s="120">
        <f t="shared" si="52"/>
        <v>44627.445358956589</v>
      </c>
      <c r="AP64" s="128">
        <f t="shared" si="18"/>
        <v>7000</v>
      </c>
      <c r="AQ64" s="132">
        <f t="shared" si="53"/>
        <v>120.40000000000035</v>
      </c>
      <c r="AR64" s="132">
        <f t="shared" si="54"/>
        <v>217.22000000000062</v>
      </c>
      <c r="AS64" s="132">
        <f t="shared" si="55"/>
        <v>130.67500000000004</v>
      </c>
      <c r="AT64" s="139">
        <f t="shared" si="81"/>
        <v>53552934430.748055</v>
      </c>
      <c r="AU64" s="139">
        <f t="shared" si="92"/>
        <v>1142966108.8463821</v>
      </c>
      <c r="AV64" s="139">
        <f t="shared" si="93"/>
        <v>2131041857.0310309</v>
      </c>
      <c r="AW64" s="139">
        <f t="shared" si="19"/>
        <v>94550167527.801193</v>
      </c>
      <c r="AX64" s="133">
        <f t="shared" si="57"/>
        <v>96930811319.653976</v>
      </c>
      <c r="AY64" s="133">
        <f t="shared" si="58"/>
        <v>1760268509.0301971</v>
      </c>
      <c r="AZ64" s="133">
        <f t="shared" si="59"/>
        <v>15480692023.363552</v>
      </c>
      <c r="BA64" s="133">
        <f t="shared" si="60"/>
        <v>23373036784.300327</v>
      </c>
      <c r="BB64" s="146">
        <f t="shared" si="82"/>
        <v>58238816193.438362</v>
      </c>
      <c r="BC64" s="146">
        <f t="shared" si="61"/>
        <v>1129040929.627182</v>
      </c>
      <c r="BD64" s="146">
        <f t="shared" si="83"/>
        <v>20548420570.18293</v>
      </c>
      <c r="BE64" s="146">
        <f t="shared" si="20"/>
        <v>14601457253.655149</v>
      </c>
      <c r="BF64" s="136">
        <f t="shared" si="62"/>
        <v>21421173772.299164</v>
      </c>
      <c r="BG64" s="136">
        <f t="shared" si="63"/>
        <v>387072773.54269791</v>
      </c>
      <c r="BH64" s="136">
        <f t="shared" si="64"/>
        <v>1483472697.1791463</v>
      </c>
      <c r="BI64" s="136">
        <f t="shared" si="65"/>
        <v>20148182402.485508</v>
      </c>
      <c r="BJ64" s="150">
        <f t="shared" si="21"/>
        <v>152672843968.24219</v>
      </c>
      <c r="BK64" s="150">
        <f t="shared" si="98"/>
        <v>232986413561.43713</v>
      </c>
      <c r="BL64" s="149">
        <f t="shared" si="67"/>
        <v>20042449749.343292</v>
      </c>
      <c r="BM64" s="150">
        <f t="shared" si="68"/>
        <v>139793720476.32965</v>
      </c>
      <c r="BN64" s="150">
        <f t="shared" si="84"/>
        <v>8322802516146.6084</v>
      </c>
      <c r="BO64" s="154">
        <f t="shared" si="69"/>
        <v>2.7050012682838926</v>
      </c>
      <c r="BP64" s="154">
        <f t="shared" si="22"/>
        <v>2.7050012682838926</v>
      </c>
      <c r="BQ64" s="148">
        <f t="shared" si="70"/>
        <v>1082129702440.9324</v>
      </c>
      <c r="BR64" s="148">
        <f t="shared" si="71"/>
        <v>1082.1297024409325</v>
      </c>
      <c r="BS64" s="139">
        <f t="shared" si="23"/>
        <v>581251939050.50977</v>
      </c>
      <c r="BT64" s="139">
        <f t="shared" si="24"/>
        <v>620675805727.66858</v>
      </c>
      <c r="BU64" s="139">
        <f t="shared" si="25"/>
        <v>6580172209.0983505</v>
      </c>
      <c r="BV64" s="139">
        <f t="shared" si="72"/>
        <v>56621800040.05983</v>
      </c>
      <c r="BW64" s="139">
        <f t="shared" si="73"/>
        <v>366745203777.63947</v>
      </c>
      <c r="BX64" s="139">
        <f t="shared" si="74"/>
        <v>23665401747005.77</v>
      </c>
      <c r="BY64" s="143">
        <f t="shared" si="75"/>
        <v>7.6915127585818128</v>
      </c>
      <c r="BZ64" s="143">
        <f t="shared" si="26"/>
        <v>7.6915127585818128</v>
      </c>
      <c r="CA64" s="143">
        <f t="shared" si="27"/>
        <v>85.254671331753158</v>
      </c>
      <c r="CB64" s="143">
        <f t="shared" si="28"/>
        <v>85.254671331753158</v>
      </c>
      <c r="CC64" s="143">
        <f t="shared" si="29"/>
        <v>3.3384667061360509</v>
      </c>
      <c r="CD64" s="143">
        <f t="shared" si="30"/>
        <v>8.4587274493829465</v>
      </c>
      <c r="CE64" s="166">
        <f t="shared" si="31"/>
        <v>91.347577920720866</v>
      </c>
      <c r="CG64" s="167">
        <v>63</v>
      </c>
      <c r="CH64" s="169">
        <f t="shared" si="76"/>
        <v>62</v>
      </c>
      <c r="CI64" s="170">
        <f t="shared" si="77"/>
        <v>1.9989715170333793</v>
      </c>
      <c r="CK64" s="189">
        <v>62</v>
      </c>
      <c r="CL64" s="190">
        <f>'Litter calculation'!G$30+CK64</f>
        <v>42737</v>
      </c>
      <c r="CM64" s="193">
        <f t="shared" si="78"/>
        <v>1</v>
      </c>
      <c r="CN64" s="189">
        <f t="shared" si="32"/>
        <v>0.9</v>
      </c>
      <c r="CO64" s="194">
        <f t="shared" si="33"/>
        <v>0.45</v>
      </c>
      <c r="CP64" s="194">
        <f t="shared" si="34"/>
        <v>0.2</v>
      </c>
      <c r="CQ64" s="189">
        <f t="shared" si="35"/>
        <v>0.36870000000000003</v>
      </c>
      <c r="CR64" s="189">
        <f t="shared" si="102"/>
        <v>3.687E-2</v>
      </c>
      <c r="CS64" s="189">
        <f t="shared" si="102"/>
        <v>3.687E-2</v>
      </c>
      <c r="CT64" s="189">
        <f t="shared" si="37"/>
        <v>2.9389999999999999E-2</v>
      </c>
      <c r="CU64" s="189">
        <f t="shared" si="103"/>
        <v>2.9390000000000002E-3</v>
      </c>
      <c r="CV64" s="189">
        <f t="shared" si="103"/>
        <v>2.9390000000000002E-3</v>
      </c>
      <c r="CW64" s="189">
        <f t="shared" si="39"/>
        <v>4.6999999999999999E-4</v>
      </c>
      <c r="CX64" s="189">
        <f t="shared" si="104"/>
        <v>4.6999999999999997E-5</v>
      </c>
      <c r="CY64" s="189">
        <f t="shared" si="104"/>
        <v>4.6999999999999997E-5</v>
      </c>
      <c r="CZ64" s="195">
        <f t="shared" si="85"/>
        <v>8.3784314206310118</v>
      </c>
      <c r="DA64" s="195">
        <f t="shared" si="86"/>
        <v>25.789505971500329</v>
      </c>
      <c r="DB64" s="195">
        <f t="shared" si="87"/>
        <v>0.54148489324805726</v>
      </c>
      <c r="DC64" s="195">
        <f t="shared" si="88"/>
        <v>14.849245979860104</v>
      </c>
      <c r="DD64" s="195">
        <f t="shared" si="89"/>
        <v>0.3977296680925107</v>
      </c>
      <c r="DE64" s="195">
        <f t="shared" si="90"/>
        <v>11.230140597092815</v>
      </c>
      <c r="DF64" s="195">
        <f t="shared" si="91"/>
        <v>61.186538530424826</v>
      </c>
    </row>
    <row r="65" spans="1:110" ht="16" x14ac:dyDescent="0.2">
      <c r="A65" s="18" t="s">
        <v>296</v>
      </c>
      <c r="B65" s="18"/>
      <c r="C65" s="39"/>
      <c r="D65" s="179">
        <v>4.6999999999999999E-4</v>
      </c>
      <c r="E65" s="42" t="s">
        <v>35</v>
      </c>
      <c r="I65" s="69">
        <f t="shared" si="79"/>
        <v>62</v>
      </c>
      <c r="J65" s="76">
        <f t="shared" si="79"/>
        <v>43771</v>
      </c>
      <c r="K65" s="74">
        <f t="shared" si="41"/>
        <v>11</v>
      </c>
      <c r="L65" s="75">
        <f t="shared" si="0"/>
        <v>18.868694578340989</v>
      </c>
      <c r="M65" s="75">
        <f t="shared" si="1"/>
        <v>0.4</v>
      </c>
      <c r="N65" s="75">
        <f t="shared" si="2"/>
        <v>0.02</v>
      </c>
      <c r="O65" s="75">
        <f t="shared" si="3"/>
        <v>0.17499999999999999</v>
      </c>
      <c r="P65" s="78">
        <f t="shared" si="94"/>
        <v>0.83171709754849832</v>
      </c>
      <c r="Q65" s="78">
        <f t="shared" si="5"/>
        <v>0.16711710983300063</v>
      </c>
      <c r="R65" s="78">
        <f t="shared" si="6"/>
        <v>7.5202699424850264E-2</v>
      </c>
      <c r="S65" s="78">
        <f t="shared" si="7"/>
        <v>0.36750290356794113</v>
      </c>
      <c r="T65" s="79">
        <f t="shared" si="8"/>
        <v>78.884542348615</v>
      </c>
      <c r="U65" s="79">
        <f t="shared" si="9"/>
        <v>9.860567793576875</v>
      </c>
      <c r="V65" s="79">
        <f t="shared" si="10"/>
        <v>9.860567793576875</v>
      </c>
      <c r="W65" s="79">
        <f t="shared" si="11"/>
        <v>44.372555071095931</v>
      </c>
      <c r="X65" s="78">
        <f t="shared" si="12"/>
        <v>8.8005817117793095E-2</v>
      </c>
      <c r="Y65" s="80">
        <f t="shared" si="13"/>
        <v>2.792607457595387E-2</v>
      </c>
      <c r="Z65" s="63">
        <f t="shared" si="42"/>
        <v>9.234232576396753</v>
      </c>
      <c r="AA65" s="63">
        <f t="shared" si="43"/>
        <v>9.234232576396753</v>
      </c>
      <c r="AB65" s="80">
        <f t="shared" si="14"/>
        <v>7.7882088693659104E-2</v>
      </c>
      <c r="AC65" s="119">
        <f t="shared" si="44"/>
        <v>65061.225778141445</v>
      </c>
      <c r="AD65" s="119">
        <f t="shared" si="45"/>
        <v>65210.306980700036</v>
      </c>
      <c r="AE65" s="119">
        <f t="shared" si="15"/>
        <v>6521.0306980700043</v>
      </c>
      <c r="AF65" s="119">
        <f t="shared" si="46"/>
        <v>58689.276282630031</v>
      </c>
      <c r="AG65" s="119">
        <f t="shared" si="47"/>
        <v>391998.2140942433</v>
      </c>
      <c r="AH65" s="121">
        <f t="shared" si="80"/>
        <v>3886399.2266328628</v>
      </c>
      <c r="AI65" s="126">
        <f t="shared" si="48"/>
        <v>3494401.0125386193</v>
      </c>
      <c r="AJ65" s="119">
        <f t="shared" si="16"/>
        <v>1335.6132429502629</v>
      </c>
      <c r="AK65" s="119">
        <f t="shared" si="49"/>
        <v>7348.4573034717387</v>
      </c>
      <c r="AL65" s="119">
        <f t="shared" si="50"/>
        <v>366240.00359083986</v>
      </c>
      <c r="AM65" s="126">
        <f t="shared" si="17"/>
        <v>3128161.0089477794</v>
      </c>
      <c r="AN65" s="121">
        <f t="shared" si="51"/>
        <v>453721133.77304399</v>
      </c>
      <c r="AO65" s="120">
        <f t="shared" si="52"/>
        <v>45372.113377304398</v>
      </c>
      <c r="AP65" s="128">
        <f t="shared" si="18"/>
        <v>7000</v>
      </c>
      <c r="AQ65" s="132">
        <f t="shared" si="53"/>
        <v>120.80000000000035</v>
      </c>
      <c r="AR65" s="132">
        <f t="shared" si="54"/>
        <v>217.24000000000063</v>
      </c>
      <c r="AS65" s="132">
        <f t="shared" si="55"/>
        <v>130.85000000000005</v>
      </c>
      <c r="AT65" s="139">
        <f t="shared" si="81"/>
        <v>54628024506.274651</v>
      </c>
      <c r="AU65" s="139">
        <f t="shared" si="92"/>
        <v>1075090075.5265961</v>
      </c>
      <c r="AV65" s="139">
        <f t="shared" si="93"/>
        <v>2005783837.2341747</v>
      </c>
      <c r="AW65" s="139">
        <f t="shared" si="19"/>
        <v>89349661298.108582</v>
      </c>
      <c r="AX65" s="133">
        <f t="shared" si="57"/>
        <v>98557304678.180893</v>
      </c>
      <c r="AY65" s="133">
        <f t="shared" si="58"/>
        <v>1626493358.5269165</v>
      </c>
      <c r="AZ65" s="133">
        <f t="shared" si="59"/>
        <v>14733353083.585089</v>
      </c>
      <c r="BA65" s="133">
        <f t="shared" si="60"/>
        <v>22358397643.722492</v>
      </c>
      <c r="BB65" s="146">
        <f t="shared" si="82"/>
        <v>59290009155.792542</v>
      </c>
      <c r="BC65" s="146">
        <f t="shared" si="61"/>
        <v>1051192962.3541794</v>
      </c>
      <c r="BD65" s="146">
        <f t="shared" si="83"/>
        <v>20116647876.38694</v>
      </c>
      <c r="BE65" s="146">
        <f t="shared" si="20"/>
        <v>14370214228.602848</v>
      </c>
      <c r="BF65" s="136">
        <f t="shared" si="62"/>
        <v>21778614421.10611</v>
      </c>
      <c r="BG65" s="136">
        <f t="shared" si="63"/>
        <v>357440648.8069458</v>
      </c>
      <c r="BH65" s="136">
        <f t="shared" si="64"/>
        <v>1384688105.2382965</v>
      </c>
      <c r="BI65" s="136">
        <f t="shared" si="65"/>
        <v>18895837696.818821</v>
      </c>
      <c r="BJ65" s="150">
        <f t="shared" si="21"/>
        <v>144974110867.25275</v>
      </c>
      <c r="BK65" s="150">
        <f t="shared" si="98"/>
        <v>235916658620.38336</v>
      </c>
      <c r="BL65" s="149">
        <f t="shared" si="67"/>
        <v>19877586325.821087</v>
      </c>
      <c r="BM65" s="150">
        <f t="shared" si="68"/>
        <v>130420613961.40007</v>
      </c>
      <c r="BN65" s="150">
        <f t="shared" si="84"/>
        <v>8342402996029.0566</v>
      </c>
      <c r="BO65" s="154">
        <f t="shared" si="69"/>
        <v>2.6668713573778589</v>
      </c>
      <c r="BP65" s="154">
        <f t="shared" si="22"/>
        <v>2.6668713573778589</v>
      </c>
      <c r="BQ65" s="148">
        <f t="shared" si="70"/>
        <v>1102007288766.7534</v>
      </c>
      <c r="BR65" s="148">
        <f t="shared" si="71"/>
        <v>1102.0072887667534</v>
      </c>
      <c r="BS65" s="139">
        <f t="shared" si="23"/>
        <v>540689455231.08203</v>
      </c>
      <c r="BT65" s="139">
        <f t="shared" si="24"/>
        <v>628481978564.70129</v>
      </c>
      <c r="BU65" s="139">
        <f t="shared" si="25"/>
        <v>6693724607.3978138</v>
      </c>
      <c r="BV65" s="139">
        <f t="shared" si="72"/>
        <v>56520753105.546577</v>
      </c>
      <c r="BW65" s="139">
        <f t="shared" si="73"/>
        <v>380901464834.19739</v>
      </c>
      <c r="BX65" s="139">
        <f t="shared" si="74"/>
        <v>23895296210793.402</v>
      </c>
      <c r="BY65" s="143">
        <f t="shared" si="75"/>
        <v>7.6387679989755615</v>
      </c>
      <c r="BZ65" s="143">
        <f t="shared" si="26"/>
        <v>7.6387679989755615</v>
      </c>
      <c r="CA65" s="143">
        <f t="shared" si="27"/>
        <v>84.670035085822718</v>
      </c>
      <c r="CB65" s="143">
        <f t="shared" si="28"/>
        <v>84.670035085822718</v>
      </c>
      <c r="CC65" s="143">
        <f t="shared" si="29"/>
        <v>3.3172479310389904</v>
      </c>
      <c r="CD65" s="143">
        <f t="shared" si="30"/>
        <v>8.4171270800766411</v>
      </c>
      <c r="CE65" s="166">
        <f t="shared" si="31"/>
        <v>91.151343768309644</v>
      </c>
      <c r="CG65" s="167">
        <v>64</v>
      </c>
      <c r="CH65" s="169">
        <f t="shared" si="76"/>
        <v>63</v>
      </c>
      <c r="CI65" s="170">
        <f t="shared" si="77"/>
        <v>1.9983405425207412</v>
      </c>
      <c r="CK65" s="189">
        <v>63</v>
      </c>
      <c r="CL65" s="190">
        <f>'Litter calculation'!G$30+CK65</f>
        <v>42738</v>
      </c>
      <c r="CM65" s="193">
        <f t="shared" si="78"/>
        <v>1</v>
      </c>
      <c r="CN65" s="189">
        <f t="shared" si="32"/>
        <v>0.9</v>
      </c>
      <c r="CO65" s="194">
        <f t="shared" si="33"/>
        <v>0.45</v>
      </c>
      <c r="CP65" s="194">
        <f t="shared" si="34"/>
        <v>0.2</v>
      </c>
      <c r="CQ65" s="189">
        <f t="shared" si="35"/>
        <v>0.36870000000000003</v>
      </c>
      <c r="CR65" s="189">
        <f t="shared" si="102"/>
        <v>3.687E-2</v>
      </c>
      <c r="CS65" s="189">
        <f t="shared" si="102"/>
        <v>3.687E-2</v>
      </c>
      <c r="CT65" s="189">
        <f t="shared" si="37"/>
        <v>2.9389999999999999E-2</v>
      </c>
      <c r="CU65" s="189">
        <f t="shared" si="103"/>
        <v>2.9390000000000002E-3</v>
      </c>
      <c r="CV65" s="189">
        <f t="shared" si="103"/>
        <v>2.9390000000000002E-3</v>
      </c>
      <c r="CW65" s="189">
        <f t="shared" si="39"/>
        <v>4.6999999999999999E-4</v>
      </c>
      <c r="CX65" s="189">
        <f t="shared" si="104"/>
        <v>4.6999999999999997E-5</v>
      </c>
      <c r="CY65" s="189">
        <f t="shared" si="104"/>
        <v>4.6999999999999997E-5</v>
      </c>
      <c r="CZ65" s="195">
        <f t="shared" si="85"/>
        <v>8.4676026582626154</v>
      </c>
      <c r="DA65" s="195">
        <f t="shared" si="86"/>
        <v>26.345557751698454</v>
      </c>
      <c r="DB65" s="195">
        <f t="shared" si="87"/>
        <v>0.55648730545515412</v>
      </c>
      <c r="DC65" s="195">
        <f t="shared" si="88"/>
        <v>15.281956581699786</v>
      </c>
      <c r="DD65" s="195">
        <f t="shared" si="89"/>
        <v>0.40393645665536415</v>
      </c>
      <c r="DE65" s="195">
        <f t="shared" si="90"/>
        <v>11.422238792888248</v>
      </c>
      <c r="DF65" s="195">
        <f t="shared" si="91"/>
        <v>62.477779546659633</v>
      </c>
    </row>
    <row r="66" spans="1:110" ht="16" x14ac:dyDescent="0.2">
      <c r="A66" s="18" t="s">
        <v>299</v>
      </c>
      <c r="B66" s="18"/>
      <c r="C66" s="39"/>
      <c r="D66" s="179">
        <v>4.6999999999999997E-5</v>
      </c>
      <c r="E66" s="42" t="s">
        <v>35</v>
      </c>
      <c r="I66" s="69">
        <f t="shared" si="79"/>
        <v>63</v>
      </c>
      <c r="J66" s="76">
        <f t="shared" si="79"/>
        <v>43772</v>
      </c>
      <c r="K66" s="74">
        <f t="shared" si="41"/>
        <v>11</v>
      </c>
      <c r="L66" s="75">
        <f t="shared" si="0"/>
        <v>19.001929270816486</v>
      </c>
      <c r="M66" s="75">
        <f t="shared" si="1"/>
        <v>0.4</v>
      </c>
      <c r="N66" s="75">
        <f t="shared" si="2"/>
        <v>0.02</v>
      </c>
      <c r="O66" s="75">
        <f t="shared" si="3"/>
        <v>0.17499999999999999</v>
      </c>
      <c r="P66" s="78">
        <f t="shared" si="94"/>
        <v>0.83499907239040516</v>
      </c>
      <c r="Q66" s="78">
        <f t="shared" si="5"/>
        <v>0.1677765578012349</v>
      </c>
      <c r="R66" s="78">
        <f t="shared" si="6"/>
        <v>7.5499451010555704E-2</v>
      </c>
      <c r="S66" s="78">
        <f t="shared" si="7"/>
        <v>0.36895307849808601</v>
      </c>
      <c r="T66" s="79">
        <f t="shared" si="8"/>
        <v>79.002892743636139</v>
      </c>
      <c r="U66" s="79">
        <f t="shared" si="9"/>
        <v>9.8753615929545173</v>
      </c>
      <c r="V66" s="79">
        <f t="shared" si="10"/>
        <v>9.8753615929545173</v>
      </c>
      <c r="W66" s="79">
        <f t="shared" si="11"/>
        <v>44.439127168295329</v>
      </c>
      <c r="X66" s="78">
        <f t="shared" si="12"/>
        <v>8.8579766142787217E-2</v>
      </c>
      <c r="Y66" s="80">
        <f t="shared" si="13"/>
        <v>2.8167495838719473E-2</v>
      </c>
      <c r="Z66" s="63">
        <f t="shared" si="42"/>
        <v>9.2087510592669517</v>
      </c>
      <c r="AA66" s="63">
        <f t="shared" si="43"/>
        <v>9.2087510592669517</v>
      </c>
      <c r="AB66" s="80">
        <f t="shared" si="14"/>
        <v>7.8128574738240197E-2</v>
      </c>
      <c r="AC66" s="119">
        <f t="shared" si="44"/>
        <v>60426.312273148025</v>
      </c>
      <c r="AD66" s="119">
        <f t="shared" si="45"/>
        <v>60575.393475706616</v>
      </c>
      <c r="AE66" s="119">
        <f t="shared" si="15"/>
        <v>6057.5393475706624</v>
      </c>
      <c r="AF66" s="119">
        <f t="shared" si="46"/>
        <v>54517.85412813595</v>
      </c>
      <c r="AG66" s="119">
        <f t="shared" si="47"/>
        <v>398055.75344181398</v>
      </c>
      <c r="AH66" s="121">
        <f t="shared" si="80"/>
        <v>3946974.6201085695</v>
      </c>
      <c r="AI66" s="126">
        <f t="shared" si="48"/>
        <v>3548918.8666667556</v>
      </c>
      <c r="AJ66" s="119">
        <f t="shared" si="16"/>
        <v>1374.8283143147785</v>
      </c>
      <c r="AK66" s="119">
        <f t="shared" si="49"/>
        <v>7387.6723748362538</v>
      </c>
      <c r="AL66" s="119">
        <f t="shared" si="50"/>
        <v>373627.67596567608</v>
      </c>
      <c r="AM66" s="126">
        <f t="shared" si="17"/>
        <v>3175291.1907010796</v>
      </c>
      <c r="AN66" s="121">
        <f t="shared" si="51"/>
        <v>460557086.09099382</v>
      </c>
      <c r="AO66" s="120">
        <f t="shared" si="52"/>
        <v>46055.708609099383</v>
      </c>
      <c r="AP66" s="128">
        <f t="shared" si="18"/>
        <v>7000</v>
      </c>
      <c r="AQ66" s="132">
        <f t="shared" si="53"/>
        <v>121.20000000000036</v>
      </c>
      <c r="AR66" s="132">
        <f t="shared" si="54"/>
        <v>217.26000000000064</v>
      </c>
      <c r="AS66" s="132">
        <f t="shared" si="55"/>
        <v>131.02500000000006</v>
      </c>
      <c r="AT66" s="139">
        <f t="shared" si="81"/>
        <v>55635295999.792213</v>
      </c>
      <c r="AU66" s="139">
        <f t="shared" si="92"/>
        <v>1007271493.5175629</v>
      </c>
      <c r="AV66" s="139">
        <f t="shared" si="93"/>
        <v>1880391583.9907434</v>
      </c>
      <c r="AW66" s="139">
        <f t="shared" si="19"/>
        <v>84101494832.674057</v>
      </c>
      <c r="AX66" s="133">
        <f t="shared" si="57"/>
        <v>100051421382.40779</v>
      </c>
      <c r="AY66" s="133">
        <f t="shared" si="58"/>
        <v>1494116704.2268982</v>
      </c>
      <c r="AZ66" s="133">
        <f t="shared" si="59"/>
        <v>13960014392.567238</v>
      </c>
      <c r="BA66" s="133">
        <f t="shared" si="60"/>
        <v>21293506722.07415</v>
      </c>
      <c r="BB66" s="146">
        <f t="shared" si="82"/>
        <v>60263894715.006569</v>
      </c>
      <c r="BC66" s="146">
        <f t="shared" si="61"/>
        <v>973885559.2140274</v>
      </c>
      <c r="BD66" s="146">
        <f t="shared" si="83"/>
        <v>19633191979.263783</v>
      </c>
      <c r="BE66" s="146">
        <f t="shared" si="20"/>
        <v>14099261292.796991</v>
      </c>
      <c r="BF66" s="136">
        <f t="shared" si="62"/>
        <v>22106740132.367702</v>
      </c>
      <c r="BG66" s="136">
        <f t="shared" si="63"/>
        <v>328125711.26159286</v>
      </c>
      <c r="BH66" s="136">
        <f t="shared" si="64"/>
        <v>1285579176.8722999</v>
      </c>
      <c r="BI66" s="136">
        <f t="shared" si="65"/>
        <v>17627017903.91851</v>
      </c>
      <c r="BJ66" s="150">
        <f t="shared" si="21"/>
        <v>137121280751.46371</v>
      </c>
      <c r="BK66" s="150">
        <f t="shared" si="98"/>
        <v>238292009570.31995</v>
      </c>
      <c r="BL66" s="149">
        <f t="shared" si="67"/>
        <v>19701971854.142471</v>
      </c>
      <c r="BM66" s="150">
        <f t="shared" si="68"/>
        <v>121150786951.41324</v>
      </c>
      <c r="BN66" s="150">
        <f t="shared" si="84"/>
        <v>8342681082307.4707</v>
      </c>
      <c r="BO66" s="154">
        <f t="shared" si="69"/>
        <v>2.6273751228672264</v>
      </c>
      <c r="BP66" s="154">
        <f t="shared" si="22"/>
        <v>2.6273751228672264</v>
      </c>
      <c r="BQ66" s="148">
        <f t="shared" si="70"/>
        <v>1121709260620.896</v>
      </c>
      <c r="BR66" s="148">
        <f t="shared" si="71"/>
        <v>1121.7092606208962</v>
      </c>
      <c r="BS66" s="139">
        <f t="shared" si="23"/>
        <v>500783854852.24329</v>
      </c>
      <c r="BT66" s="139">
        <f t="shared" si="24"/>
        <v>634809913495.3324</v>
      </c>
      <c r="BU66" s="139">
        <f t="shared" si="25"/>
        <v>6797976539.6899462</v>
      </c>
      <c r="BV66" s="139">
        <f t="shared" si="72"/>
        <v>56432715323.814964</v>
      </c>
      <c r="BW66" s="139">
        <f t="shared" si="73"/>
        <v>394555693888.28052</v>
      </c>
      <c r="BX66" s="139">
        <f t="shared" si="74"/>
        <v>24092595154175.086</v>
      </c>
      <c r="BY66" s="143">
        <f t="shared" si="75"/>
        <v>7.5875230670909364</v>
      </c>
      <c r="BZ66" s="143">
        <f t="shared" si="26"/>
        <v>7.5875230670909364</v>
      </c>
      <c r="CA66" s="143">
        <f t="shared" si="27"/>
        <v>84.102023309417987</v>
      </c>
      <c r="CB66" s="143">
        <f t="shared" si="28"/>
        <v>84.102023309417987</v>
      </c>
      <c r="CC66" s="143">
        <f t="shared" si="29"/>
        <v>3.295195037694747</v>
      </c>
      <c r="CD66" s="143">
        <f t="shared" si="30"/>
        <v>8.3762952638418557</v>
      </c>
      <c r="CE66" s="166">
        <f t="shared" si="31"/>
        <v>90.960166149921292</v>
      </c>
      <c r="CG66" s="167">
        <v>65</v>
      </c>
      <c r="CH66" s="169">
        <f t="shared" si="76"/>
        <v>64</v>
      </c>
      <c r="CI66" s="170">
        <f t="shared" si="77"/>
        <v>1.9977296543176954</v>
      </c>
      <c r="CK66" s="189">
        <v>64</v>
      </c>
      <c r="CL66" s="190">
        <f>'Litter calculation'!G$30+CK66</f>
        <v>42739</v>
      </c>
      <c r="CM66" s="193">
        <f t="shared" si="78"/>
        <v>1</v>
      </c>
      <c r="CN66" s="189">
        <f t="shared" si="32"/>
        <v>0.9</v>
      </c>
      <c r="CO66" s="194">
        <f t="shared" si="33"/>
        <v>0.45</v>
      </c>
      <c r="CP66" s="194">
        <f t="shared" si="34"/>
        <v>0.2</v>
      </c>
      <c r="CQ66" s="189">
        <f t="shared" si="35"/>
        <v>0.36870000000000003</v>
      </c>
      <c r="CR66" s="189">
        <f t="shared" si="102"/>
        <v>3.687E-2</v>
      </c>
      <c r="CS66" s="189">
        <f t="shared" si="102"/>
        <v>3.687E-2</v>
      </c>
      <c r="CT66" s="189">
        <f t="shared" si="37"/>
        <v>2.9389999999999999E-2</v>
      </c>
      <c r="CU66" s="189">
        <f t="shared" si="103"/>
        <v>2.9390000000000002E-3</v>
      </c>
      <c r="CV66" s="189">
        <f t="shared" si="103"/>
        <v>2.9390000000000002E-3</v>
      </c>
      <c r="CW66" s="189">
        <f t="shared" si="39"/>
        <v>4.6999999999999999E-4</v>
      </c>
      <c r="CX66" s="189">
        <f t="shared" si="104"/>
        <v>4.6999999999999997E-5</v>
      </c>
      <c r="CY66" s="189">
        <f t="shared" si="104"/>
        <v>4.6999999999999997E-5</v>
      </c>
      <c r="CZ66" s="195">
        <f t="shared" si="85"/>
        <v>8.5541912905023239</v>
      </c>
      <c r="DA66" s="195">
        <f t="shared" si="86"/>
        <v>26.901348248966183</v>
      </c>
      <c r="DB66" s="195">
        <f t="shared" si="87"/>
        <v>0.57144569030267056</v>
      </c>
      <c r="DC66" s="195">
        <f t="shared" si="88"/>
        <v>15.714646846619104</v>
      </c>
      <c r="DD66" s="195">
        <f t="shared" si="89"/>
        <v>0.41012503024664343</v>
      </c>
      <c r="DE66" s="195">
        <f t="shared" si="90"/>
        <v>11.614327960280647</v>
      </c>
      <c r="DF66" s="195">
        <f t="shared" si="91"/>
        <v>63.766085066917569</v>
      </c>
    </row>
    <row r="67" spans="1:110" ht="16" x14ac:dyDescent="0.2">
      <c r="A67" s="18" t="s">
        <v>300</v>
      </c>
      <c r="B67" s="18"/>
      <c r="C67" s="39"/>
      <c r="D67" s="179">
        <v>2.9999999999999997E-4</v>
      </c>
      <c r="E67" s="42" t="s">
        <v>35</v>
      </c>
      <c r="I67" s="69">
        <f t="shared" si="79"/>
        <v>64</v>
      </c>
      <c r="J67" s="76">
        <f t="shared" si="79"/>
        <v>43773</v>
      </c>
      <c r="K67" s="74">
        <f t="shared" si="41"/>
        <v>11</v>
      </c>
      <c r="L67" s="75">
        <f t="shared" ref="L67:L130" si="105">IF(D$8="seasonal",(17.2388+7.8574*SIN((2*PI()*(J67-DATE(YEAR(J67),1,0))/361.8)+1.178))+D$73,D$9)</f>
        <v>19.134632227551755</v>
      </c>
      <c r="M67" s="75">
        <f t="shared" ref="M67:M130" si="106">IF($K67=12,D$37,IF($K67&lt;=2,D$37,IF($K67&lt;=5,D$40,IF($K67&lt;=8,D$43,D$46))))</f>
        <v>0.4</v>
      </c>
      <c r="N67" s="75">
        <f t="shared" ref="N67:N130" si="107">IF($K67=12,D$39,IF($K67&lt;=2,D$39,IF($K67&lt;=5,D$42,IF($K67&lt;=8,D$45,D$48))))</f>
        <v>0.02</v>
      </c>
      <c r="O67" s="75">
        <f t="shared" ref="O67:O130" si="108">IF($K67=12,D$38,IF($K67&lt;=2,D$38,IF($K67&lt;=5,D$41,IF($K67&lt;=8,D$44,D$47))))</f>
        <v>0.17499999999999999</v>
      </c>
      <c r="P67" s="78">
        <f t="shared" si="94"/>
        <v>0.8382808222221505</v>
      </c>
      <c r="Q67" s="78">
        <f t="shared" ref="Q67:Q130" si="109">$D$76*1.03^($L67-20)</f>
        <v>0.16843596055812513</v>
      </c>
      <c r="R67" s="78">
        <f t="shared" ref="R67:R130" si="110">$D$75*1.03^($L67-20)</f>
        <v>7.5796182251156294E-2</v>
      </c>
      <c r="S67" s="78">
        <f t="shared" ref="S67:S130" si="111">$D$77*1.03^($L67-20)</f>
        <v>0.37040315400513624</v>
      </c>
      <c r="T67" s="79">
        <f t="shared" ref="T67:T130" si="112">$D$78*(0.93255 + 0.06745*(EXP(0.2047*($L67-20))))</f>
        <v>79.124023329955293</v>
      </c>
      <c r="U67" s="79">
        <f t="shared" ref="U67:U130" si="113">$D$80*(0.93255 + 0.06745*(EXP(0.2047*($L67-20))))</f>
        <v>9.8905029162444116</v>
      </c>
      <c r="V67" s="79">
        <f t="shared" ref="V67:V130" si="114">$D$79*(0.93255 + 0.06745*(EXP(0.2047*($L67-20))))</f>
        <v>9.8905029162444116</v>
      </c>
      <c r="W67" s="79">
        <f t="shared" ref="W67:W130" si="115">$D$81*(0.93255 + 0.06745*(EXP(0.2047*($L67-20))))</f>
        <v>44.507263123099854</v>
      </c>
      <c r="X67" s="78">
        <f t="shared" ref="X67:X130" si="116">D$83*1.05^(L67-20)</f>
        <v>8.9155145276636025E-2</v>
      </c>
      <c r="Y67" s="80">
        <f t="shared" ref="Y67:Y130" si="117">+D$84*(-0.2088+0.0604*$L67)</f>
        <v>2.8407953596323782E-2</v>
      </c>
      <c r="Z67" s="63">
        <f t="shared" si="42"/>
        <v>9.183496783886703</v>
      </c>
      <c r="AA67" s="63">
        <f t="shared" si="43"/>
        <v>9.183496783886703</v>
      </c>
      <c r="AB67" s="80">
        <f t="shared" ref="AB67:AB130" si="118">+D$85*1.024^($L67-20)</f>
        <v>7.8374852491473052E-2</v>
      </c>
      <c r="AC67" s="119">
        <f t="shared" si="44"/>
        <v>55878.138692890134</v>
      </c>
      <c r="AD67" s="119">
        <f t="shared" si="45"/>
        <v>56027.219895448725</v>
      </c>
      <c r="AE67" s="119">
        <f t="shared" ref="AE67:AE130" si="119">IF(I67&lt;D$16,(D$27/100)*AD67,(D$28/100)*AD67)</f>
        <v>5602.7219895448725</v>
      </c>
      <c r="AF67" s="119">
        <f t="shared" si="46"/>
        <v>50424.497905903852</v>
      </c>
      <c r="AG67" s="119">
        <f t="shared" si="47"/>
        <v>403658.47543135885</v>
      </c>
      <c r="AH67" s="121">
        <f t="shared" si="80"/>
        <v>4003001.840004018</v>
      </c>
      <c r="AI67" s="126">
        <f t="shared" si="48"/>
        <v>3599343.3645726591</v>
      </c>
      <c r="AJ67" s="119">
        <f t="shared" ref="AJ67:AJ130" si="120">IF(((SUM(AF$3:AF$273))/(D$91*SQRT(2*PI())))*(EXP(-0.5*((I67-D$92)/D$91)^2)-EXP(-9/2))&lt;0,0,(SUM(AF$3:AF$273))/(D$91*SQRT(2*PI())))*EXP(-0.5*((I67-D$92)/D$91)^2)</f>
        <v>1414.974669260273</v>
      </c>
      <c r="AK67" s="119">
        <f t="shared" si="49"/>
        <v>7427.8187297817485</v>
      </c>
      <c r="AL67" s="119">
        <f t="shared" si="50"/>
        <v>381055.4946954578</v>
      </c>
      <c r="AM67" s="126">
        <f t="shared" ref="AM67:AM130" si="121">AI67-AL67</f>
        <v>3218287.8698772015</v>
      </c>
      <c r="AN67" s="121">
        <f t="shared" si="51"/>
        <v>466793498.46505767</v>
      </c>
      <c r="AO67" s="120">
        <f t="shared" si="52"/>
        <v>46679.349846505764</v>
      </c>
      <c r="AP67" s="128">
        <f t="shared" ref="AP67:AP130" si="122">D$21</f>
        <v>7000</v>
      </c>
      <c r="AQ67" s="132">
        <f t="shared" si="53"/>
        <v>121.60000000000036</v>
      </c>
      <c r="AR67" s="132">
        <f t="shared" si="54"/>
        <v>217.28000000000065</v>
      </c>
      <c r="AS67" s="132">
        <f t="shared" si="55"/>
        <v>131.20000000000007</v>
      </c>
      <c r="AT67" s="139">
        <f t="shared" si="81"/>
        <v>56575372013.965157</v>
      </c>
      <c r="AU67" s="139">
        <f t="shared" si="92"/>
        <v>940076014.17294312</v>
      </c>
      <c r="AV67" s="139">
        <f t="shared" si="93"/>
        <v>1755930694.3621655</v>
      </c>
      <c r="AW67" s="139">
        <f t="shared" ref="AW67:AW130" si="123">T67*AV67*(1-EXP(-P67))</f>
        <v>78852832476.069168</v>
      </c>
      <c r="AX67" s="133">
        <f t="shared" si="57"/>
        <v>101415555476.51874</v>
      </c>
      <c r="AY67" s="133">
        <f t="shared" si="58"/>
        <v>1364134094.1109467</v>
      </c>
      <c r="AZ67" s="133">
        <f t="shared" si="59"/>
        <v>13167922963.020823</v>
      </c>
      <c r="BA67" s="133">
        <f t="shared" si="60"/>
        <v>20188698814.089703</v>
      </c>
      <c r="BB67" s="146">
        <f t="shared" si="82"/>
        <v>61161618136.384209</v>
      </c>
      <c r="BC67" s="146">
        <f t="shared" si="61"/>
        <v>897723421.37763977</v>
      </c>
      <c r="BD67" s="146">
        <f t="shared" si="83"/>
        <v>19103194384.040272</v>
      </c>
      <c r="BE67" s="146">
        <f t="shared" ref="BE67:BE130" si="124">V67*BD67*(1-EXP(-R67))</f>
        <v>13791665810.056608</v>
      </c>
      <c r="BF67" s="136">
        <f t="shared" si="62"/>
        <v>22406087926.322769</v>
      </c>
      <c r="BG67" s="136">
        <f t="shared" si="63"/>
        <v>299347793.95506668</v>
      </c>
      <c r="BH67" s="136">
        <f t="shared" si="64"/>
        <v>1186983540.1222942</v>
      </c>
      <c r="BI67" s="136">
        <f t="shared" si="65"/>
        <v>16353024828.539373</v>
      </c>
      <c r="BJ67" s="150">
        <f t="shared" ref="BJ67:BJ130" si="125">SUM(BI67,BA67,BE67,AW67)</f>
        <v>129186221928.75485</v>
      </c>
      <c r="BK67" s="150">
        <f t="shared" si="98"/>
        <v>240114013114.62741</v>
      </c>
      <c r="BL67" s="149">
        <f t="shared" si="67"/>
        <v>19515666147.795807</v>
      </c>
      <c r="BM67" s="150">
        <f t="shared" si="68"/>
        <v>112054439790.89745</v>
      </c>
      <c r="BN67" s="150">
        <f t="shared" si="84"/>
        <v>8324292064764.7002</v>
      </c>
      <c r="BO67" s="154">
        <f t="shared" si="69"/>
        <v>2.5865591896483533</v>
      </c>
      <c r="BP67" s="154">
        <f t="shared" ref="BP67:BP130" si="126">IF(AK67&gt;0,BO67,NA())</f>
        <v>2.5865591896483533</v>
      </c>
      <c r="BQ67" s="148">
        <f t="shared" si="70"/>
        <v>1141224926768.6919</v>
      </c>
      <c r="BR67" s="148">
        <f t="shared" si="71"/>
        <v>1141.2249267686921</v>
      </c>
      <c r="BS67" s="139">
        <f t="shared" ref="BS67:BS130" si="127">(IF(I67&lt;D$16,(AC67-0.3*AC67)*AA67*1000000,(AC67-0.3*(VLOOKUP(D$16,I$2:AJ$154,4))-0.1*(AC67-(VLOOKUP(D$16,I$2:AJ$154,4))))*AA67*1000000))</f>
        <v>461819170821.94226</v>
      </c>
      <c r="BT67" s="139">
        <f t="shared" ref="BT67:BT130" si="128">BK67*2.664</f>
        <v>639663730937.36743</v>
      </c>
      <c r="BU67" s="139">
        <f t="shared" ref="BU67:BU130" si="129">(D$82*(1-EXP(-X67*I67)))*AN67</f>
        <v>6893101584.9486628</v>
      </c>
      <c r="BV67" s="139">
        <f t="shared" si="72"/>
        <v>56358745950.389114</v>
      </c>
      <c r="BW67" s="139">
        <f t="shared" si="73"/>
        <v>407641962533.63672</v>
      </c>
      <c r="BX67" s="139">
        <f t="shared" si="74"/>
        <v>24259140709057.957</v>
      </c>
      <c r="BY67" s="143">
        <f t="shared" si="75"/>
        <v>7.5379026643702938</v>
      </c>
      <c r="BZ67" s="143">
        <f t="shared" ref="BZ67:BZ130" si="130">IF(AK67&gt;0,BY67,NA())</f>
        <v>7.5379026643702938</v>
      </c>
      <c r="CA67" s="143">
        <f t="shared" ref="CA67:CA130" si="131">100*BY67/D$88</f>
        <v>83.552018224842442</v>
      </c>
      <c r="CB67" s="143">
        <f t="shared" ref="CB67:CB130" si="132">IF(AK67&gt;0,CA67,NA())</f>
        <v>83.552018224842442</v>
      </c>
      <c r="CC67" s="143">
        <f t="shared" ref="CC67:CC130" si="133">(BO67*AK67+D$24*D$21)/(AK67+D$21)</f>
        <v>3.2723236740633301</v>
      </c>
      <c r="CD67" s="143">
        <f t="shared" ref="CD67:CD130" si="134">((BY67*AK67)+(D$21*(IF(D$22="custom",D$23,Z67))))/(D$21+AK67)</f>
        <v>8.3363018577866299</v>
      </c>
      <c r="CE67" s="166">
        <f t="shared" ref="CE67:CE130" si="135">100*CD67/Z67</f>
        <v>90.774811098245763</v>
      </c>
      <c r="CG67" s="167">
        <v>66</v>
      </c>
      <c r="CH67" s="169">
        <f t="shared" si="76"/>
        <v>65</v>
      </c>
      <c r="CI67" s="170">
        <f t="shared" si="77"/>
        <v>1.9971379083920051</v>
      </c>
      <c r="CK67" s="189">
        <v>65</v>
      </c>
      <c r="CL67" s="190">
        <f>'Litter calculation'!G$30+CK67</f>
        <v>42740</v>
      </c>
      <c r="CM67" s="193">
        <f t="shared" si="78"/>
        <v>1</v>
      </c>
      <c r="CN67" s="189">
        <f t="shared" ref="CN67:CN130" si="136">IF($CM67=12,D$37,IF($CM67&lt;=2,D$37,IF($CM67&lt;=5,D$40,IF($CM67&lt;=8,D$43,D$46))))</f>
        <v>0.9</v>
      </c>
      <c r="CO67" s="194">
        <f t="shared" ref="CO67:CO130" si="137">IF($CM67=12,D$39,IF($CM67&lt;=2,D$39,IF($CM67&lt;=5,D$42,IF($CM67&lt;=8,D$45,D$48))))</f>
        <v>0.45</v>
      </c>
      <c r="CP67" s="194">
        <f t="shared" ref="CP67:CP130" si="138">IF($CM67=12,D$38,IF($CM67&lt;=2,D$38,IF($CM67&lt;=5,D$41,IF($CM67&lt;=8,D$44,D$47))))</f>
        <v>0.2</v>
      </c>
      <c r="CQ67" s="189">
        <f t="shared" ref="CQ67:CQ130" si="139">IF($CM67=12,$D$49,IF($CM67&lt;=2,$D$49,IF($CM67&lt;=5,$D$51,IF($CM67&lt;=8,$D$53,$D$55))))</f>
        <v>0.36870000000000003</v>
      </c>
      <c r="CR67" s="189">
        <f t="shared" si="102"/>
        <v>3.687E-2</v>
      </c>
      <c r="CS67" s="189">
        <f t="shared" si="102"/>
        <v>3.687E-2</v>
      </c>
      <c r="CT67" s="189">
        <f t="shared" ref="CT67:CT130" si="140">IF($CM67=12,$D$57,IF($CM67&lt;=2,$D$57,IF($CM67&lt;=5,$D$59,IF($CM67&lt;=8,$D$61,$D$63))))</f>
        <v>2.9389999999999999E-2</v>
      </c>
      <c r="CU67" s="189">
        <f t="shared" si="103"/>
        <v>2.9390000000000002E-3</v>
      </c>
      <c r="CV67" s="189">
        <f t="shared" si="103"/>
        <v>2.9390000000000002E-3</v>
      </c>
      <c r="CW67" s="189">
        <f t="shared" ref="CW67:CW130" si="141">IF($CM67=12,$D$65,IF($CM67&lt;=2,$D$65,IF($CM67&lt;=5,$D$67,IF($CM67&lt;=8,$D$69,$D$71))))</f>
        <v>4.6999999999999999E-4</v>
      </c>
      <c r="CX67" s="189">
        <f t="shared" si="104"/>
        <v>4.6999999999999997E-5</v>
      </c>
      <c r="CY67" s="189">
        <f t="shared" si="104"/>
        <v>4.6999999999999997E-5</v>
      </c>
      <c r="CZ67" s="195">
        <f t="shared" si="85"/>
        <v>8.6382721155786619</v>
      </c>
      <c r="DA67" s="195">
        <f t="shared" si="86"/>
        <v>27.456877586077642</v>
      </c>
      <c r="DB67" s="195">
        <f t="shared" si="87"/>
        <v>0.58636017699705456</v>
      </c>
      <c r="DC67" s="195">
        <f t="shared" si="88"/>
        <v>16.147316775573866</v>
      </c>
      <c r="DD67" s="195">
        <f t="shared" si="89"/>
        <v>0.41629544232155907</v>
      </c>
      <c r="DE67" s="195">
        <f t="shared" si="90"/>
        <v>11.806408099694339</v>
      </c>
      <c r="DF67" s="195">
        <f t="shared" si="91"/>
        <v>65.051530196243135</v>
      </c>
    </row>
    <row r="68" spans="1:110" ht="16" x14ac:dyDescent="0.2">
      <c r="A68" s="18" t="s">
        <v>301</v>
      </c>
      <c r="B68" s="18"/>
      <c r="C68" s="39"/>
      <c r="D68" s="179">
        <v>3.0000000000000001E-5</v>
      </c>
      <c r="E68" s="42" t="s">
        <v>35</v>
      </c>
      <c r="I68" s="69">
        <f t="shared" si="79"/>
        <v>65</v>
      </c>
      <c r="J68" s="76">
        <f t="shared" si="79"/>
        <v>43774</v>
      </c>
      <c r="K68" s="74">
        <f t="shared" ref="K68:K131" si="142">MONTH(J68)</f>
        <v>11</v>
      </c>
      <c r="L68" s="75">
        <f t="shared" si="105"/>
        <v>19.266763427145023</v>
      </c>
      <c r="M68" s="75">
        <f t="shared" si="106"/>
        <v>0.4</v>
      </c>
      <c r="N68" s="75">
        <f t="shared" si="107"/>
        <v>0.02</v>
      </c>
      <c r="O68" s="75">
        <f t="shared" si="108"/>
        <v>0.17499999999999999</v>
      </c>
      <c r="P68" s="78">
        <f t="shared" si="94"/>
        <v>0.84156124724118853</v>
      </c>
      <c r="Q68" s="78">
        <f t="shared" si="109"/>
        <v>0.16909509712008999</v>
      </c>
      <c r="R68" s="78">
        <f t="shared" si="110"/>
        <v>7.6092793704040484E-2</v>
      </c>
      <c r="S68" s="78">
        <f t="shared" si="111"/>
        <v>0.37185264412982749</v>
      </c>
      <c r="T68" s="79">
        <f t="shared" si="112"/>
        <v>79.24794588864296</v>
      </c>
      <c r="U68" s="79">
        <f t="shared" si="113"/>
        <v>9.90599323608037</v>
      </c>
      <c r="V68" s="79">
        <f t="shared" si="114"/>
        <v>9.90599323608037</v>
      </c>
      <c r="W68" s="79">
        <f t="shared" si="115"/>
        <v>44.576969562361668</v>
      </c>
      <c r="X68" s="78">
        <f t="shared" si="116"/>
        <v>8.9731758642562318E-2</v>
      </c>
      <c r="Y68" s="80">
        <f t="shared" si="117"/>
        <v>2.864737532998678E-2</v>
      </c>
      <c r="Z68" s="63">
        <f t="shared" ref="Z68:Z131" si="143">14.652 - (0.41022*L68) + (0.007991*L68^2) - (0.000077774*L68^3)</f>
        <v>9.1584747205654597</v>
      </c>
      <c r="AA68" s="63">
        <f t="shared" ref="AA68:AA131" si="144">IF(D$10="saturated",Z68,D$11)</f>
        <v>9.1584747205654597</v>
      </c>
      <c r="AB68" s="80">
        <f t="shared" si="118"/>
        <v>7.8620840450976309E-2</v>
      </c>
      <c r="AC68" s="119">
        <f t="shared" ref="AC68:AC131" si="145">IF(((1000*D$5)/(((D$6+1)/6)*SQRT(2*PI())))*((EXP(-0.5*((I68-(D$6+1)/2)/((D$6+1)/6))^2))-EXP(-9/2))&gt;0,((1000*D$5)/(((D$6+1)/6)*SQRT(2*PI())))*((EXP(-0.5*((I68-(D$6+1)/2)/((D$6+1)/6))^2))),0)</f>
        <v>51448.150024474198</v>
      </c>
      <c r="AD68" s="119">
        <f t="shared" ref="AD68:AD131" si="146">IF(AC68=0,AC68,AC68+(D$5*1000-SUM(AC$3:AC$273))/D$6)</f>
        <v>51597.231227032789</v>
      </c>
      <c r="AE68" s="119">
        <f t="shared" si="119"/>
        <v>5159.7231227032789</v>
      </c>
      <c r="AF68" s="119">
        <f t="shared" ref="AF68:AF131" si="147">AD68-AE68</f>
        <v>46437.508104329507</v>
      </c>
      <c r="AG68" s="119">
        <f t="shared" ref="AG68:AG131" si="148">AG67+AE68</f>
        <v>408818.19855406211</v>
      </c>
      <c r="AH68" s="121">
        <f t="shared" si="80"/>
        <v>4054599.0712310509</v>
      </c>
      <c r="AI68" s="126">
        <f t="shared" ref="AI68:AI131" si="149">AH68-AG68</f>
        <v>3645780.8726769886</v>
      </c>
      <c r="AJ68" s="119">
        <f t="shared" si="120"/>
        <v>1456.0668314365003</v>
      </c>
      <c r="AK68" s="119">
        <f t="shared" ref="AK68:AK131" si="150">IF(AJ68=0,AJ68,AJ68+(SUM(AF$3:AF$273)-SUM(AJ$3:AJ$273))/(COUNTIF(AJ$3:AJ$273,"&gt;0")))</f>
        <v>7468.9108919579758</v>
      </c>
      <c r="AL68" s="119">
        <f t="shared" ref="AL68:AL131" si="151">AL67+AK68</f>
        <v>388524.40558741579</v>
      </c>
      <c r="AM68" s="126">
        <f t="shared" si="121"/>
        <v>3257256.4670895729</v>
      </c>
      <c r="AN68" s="121">
        <f t="shared" ref="AN68:AN131" si="152">AM68*1000/D$90</f>
        <v>472445661.52769029</v>
      </c>
      <c r="AO68" s="120">
        <f t="shared" si="52"/>
        <v>47244.566152769032</v>
      </c>
      <c r="AP68" s="128">
        <f t="shared" si="122"/>
        <v>7000</v>
      </c>
      <c r="AQ68" s="132">
        <f t="shared" ref="AQ68:AQ131" si="153">AQ67+M67</f>
        <v>122.00000000000037</v>
      </c>
      <c r="AR68" s="132">
        <f t="shared" ref="AR68:AR131" si="154">AR67+N67</f>
        <v>217.30000000000067</v>
      </c>
      <c r="AS68" s="132">
        <f t="shared" ref="AS68:AS131" si="155">AS67+O67</f>
        <v>131.37500000000009</v>
      </c>
      <c r="AT68" s="139">
        <f t="shared" si="81"/>
        <v>57449392441.767311</v>
      </c>
      <c r="AU68" s="139">
        <f t="shared" si="92"/>
        <v>874020427.80215454</v>
      </c>
      <c r="AV68" s="139">
        <f t="shared" si="93"/>
        <v>1633378537.0311708</v>
      </c>
      <c r="AW68" s="139">
        <f t="shared" si="123"/>
        <v>73647642796.275864</v>
      </c>
      <c r="AX68" s="133">
        <f t="shared" ref="AX68:AX131" si="156">AN68*AR67</f>
        <v>102652993336.73686</v>
      </c>
      <c r="AY68" s="133">
        <f t="shared" si="58"/>
        <v>1237437860.2181244</v>
      </c>
      <c r="AZ68" s="133">
        <f t="shared" ref="AZ68:AZ131" si="157">IF(AY68&lt;0,AZ67-AZ67*(1-EXP(-Q67))+(AY68*((AZ67-AZ67*(1-EXP(-Q67)))/AX67)),AZ67-AZ67*(1-EXP(-Q67))+AY68)</f>
        <v>12364140170.957325</v>
      </c>
      <c r="BA68" s="133">
        <f t="shared" ref="BA68:BA131" si="158">U68*AZ68*(1-EXP(-Q68))</f>
        <v>19054243718.474293</v>
      </c>
      <c r="BB68" s="146">
        <f t="shared" si="82"/>
        <v>61984870792.432999</v>
      </c>
      <c r="BC68" s="146">
        <f t="shared" si="61"/>
        <v>823252656.04878998</v>
      </c>
      <c r="BD68" s="146">
        <f t="shared" si="83"/>
        <v>18532011799.854225</v>
      </c>
      <c r="BE68" s="146">
        <f t="shared" si="124"/>
        <v>13450720699.014692</v>
      </c>
      <c r="BF68" s="136">
        <f t="shared" ref="BF68:BF131" si="159">AN68*D$97</f>
        <v>22677391753.329132</v>
      </c>
      <c r="BG68" s="136">
        <f t="shared" ref="BG68:BG131" si="160">(BF68-BF67)</f>
        <v>271303827.00636292</v>
      </c>
      <c r="BH68" s="136">
        <f t="shared" ref="BH68:BH131" si="161">IF(BG68&lt;0,BH67-BH67*(1-EXP(-S68))+(BG68*((BH67-BH67*(1-EXP(-S68)))/BF67)),BH67-BH67*(1-EXP(-S68))+BG68)</f>
        <v>1089676549.3361764</v>
      </c>
      <c r="BI68" s="136">
        <f t="shared" ref="BI68:BI131" si="162">W68*BH68*(1-EXP(-S68))</f>
        <v>15084521049.815405</v>
      </c>
      <c r="BJ68" s="150">
        <f t="shared" si="125"/>
        <v>121237128263.58026</v>
      </c>
      <c r="BK68" s="150">
        <f t="shared" ref="BK68:BK131" si="163">Y68*(BN67+BJ68-BL68)</f>
        <v>241388812308.47733</v>
      </c>
      <c r="BL68" s="149">
        <f t="shared" ref="BL68:BL131" si="164">BO67*(AK68*1000000)</f>
        <v>19318780104.258579</v>
      </c>
      <c r="BM68" s="150">
        <f t="shared" ref="BM68:BM131" si="165">AD68*D$12*1000000</f>
        <v>103194462454.06558</v>
      </c>
      <c r="BN68" s="150">
        <f t="shared" si="84"/>
        <v>8288016063069.6094</v>
      </c>
      <c r="BO68" s="154">
        <f t="shared" ref="BO68:BO131" si="166">IF(AM68=0,NA(),(BN68)/(AM68*1000000))</f>
        <v>2.5444775831468767</v>
      </c>
      <c r="BP68" s="154">
        <f t="shared" si="126"/>
        <v>2.5444775831468767</v>
      </c>
      <c r="BQ68" s="148">
        <f t="shared" ref="BQ68:BQ131" si="167">BQ67+BL68</f>
        <v>1160543706872.9504</v>
      </c>
      <c r="BR68" s="148">
        <f t="shared" ref="BR68:BR131" si="168">BQ68*0.001/1000000</f>
        <v>1160.5437068729505</v>
      </c>
      <c r="BS68" s="139">
        <f t="shared" si="127"/>
        <v>424046117397.19708</v>
      </c>
      <c r="BT68" s="139">
        <f t="shared" si="128"/>
        <v>643059795989.78357</v>
      </c>
      <c r="BU68" s="139">
        <f t="shared" si="129"/>
        <v>6979335984.2316628</v>
      </c>
      <c r="BV68" s="139">
        <f t="shared" ref="BV68:BV131" si="169">BY67*AK68*1000000</f>
        <v>56299923312.434334</v>
      </c>
      <c r="BW68" s="139">
        <f t="shared" ref="BW68:BW131" si="170">(Z67-BY67)*AB67*AM68*1000000</f>
        <v>420098777983.2392</v>
      </c>
      <c r="BX68" s="139">
        <f t="shared" ref="BX68:BX131" si="171">IF((BX67+BS68-BT68-BV68+BW68-BU68)&lt;0,0,(BX67+BS68-BT68-BV68+BW68-BU68))</f>
        <v>24396946549151.941</v>
      </c>
      <c r="BY68" s="143">
        <f t="shared" ref="BY68:BY131" si="172">IF(AM68=0,NA(),BX68/(AM68*1000000))</f>
        <v>7.490029353123405</v>
      </c>
      <c r="BZ68" s="143">
        <f t="shared" si="130"/>
        <v>7.490029353123405</v>
      </c>
      <c r="CA68" s="143">
        <f t="shared" si="131"/>
        <v>83.021378343713423</v>
      </c>
      <c r="CB68" s="143">
        <f t="shared" si="132"/>
        <v>83.021378343713423</v>
      </c>
      <c r="CC68" s="143">
        <f t="shared" si="133"/>
        <v>3.2486533842180454</v>
      </c>
      <c r="CD68" s="143">
        <f t="shared" si="134"/>
        <v>8.2972164081342843</v>
      </c>
      <c r="CE68" s="166">
        <f t="shared" si="135"/>
        <v>90.596050775821766</v>
      </c>
      <c r="CG68" s="167">
        <v>67</v>
      </c>
      <c r="CH68" s="169">
        <f t="shared" ref="CH68:CH131" si="173">CG68-1</f>
        <v>66</v>
      </c>
      <c r="CI68" s="170">
        <f t="shared" ref="CI68:CI131" si="174">_xlfn.T.INV.2T(0.05,CH68)</f>
        <v>1.996564418952312</v>
      </c>
      <c r="CK68" s="189">
        <v>66</v>
      </c>
      <c r="CL68" s="190">
        <f>'Litter calculation'!G$30+CK68</f>
        <v>42741</v>
      </c>
      <c r="CM68" s="193">
        <f t="shared" ref="CM68:CM131" si="175">MONTH(CL68)</f>
        <v>1</v>
      </c>
      <c r="CN68" s="189">
        <f t="shared" si="136"/>
        <v>0.9</v>
      </c>
      <c r="CO68" s="194">
        <f t="shared" si="137"/>
        <v>0.45</v>
      </c>
      <c r="CP68" s="194">
        <f t="shared" si="138"/>
        <v>0.2</v>
      </c>
      <c r="CQ68" s="189">
        <f t="shared" si="139"/>
        <v>0.36870000000000003</v>
      </c>
      <c r="CR68" s="189">
        <f t="shared" si="102"/>
        <v>3.687E-2</v>
      </c>
      <c r="CS68" s="189">
        <f t="shared" si="102"/>
        <v>3.687E-2</v>
      </c>
      <c r="CT68" s="189">
        <f t="shared" si="140"/>
        <v>2.9389999999999999E-2</v>
      </c>
      <c r="CU68" s="189">
        <f t="shared" si="103"/>
        <v>2.9390000000000002E-3</v>
      </c>
      <c r="CV68" s="189">
        <f t="shared" si="103"/>
        <v>2.9390000000000002E-3</v>
      </c>
      <c r="CW68" s="189">
        <f t="shared" si="141"/>
        <v>4.6999999999999999E-4</v>
      </c>
      <c r="CX68" s="189">
        <f t="shared" si="104"/>
        <v>4.6999999999999997E-5</v>
      </c>
      <c r="CY68" s="189">
        <f t="shared" si="104"/>
        <v>4.6999999999999997E-5</v>
      </c>
      <c r="CZ68" s="195">
        <f t="shared" si="85"/>
        <v>8.7199177653903686</v>
      </c>
      <c r="DA68" s="195">
        <f t="shared" si="86"/>
        <v>28.012145885749263</v>
      </c>
      <c r="DB68" s="195">
        <f t="shared" si="87"/>
        <v>0.60123089436557375</v>
      </c>
      <c r="DC68" s="195">
        <f t="shared" si="88"/>
        <v>16.579966369519845</v>
      </c>
      <c r="DD68" s="195">
        <f t="shared" si="89"/>
        <v>0.42244774617844738</v>
      </c>
      <c r="DE68" s="195">
        <f t="shared" si="90"/>
        <v>11.998479211553628</v>
      </c>
      <c r="DF68" s="195">
        <f t="shared" si="91"/>
        <v>66.334187872757127</v>
      </c>
    </row>
    <row r="69" spans="1:110" ht="16" x14ac:dyDescent="0.2">
      <c r="A69" s="18" t="s">
        <v>302</v>
      </c>
      <c r="B69" s="18"/>
      <c r="C69" s="39"/>
      <c r="D69" s="180">
        <v>9.9999999999999995E-7</v>
      </c>
      <c r="E69" s="42" t="s">
        <v>35</v>
      </c>
      <c r="I69" s="69">
        <f t="shared" ref="I69:J132" si="176">I68+1</f>
        <v>66</v>
      </c>
      <c r="J69" s="76">
        <f t="shared" si="176"/>
        <v>43775</v>
      </c>
      <c r="K69" s="74">
        <f t="shared" si="142"/>
        <v>11</v>
      </c>
      <c r="L69" s="75">
        <f t="shared" si="105"/>
        <v>19.398283020628657</v>
      </c>
      <c r="M69" s="75">
        <f t="shared" si="106"/>
        <v>0.4</v>
      </c>
      <c r="N69" s="75">
        <f t="shared" si="107"/>
        <v>0.02</v>
      </c>
      <c r="O69" s="75">
        <f t="shared" si="108"/>
        <v>0.17499999999999999</v>
      </c>
      <c r="P69" s="78">
        <f t="shared" si="94"/>
        <v>0.8448392360394088</v>
      </c>
      <c r="Q69" s="78">
        <f t="shared" si="109"/>
        <v>0.16975374417163935</v>
      </c>
      <c r="R69" s="78">
        <f t="shared" si="110"/>
        <v>7.6389184877237712E-2</v>
      </c>
      <c r="S69" s="78">
        <f t="shared" si="111"/>
        <v>0.37330105778485506</v>
      </c>
      <c r="T69" s="79">
        <f t="shared" si="112"/>
        <v>79.374668647113396</v>
      </c>
      <c r="U69" s="79">
        <f t="shared" si="113"/>
        <v>9.9218335808891744</v>
      </c>
      <c r="V69" s="79">
        <f t="shared" si="114"/>
        <v>9.9218335808891744</v>
      </c>
      <c r="W69" s="79">
        <f t="shared" si="115"/>
        <v>44.648251114001283</v>
      </c>
      <c r="X69" s="78">
        <f t="shared" si="116"/>
        <v>9.0309406365736686E-2</v>
      </c>
      <c r="Y69" s="80">
        <f t="shared" si="117"/>
        <v>2.8885688833379129E-2</v>
      </c>
      <c r="Z69" s="63">
        <f t="shared" si="143"/>
        <v>9.1336896926741566</v>
      </c>
      <c r="AA69" s="63">
        <f t="shared" si="144"/>
        <v>9.1336896926741566</v>
      </c>
      <c r="AB69" s="80">
        <f t="shared" si="118"/>
        <v>7.8866456490462589E-2</v>
      </c>
      <c r="AC69" s="119">
        <f t="shared" si="145"/>
        <v>47163.886530290671</v>
      </c>
      <c r="AD69" s="119">
        <f t="shared" si="146"/>
        <v>47312.967732849262</v>
      </c>
      <c r="AE69" s="119">
        <f t="shared" si="119"/>
        <v>4731.2967732849265</v>
      </c>
      <c r="AF69" s="119">
        <f t="shared" si="147"/>
        <v>42581.670959564333</v>
      </c>
      <c r="AG69" s="119">
        <f t="shared" si="148"/>
        <v>413549.49532734702</v>
      </c>
      <c r="AH69" s="121">
        <f t="shared" ref="AH69:AH132" si="177">AH68+AD69</f>
        <v>4101912.0389638999</v>
      </c>
      <c r="AI69" s="126">
        <f t="shared" si="149"/>
        <v>3688362.543636553</v>
      </c>
      <c r="AJ69" s="119">
        <f t="shared" si="120"/>
        <v>1498.1192997082951</v>
      </c>
      <c r="AK69" s="119">
        <f t="shared" si="150"/>
        <v>7510.9633602297708</v>
      </c>
      <c r="AL69" s="119">
        <f t="shared" si="151"/>
        <v>396035.36894764559</v>
      </c>
      <c r="AM69" s="126">
        <f t="shared" si="121"/>
        <v>3292327.1746889073</v>
      </c>
      <c r="AN69" s="121">
        <f t="shared" si="152"/>
        <v>477532458.90438455</v>
      </c>
      <c r="AO69" s="120">
        <f t="shared" ref="AO69:AO132" si="178">AN69/10000</f>
        <v>47753.245890438455</v>
      </c>
      <c r="AP69" s="128">
        <f t="shared" si="122"/>
        <v>7000</v>
      </c>
      <c r="AQ69" s="132">
        <f t="shared" si="153"/>
        <v>122.40000000000038</v>
      </c>
      <c r="AR69" s="132">
        <f t="shared" si="154"/>
        <v>217.32000000000068</v>
      </c>
      <c r="AS69" s="132">
        <f t="shared" si="155"/>
        <v>131.5500000000001</v>
      </c>
      <c r="AT69" s="139">
        <f t="shared" ref="AT69:AT132" si="179">AN69*AQ68</f>
        <v>58258959986.335091</v>
      </c>
      <c r="AU69" s="139">
        <f t="shared" ref="AU69:AU132" si="180">(AT69-AT68)</f>
        <v>809567544.56777954</v>
      </c>
      <c r="AV69" s="139">
        <f t="shared" si="93"/>
        <v>1513614198.3503485</v>
      </c>
      <c r="AW69" s="139">
        <f t="shared" si="123"/>
        <v>68526179257.920624</v>
      </c>
      <c r="AX69" s="133">
        <f t="shared" si="156"/>
        <v>103767803319.92308</v>
      </c>
      <c r="AY69" s="133">
        <f t="shared" ref="AY69:AY132" si="181">(AX69-AX68)</f>
        <v>1114809983.1862183</v>
      </c>
      <c r="AZ69" s="133">
        <f t="shared" si="157"/>
        <v>11555443518.880211</v>
      </c>
      <c r="BA69" s="133">
        <f t="shared" si="158"/>
        <v>17900191869.468578</v>
      </c>
      <c r="BB69" s="146">
        <f t="shared" ref="BB69:BB132" si="182">AN69*AS68</f>
        <v>62735826788.56356</v>
      </c>
      <c r="BC69" s="146">
        <f t="shared" ref="BC69:BC132" si="183">(BB69-BB68)</f>
        <v>750955996.13056183</v>
      </c>
      <c r="BD69" s="146">
        <f t="shared" ref="BD69:BD132" si="184">IF(BC69&lt;0,BD68-BD68*(1-EXP(-R68))+(BC69*((BD68-BD68*(1-EXP(-R68)))/BB68)),BD68-BD68*(1-EXP(-R68))+BC69)</f>
        <v>17925131143.116558</v>
      </c>
      <c r="BE69" s="146">
        <f t="shared" si="124"/>
        <v>13079888547.998844</v>
      </c>
      <c r="BF69" s="136">
        <f t="shared" si="159"/>
        <v>22921558027.410458</v>
      </c>
      <c r="BG69" s="136">
        <f t="shared" si="160"/>
        <v>244166274.08132553</v>
      </c>
      <c r="BH69" s="136">
        <f t="shared" si="161"/>
        <v>994362742.16689718</v>
      </c>
      <c r="BI69" s="136">
        <f t="shared" si="162"/>
        <v>13831395129.32029</v>
      </c>
      <c r="BJ69" s="150">
        <f t="shared" si="125"/>
        <v>113337654804.70834</v>
      </c>
      <c r="BK69" s="150">
        <f t="shared" si="163"/>
        <v>242126841069.96445</v>
      </c>
      <c r="BL69" s="149">
        <f t="shared" si="164"/>
        <v>19111477897.942192</v>
      </c>
      <c r="BM69" s="150">
        <f t="shared" si="165"/>
        <v>94625935465.698517</v>
      </c>
      <c r="BN69" s="150">
        <f t="shared" ref="BN69:BN132" si="185">BN68+BJ69-BK69-BL69+BM69</f>
        <v>8234741334372.1084</v>
      </c>
      <c r="BO69" s="154">
        <f t="shared" si="166"/>
        <v>2.5011916791502387</v>
      </c>
      <c r="BP69" s="154">
        <f t="shared" si="126"/>
        <v>2.5011916791502387</v>
      </c>
      <c r="BQ69" s="148">
        <f t="shared" si="167"/>
        <v>1179655184770.8926</v>
      </c>
      <c r="BR69" s="148">
        <f t="shared" si="168"/>
        <v>1179.6551847708927</v>
      </c>
      <c r="BS69" s="139">
        <f t="shared" si="127"/>
        <v>387680526973.3819</v>
      </c>
      <c r="BT69" s="139">
        <f t="shared" si="128"/>
        <v>645025904610.38538</v>
      </c>
      <c r="BU69" s="139">
        <f t="shared" si="129"/>
        <v>7056970661.8758984</v>
      </c>
      <c r="BV69" s="139">
        <f t="shared" si="169"/>
        <v>56257336038.355385</v>
      </c>
      <c r="BW69" s="139">
        <f t="shared" si="170"/>
        <v>431869624600.10193</v>
      </c>
      <c r="BX69" s="139">
        <f t="shared" si="171"/>
        <v>24508156489414.809</v>
      </c>
      <c r="BY69" s="143">
        <f t="shared" si="172"/>
        <v>7.4440221730790137</v>
      </c>
      <c r="BZ69" s="143">
        <f t="shared" si="130"/>
        <v>7.4440221730790137</v>
      </c>
      <c r="CA69" s="143">
        <f t="shared" si="131"/>
        <v>82.51142313246983</v>
      </c>
      <c r="CB69" s="143">
        <f t="shared" si="132"/>
        <v>82.51142313246983</v>
      </c>
      <c r="CC69" s="143">
        <f t="shared" si="133"/>
        <v>3.2242076489033451</v>
      </c>
      <c r="CD69" s="143">
        <f t="shared" si="134"/>
        <v>8.2591074533287134</v>
      </c>
      <c r="CE69" s="166">
        <f t="shared" si="135"/>
        <v>90.424655656443875</v>
      </c>
      <c r="CG69" s="167">
        <v>68</v>
      </c>
      <c r="CH69" s="169">
        <f t="shared" si="173"/>
        <v>67</v>
      </c>
      <c r="CI69" s="170">
        <f t="shared" si="174"/>
        <v>1.9960083540252964</v>
      </c>
      <c r="CK69" s="189">
        <v>67</v>
      </c>
      <c r="CL69" s="190">
        <f>'Litter calculation'!G$30+CK69</f>
        <v>42742</v>
      </c>
      <c r="CM69" s="193">
        <f t="shared" si="175"/>
        <v>1</v>
      </c>
      <c r="CN69" s="189">
        <f t="shared" si="136"/>
        <v>0.9</v>
      </c>
      <c r="CO69" s="194">
        <f t="shared" si="137"/>
        <v>0.45</v>
      </c>
      <c r="CP69" s="194">
        <f t="shared" si="138"/>
        <v>0.2</v>
      </c>
      <c r="CQ69" s="189">
        <f t="shared" si="139"/>
        <v>0.36870000000000003</v>
      </c>
      <c r="CR69" s="189">
        <f t="shared" si="102"/>
        <v>3.687E-2</v>
      </c>
      <c r="CS69" s="189">
        <f t="shared" si="102"/>
        <v>3.687E-2</v>
      </c>
      <c r="CT69" s="189">
        <f t="shared" si="140"/>
        <v>2.9389999999999999E-2</v>
      </c>
      <c r="CU69" s="189">
        <f t="shared" si="103"/>
        <v>2.9390000000000002E-3</v>
      </c>
      <c r="CV69" s="189">
        <f t="shared" si="103"/>
        <v>2.9390000000000002E-3</v>
      </c>
      <c r="CW69" s="189">
        <f t="shared" si="141"/>
        <v>4.6999999999999999E-4</v>
      </c>
      <c r="CX69" s="189">
        <f t="shared" si="104"/>
        <v>4.6999999999999997E-5</v>
      </c>
      <c r="CY69" s="189">
        <f t="shared" si="104"/>
        <v>4.6999999999999997E-5</v>
      </c>
      <c r="CZ69" s="195">
        <f t="shared" ref="CZ69:CZ132" si="186">CZ68*EXP(-CT69)+CN69*CQ69</f>
        <v>8.799198768248317</v>
      </c>
      <c r="DA69" s="195">
        <f t="shared" ref="DA69:DA132" si="187">DA68*EXP(-CW69)+CN69*(1-CQ69)</f>
        <v>28.567153270639814</v>
      </c>
      <c r="DB69" s="195">
        <f t="shared" ref="DB69:DB132" si="188">DB68*EXP(-CU69)+CO69*CR69</f>
        <v>0.61605797085742819</v>
      </c>
      <c r="DC69" s="195">
        <f t="shared" ref="DC69:DC132" si="189">DC68*EXP(-CX69)+CO69*(1-CR69)</f>
        <v>17.012595629412761</v>
      </c>
      <c r="DD69" s="195">
        <f t="shared" ref="DD69:DD132" si="190">DD68*EXP(-CV69)+CP69*CS69</f>
        <v>0.42858199495923088</v>
      </c>
      <c r="DE69" s="195">
        <f t="shared" ref="DE69:DE132" si="191">DE68*EXP(-CY69)+CP69*(1-CS69)</f>
        <v>12.190541296282799</v>
      </c>
      <c r="DF69" s="195">
        <f t="shared" ref="DF69:DF132" si="192">SUM(CZ69:DE69)</f>
        <v>67.614128930400355</v>
      </c>
    </row>
    <row r="70" spans="1:110" ht="16" x14ac:dyDescent="0.2">
      <c r="A70" s="18" t="s">
        <v>303</v>
      </c>
      <c r="B70" s="18"/>
      <c r="C70" s="39"/>
      <c r="D70" s="181">
        <v>9.9999999999999995E-8</v>
      </c>
      <c r="E70" s="42" t="s">
        <v>35</v>
      </c>
      <c r="I70" s="69">
        <f t="shared" si="176"/>
        <v>67</v>
      </c>
      <c r="J70" s="76">
        <f t="shared" si="176"/>
        <v>43776</v>
      </c>
      <c r="K70" s="74">
        <f t="shared" si="142"/>
        <v>11</v>
      </c>
      <c r="L70" s="75">
        <f t="shared" si="105"/>
        <v>19.529151343487108</v>
      </c>
      <c r="M70" s="75">
        <f t="shared" si="106"/>
        <v>0.4</v>
      </c>
      <c r="N70" s="75">
        <f t="shared" si="107"/>
        <v>0.02</v>
      </c>
      <c r="O70" s="75">
        <f t="shared" si="108"/>
        <v>0.17499999999999999</v>
      </c>
      <c r="P70" s="78">
        <f t="shared" si="94"/>
        <v>0.84811366601723359</v>
      </c>
      <c r="Q70" s="78">
        <f t="shared" si="109"/>
        <v>0.17041167614857905</v>
      </c>
      <c r="R70" s="78">
        <f t="shared" si="110"/>
        <v>7.6685254266860556E-2</v>
      </c>
      <c r="S70" s="78">
        <f t="shared" si="111"/>
        <v>0.37474789893784738</v>
      </c>
      <c r="T70" s="79">
        <f t="shared" si="112"/>
        <v>79.504196068802273</v>
      </c>
      <c r="U70" s="79">
        <f t="shared" si="113"/>
        <v>9.9380245086002841</v>
      </c>
      <c r="V70" s="79">
        <f t="shared" si="114"/>
        <v>9.9380245086002841</v>
      </c>
      <c r="W70" s="79">
        <f t="shared" si="115"/>
        <v>44.721110288701276</v>
      </c>
      <c r="X70" s="78">
        <f t="shared" si="116"/>
        <v>9.0887884630066362E-2</v>
      </c>
      <c r="Y70" s="80">
        <f t="shared" si="117"/>
        <v>2.9122822234398639E-2</v>
      </c>
      <c r="Z70" s="63">
        <f t="shared" si="143"/>
        <v>9.1091463797737227</v>
      </c>
      <c r="AA70" s="63">
        <f t="shared" si="144"/>
        <v>9.1091463797737227</v>
      </c>
      <c r="AB70" s="80">
        <f t="shared" si="118"/>
        <v>7.9111617890854885E-2</v>
      </c>
      <c r="AC70" s="119">
        <f t="shared" si="145"/>
        <v>43048.834691921074</v>
      </c>
      <c r="AD70" s="119">
        <f t="shared" si="146"/>
        <v>43197.915894479665</v>
      </c>
      <c r="AE70" s="119">
        <f t="shared" si="119"/>
        <v>4319.7915894479665</v>
      </c>
      <c r="AF70" s="119">
        <f t="shared" si="147"/>
        <v>38878.124305031699</v>
      </c>
      <c r="AG70" s="119">
        <f t="shared" si="148"/>
        <v>417869.28691679495</v>
      </c>
      <c r="AH70" s="121">
        <f t="shared" si="177"/>
        <v>4145109.9548583794</v>
      </c>
      <c r="AI70" s="126">
        <f t="shared" si="149"/>
        <v>3727240.6679415843</v>
      </c>
      <c r="AJ70" s="119">
        <f t="shared" si="120"/>
        <v>1541.1465382854526</v>
      </c>
      <c r="AK70" s="119">
        <f t="shared" si="150"/>
        <v>7553.9905988069277</v>
      </c>
      <c r="AL70" s="119">
        <f t="shared" si="151"/>
        <v>403589.35954645253</v>
      </c>
      <c r="AM70" s="126">
        <f t="shared" si="121"/>
        <v>3323651.3083951315</v>
      </c>
      <c r="AN70" s="121">
        <f t="shared" si="152"/>
        <v>482075838.0395996</v>
      </c>
      <c r="AO70" s="120">
        <f t="shared" si="178"/>
        <v>48207.583803959962</v>
      </c>
      <c r="AP70" s="128">
        <f t="shared" si="122"/>
        <v>7000</v>
      </c>
      <c r="AQ70" s="132">
        <f t="shared" si="153"/>
        <v>122.80000000000038</v>
      </c>
      <c r="AR70" s="132">
        <f t="shared" si="154"/>
        <v>217.34000000000069</v>
      </c>
      <c r="AS70" s="132">
        <f t="shared" si="155"/>
        <v>131.72500000000011</v>
      </c>
      <c r="AT70" s="139">
        <f t="shared" si="179"/>
        <v>59006082576.047173</v>
      </c>
      <c r="AU70" s="139">
        <f t="shared" si="180"/>
        <v>747122589.71208191</v>
      </c>
      <c r="AV70" s="139">
        <f t="shared" si="93"/>
        <v>1397411240.6818593</v>
      </c>
      <c r="AW70" s="139">
        <f t="shared" si="123"/>
        <v>63524575192.339249</v>
      </c>
      <c r="AX70" s="133">
        <f t="shared" si="156"/>
        <v>104764721122.76611</v>
      </c>
      <c r="AY70" s="133">
        <f t="shared" si="181"/>
        <v>996917802.84303284</v>
      </c>
      <c r="AZ70" s="133">
        <f t="shared" si="157"/>
        <v>10748239964.160179</v>
      </c>
      <c r="BA70" s="133">
        <f t="shared" si="158"/>
        <v>16736232940.951046</v>
      </c>
      <c r="BB70" s="146">
        <f t="shared" si="182"/>
        <v>63417076494.109375</v>
      </c>
      <c r="BC70" s="146">
        <f t="shared" si="183"/>
        <v>681249705.54581451</v>
      </c>
      <c r="BD70" s="146">
        <f t="shared" si="184"/>
        <v>17288087365.773026</v>
      </c>
      <c r="BE70" s="146">
        <f t="shared" si="124"/>
        <v>12682745884.262447</v>
      </c>
      <c r="BF70" s="136">
        <f t="shared" si="159"/>
        <v>23139640225.90078</v>
      </c>
      <c r="BG70" s="136">
        <f t="shared" si="160"/>
        <v>218082198.49032211</v>
      </c>
      <c r="BH70" s="136">
        <f t="shared" si="161"/>
        <v>901669361.73990428</v>
      </c>
      <c r="BI70" s="136">
        <f t="shared" si="162"/>
        <v>12602651613.989967</v>
      </c>
      <c r="BJ70" s="150">
        <f t="shared" si="125"/>
        <v>105546205631.54271</v>
      </c>
      <c r="BK70" s="150">
        <f t="shared" si="163"/>
        <v>242342465436.17545</v>
      </c>
      <c r="BL70" s="149">
        <f t="shared" si="164"/>
        <v>18893978430.115017</v>
      </c>
      <c r="BM70" s="150">
        <f t="shared" si="165"/>
        <v>86395831788.959335</v>
      </c>
      <c r="BN70" s="150">
        <f t="shared" si="185"/>
        <v>8165446927926.3193</v>
      </c>
      <c r="BO70" s="154">
        <f t="shared" si="166"/>
        <v>2.4567700309901381</v>
      </c>
      <c r="BP70" s="154">
        <f t="shared" si="126"/>
        <v>2.4567700309901381</v>
      </c>
      <c r="BQ70" s="148">
        <f t="shared" si="167"/>
        <v>1198549163201.0076</v>
      </c>
      <c r="BR70" s="148">
        <f t="shared" si="168"/>
        <v>1198.5491632010076</v>
      </c>
      <c r="BS70" s="139">
        <f t="shared" si="127"/>
        <v>352902634587.10699</v>
      </c>
      <c r="BT70" s="139">
        <f t="shared" si="128"/>
        <v>645600327921.97144</v>
      </c>
      <c r="BU70" s="139">
        <f t="shared" si="129"/>
        <v>7126342993.530036</v>
      </c>
      <c r="BV70" s="139">
        <f t="shared" si="169"/>
        <v>56232073512.749184</v>
      </c>
      <c r="BW70" s="139">
        <f t="shared" si="170"/>
        <v>442903424908.52893</v>
      </c>
      <c r="BX70" s="139">
        <f t="shared" si="171"/>
        <v>24595003804482.188</v>
      </c>
      <c r="BY70" s="143">
        <f t="shared" si="172"/>
        <v>7.3999952228316657</v>
      </c>
      <c r="BZ70" s="143">
        <f t="shared" si="130"/>
        <v>7.3999952228316657</v>
      </c>
      <c r="CA70" s="143">
        <f t="shared" si="131"/>
        <v>82.023417288770347</v>
      </c>
      <c r="CB70" s="143">
        <f t="shared" si="132"/>
        <v>82.023417288770347</v>
      </c>
      <c r="CC70" s="143">
        <f t="shared" si="133"/>
        <v>3.1990138650595776</v>
      </c>
      <c r="CD70" s="143">
        <f t="shared" si="134"/>
        <v>8.2220417960632819</v>
      </c>
      <c r="CE70" s="166">
        <f t="shared" si="135"/>
        <v>90.261386229557147</v>
      </c>
      <c r="CG70" s="167">
        <v>69</v>
      </c>
      <c r="CH70" s="169">
        <f t="shared" si="173"/>
        <v>68</v>
      </c>
      <c r="CI70" s="170">
        <f t="shared" si="174"/>
        <v>1.9954689314298424</v>
      </c>
      <c r="CK70" s="189">
        <v>68</v>
      </c>
      <c r="CL70" s="190">
        <f>'Litter calculation'!G$30+CK70</f>
        <v>42743</v>
      </c>
      <c r="CM70" s="193">
        <f t="shared" si="175"/>
        <v>1</v>
      </c>
      <c r="CN70" s="189">
        <f t="shared" si="136"/>
        <v>0.9</v>
      </c>
      <c r="CO70" s="194">
        <f t="shared" si="137"/>
        <v>0.45</v>
      </c>
      <c r="CP70" s="194">
        <f t="shared" si="138"/>
        <v>0.2</v>
      </c>
      <c r="CQ70" s="189">
        <f t="shared" si="139"/>
        <v>0.36870000000000003</v>
      </c>
      <c r="CR70" s="189">
        <f t="shared" si="102"/>
        <v>3.687E-2</v>
      </c>
      <c r="CS70" s="189">
        <f t="shared" si="102"/>
        <v>3.687E-2</v>
      </c>
      <c r="CT70" s="189">
        <f t="shared" si="140"/>
        <v>2.9389999999999999E-2</v>
      </c>
      <c r="CU70" s="189">
        <f t="shared" si="103"/>
        <v>2.9390000000000002E-3</v>
      </c>
      <c r="CV70" s="189">
        <f t="shared" si="103"/>
        <v>2.9390000000000002E-3</v>
      </c>
      <c r="CW70" s="189">
        <f t="shared" si="141"/>
        <v>4.6999999999999999E-4</v>
      </c>
      <c r="CX70" s="189">
        <f t="shared" si="104"/>
        <v>4.6999999999999997E-5</v>
      </c>
      <c r="CY70" s="189">
        <f t="shared" si="104"/>
        <v>4.6999999999999997E-5</v>
      </c>
      <c r="CZ70" s="195">
        <f t="shared" si="186"/>
        <v>8.8761836098002878</v>
      </c>
      <c r="DA70" s="195">
        <f t="shared" si="187"/>
        <v>29.121899863350428</v>
      </c>
      <c r="DB70" s="195">
        <f t="shared" si="188"/>
        <v>0.63084153454486014</v>
      </c>
      <c r="DC70" s="195">
        <f t="shared" si="189"/>
        <v>17.445204556208296</v>
      </c>
      <c r="DD70" s="195">
        <f t="shared" si="190"/>
        <v>0.43469824164987719</v>
      </c>
      <c r="DE70" s="195">
        <f t="shared" si="191"/>
        <v>12.382594354306116</v>
      </c>
      <c r="DF70" s="195">
        <f t="shared" si="192"/>
        <v>68.891422159859857</v>
      </c>
    </row>
    <row r="71" spans="1:110" ht="16" x14ac:dyDescent="0.2">
      <c r="A71" s="18" t="s">
        <v>304</v>
      </c>
      <c r="B71" s="18"/>
      <c r="C71" s="39"/>
      <c r="D71" s="179">
        <v>2.9999999999999997E-4</v>
      </c>
      <c r="E71" s="42" t="s">
        <v>35</v>
      </c>
      <c r="I71" s="69">
        <f t="shared" si="176"/>
        <v>68</v>
      </c>
      <c r="J71" s="76">
        <f t="shared" si="176"/>
        <v>43777</v>
      </c>
      <c r="K71" s="74">
        <f t="shared" si="142"/>
        <v>11</v>
      </c>
      <c r="L71" s="75">
        <f t="shared" si="105"/>
        <v>19.65932892761915</v>
      </c>
      <c r="M71" s="75">
        <f t="shared" si="106"/>
        <v>0.4</v>
      </c>
      <c r="N71" s="75">
        <f t="shared" si="107"/>
        <v>0.02</v>
      </c>
      <c r="O71" s="75">
        <f t="shared" si="108"/>
        <v>0.17499999999999999</v>
      </c>
      <c r="P71" s="78">
        <f t="shared" si="94"/>
        <v>0.85138340381779287</v>
      </c>
      <c r="Q71" s="78">
        <f t="shared" si="109"/>
        <v>0.17106866532524956</v>
      </c>
      <c r="R71" s="78">
        <f t="shared" si="110"/>
        <v>7.6980899396362296E-2</v>
      </c>
      <c r="S71" s="78">
        <f t="shared" si="111"/>
        <v>0.37619266680321084</v>
      </c>
      <c r="T71" s="79">
        <f t="shared" si="112"/>
        <v>79.636528641535364</v>
      </c>
      <c r="U71" s="79">
        <f t="shared" si="113"/>
        <v>9.9545660801919205</v>
      </c>
      <c r="V71" s="79">
        <f t="shared" si="114"/>
        <v>9.9545660801919205</v>
      </c>
      <c r="W71" s="79">
        <f t="shared" si="115"/>
        <v>44.795547360863644</v>
      </c>
      <c r="X71" s="78">
        <f t="shared" si="116"/>
        <v>9.1466985741408866E-2</v>
      </c>
      <c r="Y71" s="80">
        <f t="shared" si="117"/>
        <v>2.9358704016845899E-2</v>
      </c>
      <c r="Z71" s="63">
        <f t="shared" si="143"/>
        <v>9.0848493208085443</v>
      </c>
      <c r="AA71" s="63">
        <f t="shared" si="144"/>
        <v>9.0848493208085443</v>
      </c>
      <c r="AB71" s="80">
        <f t="shared" si="118"/>
        <v>7.9356241372551428E-2</v>
      </c>
      <c r="AC71" s="119">
        <f t="shared" si="145"/>
        <v>39122.374402360452</v>
      </c>
      <c r="AD71" s="119">
        <f t="shared" si="146"/>
        <v>39271.455604919043</v>
      </c>
      <c r="AE71" s="119">
        <f t="shared" si="119"/>
        <v>3927.1455604919047</v>
      </c>
      <c r="AF71" s="119">
        <f t="shared" si="147"/>
        <v>35344.31004442714</v>
      </c>
      <c r="AG71" s="119">
        <f t="shared" si="148"/>
        <v>421796.43247728684</v>
      </c>
      <c r="AH71" s="121">
        <f t="shared" si="177"/>
        <v>4184381.4104632987</v>
      </c>
      <c r="AI71" s="126">
        <f t="shared" si="149"/>
        <v>3762584.9779860117</v>
      </c>
      <c r="AJ71" s="119">
        <f t="shared" si="120"/>
        <v>1585.1629665941127</v>
      </c>
      <c r="AK71" s="119">
        <f t="shared" si="150"/>
        <v>7598.0070271155882</v>
      </c>
      <c r="AL71" s="119">
        <f t="shared" si="151"/>
        <v>411187.36657356814</v>
      </c>
      <c r="AM71" s="126">
        <f t="shared" si="121"/>
        <v>3351397.6114124437</v>
      </c>
      <c r="AN71" s="121">
        <f t="shared" si="152"/>
        <v>486100274.13064975</v>
      </c>
      <c r="AO71" s="120">
        <f t="shared" si="178"/>
        <v>48610.027413064978</v>
      </c>
      <c r="AP71" s="128">
        <f t="shared" si="122"/>
        <v>7000</v>
      </c>
      <c r="AQ71" s="132">
        <f t="shared" si="153"/>
        <v>123.20000000000039</v>
      </c>
      <c r="AR71" s="132">
        <f t="shared" si="154"/>
        <v>217.3600000000007</v>
      </c>
      <c r="AS71" s="132">
        <f t="shared" si="155"/>
        <v>131.90000000000012</v>
      </c>
      <c r="AT71" s="139">
        <f t="shared" si="179"/>
        <v>59693113663.243973</v>
      </c>
      <c r="AU71" s="139">
        <f t="shared" si="180"/>
        <v>687031087.19680023</v>
      </c>
      <c r="AV71" s="139">
        <f t="shared" ref="AV71:AV134" si="193">IF(AU71&lt;0,AV70-AV70*(1-EXP(-P70))+(AU71*((AV70-AV70*(1-EXP(-P70)))/AT70)),AV70-AV70*(1-EXP(-P70))+AU71)</f>
        <v>1285433239.8883147</v>
      </c>
      <c r="AW71" s="139">
        <f t="shared" si="123"/>
        <v>58674554920.209801</v>
      </c>
      <c r="AX71" s="133">
        <f t="shared" si="156"/>
        <v>105649033579.55576</v>
      </c>
      <c r="AY71" s="133">
        <f t="shared" si="181"/>
        <v>884312456.78964233</v>
      </c>
      <c r="AZ71" s="133">
        <f t="shared" si="157"/>
        <v>9948492080.1378574</v>
      </c>
      <c r="BA71" s="133">
        <f t="shared" si="158"/>
        <v>15571569922.23835</v>
      </c>
      <c r="BB71" s="146">
        <f t="shared" si="182"/>
        <v>64031558609.859894</v>
      </c>
      <c r="BC71" s="146">
        <f t="shared" si="183"/>
        <v>614482115.7505188</v>
      </c>
      <c r="BD71" s="146">
        <f t="shared" si="184"/>
        <v>16626385681.283678</v>
      </c>
      <c r="BE71" s="146">
        <f t="shared" si="124"/>
        <v>12262928770.798859</v>
      </c>
      <c r="BF71" s="136">
        <f t="shared" si="159"/>
        <v>23332813158.271187</v>
      </c>
      <c r="BG71" s="136">
        <f t="shared" si="160"/>
        <v>193172932.3704071</v>
      </c>
      <c r="BH71" s="136">
        <f t="shared" si="161"/>
        <v>812141953.50224328</v>
      </c>
      <c r="BI71" s="136">
        <f t="shared" si="162"/>
        <v>11406326853.930902</v>
      </c>
      <c r="BJ71" s="150">
        <f t="shared" si="125"/>
        <v>97915380467.177917</v>
      </c>
      <c r="BK71" s="150">
        <f t="shared" si="163"/>
        <v>242053582304.6572</v>
      </c>
      <c r="BL71" s="149">
        <f t="shared" si="164"/>
        <v>18666555959.470051</v>
      </c>
      <c r="BM71" s="150">
        <f t="shared" si="165"/>
        <v>78542911209.838089</v>
      </c>
      <c r="BN71" s="150">
        <f t="shared" si="185"/>
        <v>8081185081339.208</v>
      </c>
      <c r="BO71" s="154">
        <f t="shared" si="166"/>
        <v>2.4112880709291309</v>
      </c>
      <c r="BP71" s="154">
        <f t="shared" si="126"/>
        <v>2.4112880709291309</v>
      </c>
      <c r="BQ71" s="148">
        <f t="shared" si="167"/>
        <v>1217215719160.4775</v>
      </c>
      <c r="BR71" s="148">
        <f t="shared" si="168"/>
        <v>1217.2157191604776</v>
      </c>
      <c r="BS71" s="139">
        <f t="shared" si="127"/>
        <v>319857158284.4953</v>
      </c>
      <c r="BT71" s="139">
        <f t="shared" si="128"/>
        <v>644830743259.60681</v>
      </c>
      <c r="BU71" s="139">
        <f t="shared" si="129"/>
        <v>7187828511.3905001</v>
      </c>
      <c r="BV71" s="139">
        <f t="shared" si="169"/>
        <v>56225215703.696777</v>
      </c>
      <c r="BW71" s="139">
        <f t="shared" si="170"/>
        <v>453154915601.88818</v>
      </c>
      <c r="BX71" s="139">
        <f t="shared" si="171"/>
        <v>24659772090893.879</v>
      </c>
      <c r="BY71" s="143">
        <f t="shared" si="172"/>
        <v>7.3580562350824845</v>
      </c>
      <c r="BZ71" s="143">
        <f t="shared" si="130"/>
        <v>7.3580562350824845</v>
      </c>
      <c r="CA71" s="143">
        <f t="shared" si="131"/>
        <v>81.558554949102046</v>
      </c>
      <c r="CB71" s="143">
        <f t="shared" si="132"/>
        <v>81.558554949102046</v>
      </c>
      <c r="CC71" s="143">
        <f t="shared" si="133"/>
        <v>3.1731032613752657</v>
      </c>
      <c r="CD71" s="143">
        <f t="shared" si="134"/>
        <v>8.1860837581292927</v>
      </c>
      <c r="CE71" s="166">
        <f t="shared" si="135"/>
        <v>90.106984376497479</v>
      </c>
      <c r="CG71" s="167">
        <v>70</v>
      </c>
      <c r="CH71" s="169">
        <f t="shared" si="173"/>
        <v>69</v>
      </c>
      <c r="CI71" s="170">
        <f t="shared" si="174"/>
        <v>1.9949454151072357</v>
      </c>
      <c r="CK71" s="189">
        <v>69</v>
      </c>
      <c r="CL71" s="190">
        <f>'Litter calculation'!G$30+CK71</f>
        <v>42744</v>
      </c>
      <c r="CM71" s="193">
        <f t="shared" si="175"/>
        <v>1</v>
      </c>
      <c r="CN71" s="189">
        <f t="shared" si="136"/>
        <v>0.9</v>
      </c>
      <c r="CO71" s="194">
        <f t="shared" si="137"/>
        <v>0.45</v>
      </c>
      <c r="CP71" s="194">
        <f t="shared" si="138"/>
        <v>0.2</v>
      </c>
      <c r="CQ71" s="189">
        <f t="shared" si="139"/>
        <v>0.36870000000000003</v>
      </c>
      <c r="CR71" s="189">
        <f t="shared" si="102"/>
        <v>3.687E-2</v>
      </c>
      <c r="CS71" s="189">
        <f t="shared" si="102"/>
        <v>3.687E-2</v>
      </c>
      <c r="CT71" s="189">
        <f t="shared" si="140"/>
        <v>2.9389999999999999E-2</v>
      </c>
      <c r="CU71" s="189">
        <f t="shared" si="103"/>
        <v>2.9390000000000002E-3</v>
      </c>
      <c r="CV71" s="189">
        <f t="shared" si="103"/>
        <v>2.9390000000000002E-3</v>
      </c>
      <c r="CW71" s="189">
        <f t="shared" si="141"/>
        <v>4.6999999999999999E-4</v>
      </c>
      <c r="CX71" s="189">
        <f t="shared" si="104"/>
        <v>4.6999999999999997E-5</v>
      </c>
      <c r="CY71" s="189">
        <f t="shared" si="104"/>
        <v>4.6999999999999997E-5</v>
      </c>
      <c r="CZ71" s="195">
        <f t="shared" si="186"/>
        <v>8.9509387921912218</v>
      </c>
      <c r="DA71" s="195">
        <f t="shared" si="187"/>
        <v>29.676385786424632</v>
      </c>
      <c r="DB71" s="195">
        <f t="shared" si="188"/>
        <v>0.64558171312426005</v>
      </c>
      <c r="DC71" s="195">
        <f t="shared" si="189"/>
        <v>17.877793150862079</v>
      </c>
      <c r="DD71" s="195">
        <f t="shared" si="190"/>
        <v>0.44079653908085681</v>
      </c>
      <c r="DE71" s="195">
        <f t="shared" si="191"/>
        <v>12.574638386047825</v>
      </c>
      <c r="DF71" s="195">
        <f t="shared" si="192"/>
        <v>70.166134367730876</v>
      </c>
    </row>
    <row r="72" spans="1:110" ht="16" x14ac:dyDescent="0.2">
      <c r="A72" s="18" t="s">
        <v>305</v>
      </c>
      <c r="B72" s="18"/>
      <c r="C72" s="39"/>
      <c r="D72" s="179">
        <v>3.0000000000000001E-5</v>
      </c>
      <c r="E72" s="42" t="s">
        <v>35</v>
      </c>
      <c r="I72" s="69">
        <f t="shared" si="176"/>
        <v>69</v>
      </c>
      <c r="J72" s="76">
        <f t="shared" si="176"/>
        <v>43778</v>
      </c>
      <c r="K72" s="74">
        <f t="shared" si="142"/>
        <v>11</v>
      </c>
      <c r="L72" s="75">
        <f t="shared" si="105"/>
        <v>19.78877651324094</v>
      </c>
      <c r="M72" s="75">
        <f t="shared" si="106"/>
        <v>0.4</v>
      </c>
      <c r="N72" s="75">
        <f t="shared" si="107"/>
        <v>0.02</v>
      </c>
      <c r="O72" s="75">
        <f t="shared" si="108"/>
        <v>0.17499999999999999</v>
      </c>
      <c r="P72" s="78">
        <f t="shared" si="94"/>
        <v>0.85464730578114012</v>
      </c>
      <c r="Q72" s="78">
        <f t="shared" si="109"/>
        <v>0.1717244819057919</v>
      </c>
      <c r="R72" s="78">
        <f t="shared" si="110"/>
        <v>7.727601685760635E-2</v>
      </c>
      <c r="S72" s="78">
        <f t="shared" si="111"/>
        <v>0.37763485604282937</v>
      </c>
      <c r="T72" s="79">
        <f t="shared" si="112"/>
        <v>79.771662665291274</v>
      </c>
      <c r="U72" s="79">
        <f t="shared" si="113"/>
        <v>9.9714578331614092</v>
      </c>
      <c r="V72" s="79">
        <f t="shared" si="114"/>
        <v>9.9714578331614092</v>
      </c>
      <c r="W72" s="79">
        <f t="shared" si="115"/>
        <v>44.871560249226349</v>
      </c>
      <c r="X72" s="78">
        <f t="shared" si="116"/>
        <v>9.2046498197299542E-2</v>
      </c>
      <c r="Y72" s="80">
        <f t="shared" si="117"/>
        <v>2.9593263041992581E-2</v>
      </c>
      <c r="Z72" s="63">
        <f t="shared" si="143"/>
        <v>9.0608029173550015</v>
      </c>
      <c r="AA72" s="63">
        <f t="shared" si="144"/>
        <v>9.0608029173550015</v>
      </c>
      <c r="AB72" s="80">
        <f t="shared" si="118"/>
        <v>7.960024312882992E-2</v>
      </c>
      <c r="AC72" s="119">
        <f t="shared" si="145"/>
        <v>35399.815721464853</v>
      </c>
      <c r="AD72" s="119">
        <f t="shared" si="146"/>
        <v>35548.896924023444</v>
      </c>
      <c r="AE72" s="119">
        <f t="shared" si="119"/>
        <v>3554.8896924023447</v>
      </c>
      <c r="AF72" s="119">
        <f t="shared" si="147"/>
        <v>31994.007231621101</v>
      </c>
      <c r="AG72" s="119">
        <f t="shared" si="148"/>
        <v>425351.32216968917</v>
      </c>
      <c r="AH72" s="121">
        <f t="shared" si="177"/>
        <v>4219930.3073873222</v>
      </c>
      <c r="AI72" s="126">
        <f t="shared" si="149"/>
        <v>3794578.9852176332</v>
      </c>
      <c r="AJ72" s="119">
        <f t="shared" si="120"/>
        <v>1630.1829488917763</v>
      </c>
      <c r="AK72" s="119">
        <f t="shared" si="150"/>
        <v>7643.027009413252</v>
      </c>
      <c r="AL72" s="119">
        <f t="shared" si="151"/>
        <v>418830.39358298137</v>
      </c>
      <c r="AM72" s="126">
        <f t="shared" si="121"/>
        <v>3375748.5916346516</v>
      </c>
      <c r="AN72" s="121">
        <f t="shared" si="152"/>
        <v>489632238.86114216</v>
      </c>
      <c r="AO72" s="120">
        <f t="shared" si="178"/>
        <v>48963.223886114218</v>
      </c>
      <c r="AP72" s="128">
        <f t="shared" si="122"/>
        <v>7000</v>
      </c>
      <c r="AQ72" s="132">
        <f t="shared" si="153"/>
        <v>123.60000000000039</v>
      </c>
      <c r="AR72" s="132">
        <f t="shared" si="154"/>
        <v>217.38000000000071</v>
      </c>
      <c r="AS72" s="132">
        <f t="shared" si="155"/>
        <v>132.07500000000013</v>
      </c>
      <c r="AT72" s="139">
        <f t="shared" si="179"/>
        <v>60322691827.692902</v>
      </c>
      <c r="AU72" s="139">
        <f t="shared" si="180"/>
        <v>629578164.44892883</v>
      </c>
      <c r="AV72" s="139">
        <f t="shared" si="193"/>
        <v>1178231990.15259</v>
      </c>
      <c r="AW72" s="139">
        <f t="shared" si="123"/>
        <v>54003259361.221588</v>
      </c>
      <c r="AX72" s="133">
        <f t="shared" si="156"/>
        <v>106426463438.8582</v>
      </c>
      <c r="AY72" s="133">
        <f t="shared" si="181"/>
        <v>777429859.30244446</v>
      </c>
      <c r="AZ72" s="133">
        <f t="shared" si="157"/>
        <v>9161657882.4440441</v>
      </c>
      <c r="BA72" s="133">
        <f t="shared" si="158"/>
        <v>14414810589.681023</v>
      </c>
      <c r="BB72" s="146">
        <f t="shared" si="182"/>
        <v>64582492305.784706</v>
      </c>
      <c r="BC72" s="146">
        <f t="shared" si="183"/>
        <v>550933695.92481232</v>
      </c>
      <c r="BD72" s="146">
        <f t="shared" si="184"/>
        <v>15945429541.728848</v>
      </c>
      <c r="BE72" s="146">
        <f t="shared" si="124"/>
        <v>11824080795.517139</v>
      </c>
      <c r="BF72" s="136">
        <f t="shared" si="159"/>
        <v>23502347465.334824</v>
      </c>
      <c r="BG72" s="136">
        <f t="shared" si="160"/>
        <v>169534307.06363678</v>
      </c>
      <c r="BH72" s="136">
        <f t="shared" si="161"/>
        <v>726241985.81011057</v>
      </c>
      <c r="BI72" s="136">
        <f t="shared" si="162"/>
        <v>10249430843.314548</v>
      </c>
      <c r="BJ72" s="150">
        <f t="shared" si="125"/>
        <v>90491581589.734299</v>
      </c>
      <c r="BK72" s="150">
        <f t="shared" si="163"/>
        <v>241281186759.53827</v>
      </c>
      <c r="BL72" s="149">
        <f t="shared" si="164"/>
        <v>18429539853.587326</v>
      </c>
      <c r="BM72" s="150">
        <f t="shared" si="165"/>
        <v>71097793848.04689</v>
      </c>
      <c r="BN72" s="150">
        <f t="shared" si="185"/>
        <v>7983063730163.8643</v>
      </c>
      <c r="BO72" s="154">
        <f t="shared" si="166"/>
        <v>2.3648276859083852</v>
      </c>
      <c r="BP72" s="154">
        <f t="shared" si="126"/>
        <v>2.3648276859083852</v>
      </c>
      <c r="BQ72" s="148">
        <f t="shared" si="167"/>
        <v>1235645259014.0649</v>
      </c>
      <c r="BR72" s="148">
        <f t="shared" si="168"/>
        <v>1235.645259014065</v>
      </c>
      <c r="BS72" s="139">
        <f t="shared" si="127"/>
        <v>288654104878.4632</v>
      </c>
      <c r="BT72" s="139">
        <f t="shared" si="128"/>
        <v>642773081527.41003</v>
      </c>
      <c r="BU72" s="139">
        <f t="shared" si="129"/>
        <v>7241832722.2146091</v>
      </c>
      <c r="BV72" s="139">
        <f t="shared" si="169"/>
        <v>56237822541.517014</v>
      </c>
      <c r="BW72" s="139">
        <f t="shared" si="170"/>
        <v>462584935941.57129</v>
      </c>
      <c r="BX72" s="139">
        <f t="shared" si="171"/>
        <v>24704758394922.773</v>
      </c>
      <c r="BY72" s="143">
        <f t="shared" si="172"/>
        <v>7.3183051771518013</v>
      </c>
      <c r="BZ72" s="143">
        <f t="shared" si="130"/>
        <v>7.3183051771518013</v>
      </c>
      <c r="CA72" s="143">
        <f t="shared" si="131"/>
        <v>81.117944176508757</v>
      </c>
      <c r="CB72" s="143">
        <f t="shared" si="132"/>
        <v>81.117944176508757</v>
      </c>
      <c r="CC72" s="143">
        <f t="shared" si="133"/>
        <v>3.1465107485212669</v>
      </c>
      <c r="CD72" s="143">
        <f t="shared" si="134"/>
        <v>8.1512944336478288</v>
      </c>
      <c r="CE72" s="166">
        <f t="shared" si="135"/>
        <v>89.962164589574002</v>
      </c>
      <c r="CG72" s="167">
        <v>71</v>
      </c>
      <c r="CH72" s="169">
        <f t="shared" si="173"/>
        <v>70</v>
      </c>
      <c r="CI72" s="170">
        <f t="shared" si="174"/>
        <v>1.9944371117711854</v>
      </c>
      <c r="CK72" s="189">
        <v>70</v>
      </c>
      <c r="CL72" s="190">
        <f>'Litter calculation'!G$30+CK72</f>
        <v>42745</v>
      </c>
      <c r="CM72" s="193">
        <f t="shared" si="175"/>
        <v>1</v>
      </c>
      <c r="CN72" s="189">
        <f t="shared" si="136"/>
        <v>0.9</v>
      </c>
      <c r="CO72" s="194">
        <f t="shared" si="137"/>
        <v>0.45</v>
      </c>
      <c r="CP72" s="194">
        <f t="shared" si="138"/>
        <v>0.2</v>
      </c>
      <c r="CQ72" s="189">
        <f t="shared" si="139"/>
        <v>0.36870000000000003</v>
      </c>
      <c r="CR72" s="189">
        <f t="shared" si="102"/>
        <v>3.687E-2</v>
      </c>
      <c r="CS72" s="189">
        <f t="shared" si="102"/>
        <v>3.687E-2</v>
      </c>
      <c r="CT72" s="189">
        <f t="shared" si="140"/>
        <v>2.9389999999999999E-2</v>
      </c>
      <c r="CU72" s="189">
        <f t="shared" si="103"/>
        <v>2.9390000000000002E-3</v>
      </c>
      <c r="CV72" s="189">
        <f t="shared" si="103"/>
        <v>2.9390000000000002E-3</v>
      </c>
      <c r="CW72" s="189">
        <f t="shared" si="141"/>
        <v>4.6999999999999999E-4</v>
      </c>
      <c r="CX72" s="189">
        <f t="shared" si="104"/>
        <v>4.6999999999999997E-5</v>
      </c>
      <c r="CY72" s="189">
        <f t="shared" si="104"/>
        <v>4.6999999999999997E-5</v>
      </c>
      <c r="CZ72" s="195">
        <f t="shared" si="186"/>
        <v>9.0235288915100504</v>
      </c>
      <c r="DA72" s="195">
        <f t="shared" si="187"/>
        <v>30.230611162348367</v>
      </c>
      <c r="DB72" s="195">
        <f t="shared" si="188"/>
        <v>0.6602786339172696</v>
      </c>
      <c r="DC72" s="195">
        <f t="shared" si="189"/>
        <v>18.310361414329702</v>
      </c>
      <c r="DD72" s="195">
        <f t="shared" si="190"/>
        <v>0.44687693992759947</v>
      </c>
      <c r="DE72" s="195">
        <f t="shared" si="191"/>
        <v>12.766673391932152</v>
      </c>
      <c r="DF72" s="195">
        <f t="shared" si="192"/>
        <v>71.438330433965149</v>
      </c>
    </row>
    <row r="73" spans="1:110" ht="16" x14ac:dyDescent="0.2">
      <c r="A73" s="18" t="s">
        <v>248</v>
      </c>
      <c r="B73" s="18"/>
      <c r="C73" s="39"/>
      <c r="D73" s="174">
        <v>0</v>
      </c>
      <c r="E73" s="42" t="s">
        <v>249</v>
      </c>
      <c r="F73" t="s">
        <v>251</v>
      </c>
      <c r="I73" s="69">
        <f t="shared" si="176"/>
        <v>70</v>
      </c>
      <c r="J73" s="76">
        <f t="shared" si="176"/>
        <v>43779</v>
      </c>
      <c r="K73" s="74">
        <f t="shared" si="142"/>
        <v>11</v>
      </c>
      <c r="L73" s="75">
        <f t="shared" si="105"/>
        <v>19.91745506072624</v>
      </c>
      <c r="M73" s="75">
        <f t="shared" si="106"/>
        <v>0.4</v>
      </c>
      <c r="N73" s="75">
        <f t="shared" si="107"/>
        <v>0.02</v>
      </c>
      <c r="O73" s="75">
        <f t="shared" si="108"/>
        <v>0.17499999999999999</v>
      </c>
      <c r="P73" s="78">
        <f t="shared" si="94"/>
        <v>0.85790421841842923</v>
      </c>
      <c r="Q73" s="78">
        <f t="shared" si="109"/>
        <v>0.17237889411942395</v>
      </c>
      <c r="R73" s="78">
        <f t="shared" si="110"/>
        <v>7.7570502353740758E-2</v>
      </c>
      <c r="S73" s="78">
        <f t="shared" si="111"/>
        <v>0.37907395697558505</v>
      </c>
      <c r="T73" s="79">
        <f t="shared" si="112"/>
        <v>79.909590040110942</v>
      </c>
      <c r="U73" s="79">
        <f t="shared" si="113"/>
        <v>9.9886987550138677</v>
      </c>
      <c r="V73" s="79">
        <f t="shared" si="114"/>
        <v>9.9886987550138677</v>
      </c>
      <c r="W73" s="79">
        <f t="shared" si="115"/>
        <v>44.949144397562399</v>
      </c>
      <c r="X73" s="78">
        <f t="shared" si="116"/>
        <v>9.2626206763270519E-2</v>
      </c>
      <c r="Y73" s="80">
        <f t="shared" si="117"/>
        <v>2.9826428570035948E-2</v>
      </c>
      <c r="Z73" s="63">
        <f t="shared" si="143"/>
        <v>9.0370114369153924</v>
      </c>
      <c r="AA73" s="63">
        <f t="shared" si="144"/>
        <v>9.0370114369153924</v>
      </c>
      <c r="AB73" s="80">
        <f t="shared" si="118"/>
        <v>7.9843538860380189E-2</v>
      </c>
      <c r="AC73" s="119">
        <f t="shared" si="145"/>
        <v>31892.516484382406</v>
      </c>
      <c r="AD73" s="119">
        <f t="shared" si="146"/>
        <v>32041.597686941001</v>
      </c>
      <c r="AE73" s="119">
        <f t="shared" si="119"/>
        <v>3204.1597686941004</v>
      </c>
      <c r="AF73" s="119">
        <f t="shared" si="147"/>
        <v>28837.437918246898</v>
      </c>
      <c r="AG73" s="119">
        <f t="shared" si="148"/>
        <v>428555.48193838325</v>
      </c>
      <c r="AH73" s="121">
        <f t="shared" si="177"/>
        <v>4251971.905074263</v>
      </c>
      <c r="AI73" s="126">
        <f t="shared" si="149"/>
        <v>3823416.4231358799</v>
      </c>
      <c r="AJ73" s="119">
        <f t="shared" si="120"/>
        <v>1676.2207836284167</v>
      </c>
      <c r="AK73" s="119">
        <f t="shared" si="150"/>
        <v>7689.0648441498925</v>
      </c>
      <c r="AL73" s="119">
        <f t="shared" si="151"/>
        <v>426519.45842713129</v>
      </c>
      <c r="AM73" s="126">
        <f t="shared" si="121"/>
        <v>3396896.9647087487</v>
      </c>
      <c r="AN73" s="121">
        <f t="shared" si="152"/>
        <v>492699684.48852128</v>
      </c>
      <c r="AO73" s="120">
        <f t="shared" si="178"/>
        <v>49269.968448852131</v>
      </c>
      <c r="AP73" s="128">
        <f t="shared" si="122"/>
        <v>7000</v>
      </c>
      <c r="AQ73" s="132">
        <f t="shared" si="153"/>
        <v>124.0000000000004</v>
      </c>
      <c r="AR73" s="132">
        <f t="shared" si="154"/>
        <v>217.40000000000072</v>
      </c>
      <c r="AS73" s="132">
        <f t="shared" si="155"/>
        <v>132.25000000000014</v>
      </c>
      <c r="AT73" s="139">
        <f t="shared" si="179"/>
        <v>60897681002.781425</v>
      </c>
      <c r="AU73" s="139">
        <f t="shared" si="180"/>
        <v>574989175.08852386</v>
      </c>
      <c r="AV73" s="139">
        <f t="shared" si="193"/>
        <v>1076248195.6816058</v>
      </c>
      <c r="AW73" s="139">
        <f t="shared" si="123"/>
        <v>49533181268.375038</v>
      </c>
      <c r="AX73" s="133">
        <f t="shared" si="156"/>
        <v>107103057414.1151</v>
      </c>
      <c r="AY73" s="133">
        <f t="shared" si="181"/>
        <v>676593975.25689697</v>
      </c>
      <c r="AZ73" s="133">
        <f t="shared" si="157"/>
        <v>8392644722.7298985</v>
      </c>
      <c r="BA73" s="133">
        <f t="shared" si="158"/>
        <v>13273877701.050047</v>
      </c>
      <c r="BB73" s="146">
        <f t="shared" si="182"/>
        <v>65073310828.82151</v>
      </c>
      <c r="BC73" s="146">
        <f t="shared" si="183"/>
        <v>490818523.0368042</v>
      </c>
      <c r="BD73" s="146">
        <f t="shared" si="184"/>
        <v>15250455476.224127</v>
      </c>
      <c r="BE73" s="146">
        <f t="shared" si="124"/>
        <v>11369804385.37702</v>
      </c>
      <c r="BF73" s="136">
        <f t="shared" si="159"/>
        <v>23649584855.44902</v>
      </c>
      <c r="BG73" s="136">
        <f t="shared" si="160"/>
        <v>147237390.11419678</v>
      </c>
      <c r="BH73" s="136">
        <f t="shared" si="161"/>
        <v>644346389.19690943</v>
      </c>
      <c r="BI73" s="136">
        <f t="shared" si="162"/>
        <v>9137914532.607729</v>
      </c>
      <c r="BJ73" s="150">
        <f t="shared" si="125"/>
        <v>83314777887.409836</v>
      </c>
      <c r="BK73" s="150">
        <f t="shared" si="163"/>
        <v>240048919090.31094</v>
      </c>
      <c r="BL73" s="149">
        <f t="shared" si="164"/>
        <v>18183313422.19051</v>
      </c>
      <c r="BM73" s="150">
        <f t="shared" si="165"/>
        <v>64083195373.882004</v>
      </c>
      <c r="BN73" s="150">
        <f t="shared" si="185"/>
        <v>7872229470912.6553</v>
      </c>
      <c r="BO73" s="154">
        <f t="shared" si="166"/>
        <v>2.317476671414914</v>
      </c>
      <c r="BP73" s="154">
        <f t="shared" si="126"/>
        <v>2.317476671414914</v>
      </c>
      <c r="BQ73" s="148">
        <f t="shared" si="167"/>
        <v>1253828572436.2554</v>
      </c>
      <c r="BR73" s="148">
        <f t="shared" si="168"/>
        <v>1253.8285724362554</v>
      </c>
      <c r="BS73" s="139">
        <f t="shared" si="127"/>
        <v>259370215917.46179</v>
      </c>
      <c r="BT73" s="139">
        <f t="shared" si="128"/>
        <v>639490320456.58838</v>
      </c>
      <c r="BU73" s="139">
        <f t="shared" si="129"/>
        <v>7288783195.2118254</v>
      </c>
      <c r="BV73" s="139">
        <f t="shared" si="169"/>
        <v>56270923056.398064</v>
      </c>
      <c r="BW73" s="139">
        <f t="shared" si="170"/>
        <v>471160627763.04456</v>
      </c>
      <c r="BX73" s="139">
        <f t="shared" si="171"/>
        <v>24732239211895.078</v>
      </c>
      <c r="BY73" s="143">
        <f t="shared" si="172"/>
        <v>7.2808329098129212</v>
      </c>
      <c r="BZ73" s="143">
        <f t="shared" si="130"/>
        <v>7.2808329098129212</v>
      </c>
      <c r="CA73" s="143">
        <f t="shared" si="131"/>
        <v>80.702592094765492</v>
      </c>
      <c r="CB73" s="143">
        <f t="shared" si="132"/>
        <v>80.702592094765492</v>
      </c>
      <c r="CC73" s="143">
        <f t="shared" si="133"/>
        <v>3.119274704513407</v>
      </c>
      <c r="CD73" s="143">
        <f t="shared" si="134"/>
        <v>8.1177309574523004</v>
      </c>
      <c r="CE73" s="166">
        <f t="shared" si="135"/>
        <v>89.827605222364639</v>
      </c>
      <c r="CG73" s="167">
        <v>72</v>
      </c>
      <c r="CH73" s="169">
        <f t="shared" si="173"/>
        <v>71</v>
      </c>
      <c r="CI73" s="170">
        <f t="shared" si="174"/>
        <v>1.9939433678456266</v>
      </c>
      <c r="CK73" s="189">
        <v>71</v>
      </c>
      <c r="CL73" s="190">
        <f>'Litter calculation'!G$30+CK73</f>
        <v>42746</v>
      </c>
      <c r="CM73" s="193">
        <f t="shared" si="175"/>
        <v>1</v>
      </c>
      <c r="CN73" s="189">
        <f t="shared" si="136"/>
        <v>0.9</v>
      </c>
      <c r="CO73" s="194">
        <f t="shared" si="137"/>
        <v>0.45</v>
      </c>
      <c r="CP73" s="194">
        <f t="shared" si="138"/>
        <v>0.2</v>
      </c>
      <c r="CQ73" s="189">
        <f t="shared" si="139"/>
        <v>0.36870000000000003</v>
      </c>
      <c r="CR73" s="189">
        <f t="shared" si="102"/>
        <v>3.687E-2</v>
      </c>
      <c r="CS73" s="189">
        <f t="shared" si="102"/>
        <v>3.687E-2</v>
      </c>
      <c r="CT73" s="189">
        <f t="shared" si="140"/>
        <v>2.9389999999999999E-2</v>
      </c>
      <c r="CU73" s="189">
        <f t="shared" si="103"/>
        <v>2.9390000000000002E-3</v>
      </c>
      <c r="CV73" s="189">
        <f t="shared" si="103"/>
        <v>2.9390000000000002E-3</v>
      </c>
      <c r="CW73" s="189">
        <f t="shared" si="141"/>
        <v>4.6999999999999999E-4</v>
      </c>
      <c r="CX73" s="189">
        <f t="shared" si="104"/>
        <v>4.6999999999999997E-5</v>
      </c>
      <c r="CY73" s="189">
        <f t="shared" si="104"/>
        <v>4.6999999999999997E-5</v>
      </c>
      <c r="CZ73" s="195">
        <f t="shared" si="186"/>
        <v>9.0940166135727338</v>
      </c>
      <c r="DA73" s="195">
        <f t="shared" si="187"/>
        <v>30.78457611355002</v>
      </c>
      <c r="DB73" s="195">
        <f t="shared" si="188"/>
        <v>0.67493242387188146</v>
      </c>
      <c r="DC73" s="195">
        <f t="shared" si="189"/>
        <v>18.742909347566705</v>
      </c>
      <c r="DD73" s="195">
        <f t="shared" si="190"/>
        <v>0.45293949671094907</v>
      </c>
      <c r="DE73" s="195">
        <f t="shared" si="191"/>
        <v>12.958699372383302</v>
      </c>
      <c r="DF73" s="195">
        <f t="shared" si="192"/>
        <v>72.708073367655587</v>
      </c>
    </row>
    <row r="74" spans="1:110" ht="16" x14ac:dyDescent="0.2">
      <c r="A74" s="18" t="s">
        <v>86</v>
      </c>
      <c r="B74" s="18"/>
      <c r="C74" s="39"/>
      <c r="D74" s="44">
        <v>0.86</v>
      </c>
      <c r="E74" s="42" t="s">
        <v>35</v>
      </c>
      <c r="I74" s="69">
        <f t="shared" si="176"/>
        <v>71</v>
      </c>
      <c r="J74" s="76">
        <f t="shared" si="176"/>
        <v>43780</v>
      </c>
      <c r="K74" s="74">
        <f t="shared" si="142"/>
        <v>11</v>
      </c>
      <c r="L74" s="75">
        <f t="shared" si="105"/>
        <v>20.045325762380202</v>
      </c>
      <c r="M74" s="75">
        <f t="shared" si="106"/>
        <v>0.4</v>
      </c>
      <c r="N74" s="75">
        <f t="shared" si="107"/>
        <v>0.02</v>
      </c>
      <c r="O74" s="75">
        <f t="shared" si="108"/>
        <v>0.17499999999999999</v>
      </c>
      <c r="P74" s="78">
        <f t="shared" si="94"/>
        <v>0.86115297890594622</v>
      </c>
      <c r="Q74" s="78">
        <f t="shared" si="109"/>
        <v>0.17303166831970643</v>
      </c>
      <c r="R74" s="78">
        <f t="shared" si="110"/>
        <v>7.786425074386788E-2</v>
      </c>
      <c r="S74" s="78">
        <f t="shared" si="111"/>
        <v>0.38050945579565065</v>
      </c>
      <c r="T74" s="79">
        <f t="shared" si="112"/>
        <v>80.050298054954993</v>
      </c>
      <c r="U74" s="79">
        <f t="shared" si="113"/>
        <v>10.006287256869374</v>
      </c>
      <c r="V74" s="79">
        <f t="shared" si="114"/>
        <v>10.006287256869374</v>
      </c>
      <c r="W74" s="79">
        <f t="shared" si="115"/>
        <v>45.028292655912189</v>
      </c>
      <c r="X74" s="78">
        <f t="shared" si="116"/>
        <v>9.3205892555829103E-2</v>
      </c>
      <c r="Y74" s="80">
        <f t="shared" si="117"/>
        <v>3.0058130281432921E-2</v>
      </c>
      <c r="Z74" s="63">
        <f t="shared" si="143"/>
        <v>9.0134790162476808</v>
      </c>
      <c r="AA74" s="63">
        <f t="shared" si="144"/>
        <v>9.0134790162476808</v>
      </c>
      <c r="AB74" s="80">
        <f t="shared" si="118"/>
        <v>8.0086043810952162E-2</v>
      </c>
      <c r="AC74" s="119">
        <f t="shared" si="145"/>
        <v>28608.070491556253</v>
      </c>
      <c r="AD74" s="119">
        <f t="shared" si="146"/>
        <v>28757.151694114847</v>
      </c>
      <c r="AE74" s="119">
        <f t="shared" si="119"/>
        <v>2875.715169411485</v>
      </c>
      <c r="AF74" s="119">
        <f t="shared" si="147"/>
        <v>25881.436524703364</v>
      </c>
      <c r="AG74" s="119">
        <f t="shared" si="148"/>
        <v>431431.19710779475</v>
      </c>
      <c r="AH74" s="121">
        <f t="shared" si="177"/>
        <v>4280729.0567683782</v>
      </c>
      <c r="AI74" s="126">
        <f t="shared" si="149"/>
        <v>3849297.8596605835</v>
      </c>
      <c r="AJ74" s="119">
        <f t="shared" si="120"/>
        <v>1723.2906925565105</v>
      </c>
      <c r="AK74" s="119">
        <f t="shared" si="150"/>
        <v>7736.1347530779858</v>
      </c>
      <c r="AL74" s="119">
        <f t="shared" si="151"/>
        <v>434255.59318020928</v>
      </c>
      <c r="AM74" s="126">
        <f t="shared" si="121"/>
        <v>3415042.2664803741</v>
      </c>
      <c r="AN74" s="121">
        <f t="shared" si="152"/>
        <v>495331552.49944735</v>
      </c>
      <c r="AO74" s="120">
        <f t="shared" si="178"/>
        <v>49533.155249944735</v>
      </c>
      <c r="AP74" s="128">
        <f t="shared" si="122"/>
        <v>7000</v>
      </c>
      <c r="AQ74" s="132">
        <f t="shared" si="153"/>
        <v>124.4000000000004</v>
      </c>
      <c r="AR74" s="132">
        <f t="shared" si="154"/>
        <v>217.42000000000073</v>
      </c>
      <c r="AS74" s="132">
        <f t="shared" si="155"/>
        <v>132.42500000000015</v>
      </c>
      <c r="AT74" s="139">
        <f t="shared" si="179"/>
        <v>61421112509.931671</v>
      </c>
      <c r="AU74" s="139">
        <f t="shared" si="180"/>
        <v>523431507.15024567</v>
      </c>
      <c r="AV74" s="139">
        <f t="shared" si="193"/>
        <v>979814412.02618408</v>
      </c>
      <c r="AW74" s="139">
        <f t="shared" si="123"/>
        <v>45282202445.775719</v>
      </c>
      <c r="AX74" s="133">
        <f t="shared" si="156"/>
        <v>107685079513.3802</v>
      </c>
      <c r="AY74" s="133">
        <f t="shared" si="181"/>
        <v>582022099.2651062</v>
      </c>
      <c r="AZ74" s="133">
        <f t="shared" si="157"/>
        <v>7645777241.2188129</v>
      </c>
      <c r="BA74" s="133">
        <f t="shared" si="158"/>
        <v>12155938642.924553</v>
      </c>
      <c r="BB74" s="146">
        <f t="shared" si="182"/>
        <v>65507597818.051979</v>
      </c>
      <c r="BC74" s="146">
        <f t="shared" si="183"/>
        <v>434286989.23046875</v>
      </c>
      <c r="BD74" s="146">
        <f t="shared" si="184"/>
        <v>14546475643.695665</v>
      </c>
      <c r="BE74" s="146">
        <f t="shared" si="124"/>
        <v>10903616228.23494</v>
      </c>
      <c r="BF74" s="136">
        <f t="shared" si="159"/>
        <v>23775914519.973473</v>
      </c>
      <c r="BG74" s="136">
        <f t="shared" si="160"/>
        <v>126329664.52445221</v>
      </c>
      <c r="BH74" s="136">
        <f t="shared" si="161"/>
        <v>566748862.98431933</v>
      </c>
      <c r="BI74" s="136">
        <f t="shared" si="162"/>
        <v>8076661376.374609</v>
      </c>
      <c r="BJ74" s="150">
        <f t="shared" si="125"/>
        <v>76418418693.309814</v>
      </c>
      <c r="BK74" s="150">
        <f t="shared" si="163"/>
        <v>238382602294.68597</v>
      </c>
      <c r="BL74" s="149">
        <f t="shared" si="164"/>
        <v>17928311817.180408</v>
      </c>
      <c r="BM74" s="150">
        <f t="shared" si="165"/>
        <v>57514303388.229698</v>
      </c>
      <c r="BN74" s="150">
        <f t="shared" si="185"/>
        <v>7749851278882.3281</v>
      </c>
      <c r="BO74" s="154">
        <f t="shared" si="166"/>
        <v>2.2693280709727537</v>
      </c>
      <c r="BP74" s="154">
        <f t="shared" si="126"/>
        <v>2.2693280709727537</v>
      </c>
      <c r="BQ74" s="148">
        <f t="shared" si="167"/>
        <v>1271756884253.4358</v>
      </c>
      <c r="BR74" s="148">
        <f t="shared" si="168"/>
        <v>1271.7568842534358</v>
      </c>
      <c r="BS74" s="139">
        <f t="shared" si="127"/>
        <v>232050958111.64349</v>
      </c>
      <c r="BT74" s="139">
        <f t="shared" si="128"/>
        <v>635051252513.04346</v>
      </c>
      <c r="BU74" s="139">
        <f t="shared" si="129"/>
        <v>7329122055.681963</v>
      </c>
      <c r="BV74" s="139">
        <f t="shared" si="169"/>
        <v>56325504504.957657</v>
      </c>
      <c r="BW74" s="139">
        <f t="shared" si="170"/>
        <v>478855548025.42285</v>
      </c>
      <c r="BX74" s="139">
        <f t="shared" si="171"/>
        <v>24744439838958.461</v>
      </c>
      <c r="BY74" s="143">
        <f t="shared" si="172"/>
        <v>7.2457199378854789</v>
      </c>
      <c r="BZ74" s="143">
        <f t="shared" si="130"/>
        <v>7.2457199378854789</v>
      </c>
      <c r="CA74" s="143">
        <f t="shared" si="131"/>
        <v>80.313391039639484</v>
      </c>
      <c r="CB74" s="143">
        <f t="shared" si="132"/>
        <v>80.313391039639484</v>
      </c>
      <c r="CC74" s="143">
        <f t="shared" si="133"/>
        <v>3.0914366975690384</v>
      </c>
      <c r="CD74" s="143">
        <f t="shared" si="134"/>
        <v>8.0854458060240511</v>
      </c>
      <c r="CE74" s="166">
        <f t="shared" si="135"/>
        <v>89.703939970895149</v>
      </c>
      <c r="CG74" s="167">
        <v>73</v>
      </c>
      <c r="CH74" s="169">
        <f t="shared" si="173"/>
        <v>72</v>
      </c>
      <c r="CI74" s="170">
        <f t="shared" si="174"/>
        <v>1.9934635666618719</v>
      </c>
      <c r="CK74" s="189">
        <v>72</v>
      </c>
      <c r="CL74" s="190">
        <f>'Litter calculation'!G$30+CK74</f>
        <v>42747</v>
      </c>
      <c r="CM74" s="193">
        <f t="shared" si="175"/>
        <v>1</v>
      </c>
      <c r="CN74" s="189">
        <f t="shared" si="136"/>
        <v>0.9</v>
      </c>
      <c r="CO74" s="194">
        <f t="shared" si="137"/>
        <v>0.45</v>
      </c>
      <c r="CP74" s="194">
        <f t="shared" si="138"/>
        <v>0.2</v>
      </c>
      <c r="CQ74" s="189">
        <f t="shared" si="139"/>
        <v>0.36870000000000003</v>
      </c>
      <c r="CR74" s="189">
        <f t="shared" si="102"/>
        <v>3.687E-2</v>
      </c>
      <c r="CS74" s="189">
        <f t="shared" si="102"/>
        <v>3.687E-2</v>
      </c>
      <c r="CT74" s="189">
        <f t="shared" si="140"/>
        <v>2.9389999999999999E-2</v>
      </c>
      <c r="CU74" s="189">
        <f t="shared" si="103"/>
        <v>2.9390000000000002E-3</v>
      </c>
      <c r="CV74" s="189">
        <f t="shared" si="103"/>
        <v>2.9390000000000002E-3</v>
      </c>
      <c r="CW74" s="189">
        <f t="shared" si="141"/>
        <v>4.6999999999999999E-4</v>
      </c>
      <c r="CX74" s="189">
        <f t="shared" si="104"/>
        <v>4.6999999999999997E-5</v>
      </c>
      <c r="CY74" s="189">
        <f t="shared" si="104"/>
        <v>4.6999999999999997E-5</v>
      </c>
      <c r="CZ74" s="195">
        <f t="shared" si="186"/>
        <v>9.1624628480896959</v>
      </c>
      <c r="DA74" s="195">
        <f t="shared" si="187"/>
        <v>31.338280762400455</v>
      </c>
      <c r="DB74" s="195">
        <f t="shared" si="188"/>
        <v>0.6895432095635361</v>
      </c>
      <c r="DC74" s="195">
        <f t="shared" si="189"/>
        <v>19.175436951528589</v>
      </c>
      <c r="DD74" s="195">
        <f t="shared" si="190"/>
        <v>0.45898426179761731</v>
      </c>
      <c r="DE74" s="195">
        <f t="shared" si="191"/>
        <v>13.15071632782546</v>
      </c>
      <c r="DF74" s="195">
        <f t="shared" si="192"/>
        <v>73.975424361205356</v>
      </c>
    </row>
    <row r="75" spans="1:110" ht="16" x14ac:dyDescent="0.2">
      <c r="A75" s="18" t="s">
        <v>87</v>
      </c>
      <c r="B75" s="18"/>
      <c r="C75" s="39"/>
      <c r="D75" s="44">
        <f>0.0000009*60*60*24</f>
        <v>7.7759999999999996E-2</v>
      </c>
      <c r="E75" s="42" t="s">
        <v>35</v>
      </c>
      <c r="I75" s="69">
        <f t="shared" si="176"/>
        <v>72</v>
      </c>
      <c r="J75" s="76">
        <f t="shared" si="176"/>
        <v>43781</v>
      </c>
      <c r="K75" s="74">
        <f t="shared" si="142"/>
        <v>11</v>
      </c>
      <c r="L75" s="75">
        <f t="shared" si="105"/>
        <v>20.172350054143273</v>
      </c>
      <c r="M75" s="75">
        <f t="shared" si="106"/>
        <v>0.4</v>
      </c>
      <c r="N75" s="75">
        <f t="shared" si="107"/>
        <v>0.02</v>
      </c>
      <c r="O75" s="75">
        <f t="shared" si="108"/>
        <v>0.17499999999999999</v>
      </c>
      <c r="P75" s="78">
        <f t="shared" si="94"/>
        <v>0.8643924155988566</v>
      </c>
      <c r="Q75" s="78">
        <f t="shared" si="109"/>
        <v>0.17368256908777027</v>
      </c>
      <c r="R75" s="78">
        <f t="shared" si="110"/>
        <v>7.815715608949661E-2</v>
      </c>
      <c r="S75" s="78">
        <f t="shared" si="111"/>
        <v>0.38194083479949476</v>
      </c>
      <c r="T75" s="79">
        <f t="shared" si="112"/>
        <v>80.193769178358167</v>
      </c>
      <c r="U75" s="79">
        <f t="shared" si="113"/>
        <v>10.024221147294771</v>
      </c>
      <c r="V75" s="79">
        <f t="shared" si="114"/>
        <v>10.024221147294771</v>
      </c>
      <c r="W75" s="79">
        <f t="shared" si="115"/>
        <v>45.108995162826474</v>
      </c>
      <c r="X75" s="78">
        <f t="shared" si="116"/>
        <v>9.3785333132153009E-2</v>
      </c>
      <c r="Y75" s="80">
        <f t="shared" si="117"/>
        <v>3.028829829810761E-2</v>
      </c>
      <c r="Z75" s="63">
        <f t="shared" si="143"/>
        <v>8.9902096647217853</v>
      </c>
      <c r="AA75" s="63">
        <f t="shared" si="144"/>
        <v>8.9902096647217853</v>
      </c>
      <c r="AB75" s="80">
        <f t="shared" si="118"/>
        <v>8.0327672804104674E-2</v>
      </c>
      <c r="AC75" s="119">
        <f t="shared" si="145"/>
        <v>25550.554928348985</v>
      </c>
      <c r="AD75" s="119">
        <f t="shared" si="146"/>
        <v>25699.63613090758</v>
      </c>
      <c r="AE75" s="119">
        <f t="shared" si="119"/>
        <v>2569.9636130907584</v>
      </c>
      <c r="AF75" s="119">
        <f t="shared" si="147"/>
        <v>23129.67251781682</v>
      </c>
      <c r="AG75" s="119">
        <f t="shared" si="148"/>
        <v>434001.1607208855</v>
      </c>
      <c r="AH75" s="121">
        <f t="shared" si="177"/>
        <v>4306428.6928992858</v>
      </c>
      <c r="AI75" s="126">
        <f t="shared" si="149"/>
        <v>3872427.5321784001</v>
      </c>
      <c r="AJ75" s="119">
        <f t="shared" si="120"/>
        <v>1771.4068095931568</v>
      </c>
      <c r="AK75" s="119">
        <f t="shared" si="150"/>
        <v>7784.2508701146326</v>
      </c>
      <c r="AL75" s="119">
        <f t="shared" si="151"/>
        <v>442039.84405032394</v>
      </c>
      <c r="AM75" s="126">
        <f t="shared" si="121"/>
        <v>3430387.688128076</v>
      </c>
      <c r="AN75" s="121">
        <f t="shared" si="152"/>
        <v>497557314.56486058</v>
      </c>
      <c r="AO75" s="120">
        <f t="shared" si="178"/>
        <v>49755.731456486057</v>
      </c>
      <c r="AP75" s="128">
        <f t="shared" si="122"/>
        <v>7000</v>
      </c>
      <c r="AQ75" s="132">
        <f t="shared" si="153"/>
        <v>124.80000000000041</v>
      </c>
      <c r="AR75" s="132">
        <f t="shared" si="154"/>
        <v>217.44000000000074</v>
      </c>
      <c r="AS75" s="132">
        <f t="shared" si="155"/>
        <v>132.60000000000016</v>
      </c>
      <c r="AT75" s="139">
        <f t="shared" si="179"/>
        <v>61896129931.868858</v>
      </c>
      <c r="AU75" s="139">
        <f t="shared" si="180"/>
        <v>475017421.93718719</v>
      </c>
      <c r="AV75" s="139">
        <f t="shared" si="193"/>
        <v>889159955.83133447</v>
      </c>
      <c r="AW75" s="139">
        <f t="shared" si="123"/>
        <v>41263723017.216461</v>
      </c>
      <c r="AX75" s="133">
        <f t="shared" si="156"/>
        <v>108178911332.69235</v>
      </c>
      <c r="AY75" s="133">
        <f t="shared" si="181"/>
        <v>493831819.31214905</v>
      </c>
      <c r="AZ75" s="133">
        <f t="shared" si="157"/>
        <v>6924778991.1084166</v>
      </c>
      <c r="BA75" s="133">
        <f t="shared" si="158"/>
        <v>11067354685.58672</v>
      </c>
      <c r="BB75" s="146">
        <f t="shared" si="182"/>
        <v>65889027381.25174</v>
      </c>
      <c r="BC75" s="146">
        <f t="shared" si="183"/>
        <v>381429563.19976044</v>
      </c>
      <c r="BD75" s="146">
        <f t="shared" si="184"/>
        <v>13838228691.687496</v>
      </c>
      <c r="BE75" s="146">
        <f t="shared" si="124"/>
        <v>10428907423.92239</v>
      </c>
      <c r="BF75" s="136">
        <f t="shared" si="159"/>
        <v>23882751099.113308</v>
      </c>
      <c r="BG75" s="136">
        <f t="shared" si="160"/>
        <v>106836579.13983536</v>
      </c>
      <c r="BH75" s="136">
        <f t="shared" si="161"/>
        <v>493662760.5079608</v>
      </c>
      <c r="BI75" s="136">
        <f t="shared" si="162"/>
        <v>7069501291.9581413</v>
      </c>
      <c r="BJ75" s="150">
        <f t="shared" si="125"/>
        <v>69829486418.683716</v>
      </c>
      <c r="BK75" s="150">
        <f t="shared" si="163"/>
        <v>236309780250.16318</v>
      </c>
      <c r="BL75" s="149">
        <f t="shared" si="164"/>
        <v>17665019011.045219</v>
      </c>
      <c r="BM75" s="150">
        <f t="shared" si="165"/>
        <v>51399272261.815163</v>
      </c>
      <c r="BN75" s="150">
        <f t="shared" si="185"/>
        <v>7617105238301.6191</v>
      </c>
      <c r="BO75" s="154">
        <f t="shared" si="166"/>
        <v>2.2204794124766076</v>
      </c>
      <c r="BP75" s="154">
        <f t="shared" si="126"/>
        <v>2.2204794124766076</v>
      </c>
      <c r="BQ75" s="148">
        <f t="shared" si="167"/>
        <v>1289421903264.481</v>
      </c>
      <c r="BR75" s="148">
        <f t="shared" si="168"/>
        <v>1289.421903264481</v>
      </c>
      <c r="BS75" s="139">
        <f t="shared" si="127"/>
        <v>206712956021.21423</v>
      </c>
      <c r="BT75" s="139">
        <f t="shared" si="128"/>
        <v>629529254586.43469</v>
      </c>
      <c r="BU75" s="139">
        <f t="shared" si="129"/>
        <v>7363298997.2140017</v>
      </c>
      <c r="BV75" s="139">
        <f t="shared" si="169"/>
        <v>56402501731.09198</v>
      </c>
      <c r="BW75" s="139">
        <f t="shared" si="170"/>
        <v>485649696425.284</v>
      </c>
      <c r="BX75" s="139">
        <f t="shared" si="171"/>
        <v>24743507436090.219</v>
      </c>
      <c r="BY75" s="143">
        <f t="shared" si="172"/>
        <v>7.2130352851145147</v>
      </c>
      <c r="BZ75" s="143">
        <f t="shared" si="130"/>
        <v>7.2130352851145147</v>
      </c>
      <c r="CA75" s="143">
        <f t="shared" si="131"/>
        <v>79.95110608776551</v>
      </c>
      <c r="CB75" s="143">
        <f t="shared" si="132"/>
        <v>79.95110608776551</v>
      </c>
      <c r="CC75" s="143">
        <f t="shared" si="133"/>
        <v>3.0630411507817938</v>
      </c>
      <c r="CD75" s="143">
        <f t="shared" si="134"/>
        <v>8.0544861483704917</v>
      </c>
      <c r="CE75" s="166">
        <f t="shared" si="135"/>
        <v>89.591749789516712</v>
      </c>
      <c r="CG75" s="167">
        <v>74</v>
      </c>
      <c r="CH75" s="169">
        <f t="shared" si="173"/>
        <v>73</v>
      </c>
      <c r="CI75" s="170">
        <f t="shared" si="174"/>
        <v>1.9929971258898567</v>
      </c>
      <c r="CK75" s="189">
        <v>73</v>
      </c>
      <c r="CL75" s="190">
        <f>'Litter calculation'!G$30+CK75</f>
        <v>42748</v>
      </c>
      <c r="CM75" s="193">
        <f t="shared" si="175"/>
        <v>1</v>
      </c>
      <c r="CN75" s="189">
        <f t="shared" si="136"/>
        <v>0.9</v>
      </c>
      <c r="CO75" s="194">
        <f t="shared" si="137"/>
        <v>0.45</v>
      </c>
      <c r="CP75" s="194">
        <f t="shared" si="138"/>
        <v>0.2</v>
      </c>
      <c r="CQ75" s="189">
        <f t="shared" si="139"/>
        <v>0.36870000000000003</v>
      </c>
      <c r="CR75" s="189">
        <f t="shared" si="102"/>
        <v>3.687E-2</v>
      </c>
      <c r="CS75" s="189">
        <f t="shared" si="102"/>
        <v>3.687E-2</v>
      </c>
      <c r="CT75" s="189">
        <f t="shared" si="140"/>
        <v>2.9389999999999999E-2</v>
      </c>
      <c r="CU75" s="189">
        <f t="shared" si="103"/>
        <v>2.9390000000000002E-3</v>
      </c>
      <c r="CV75" s="189">
        <f t="shared" si="103"/>
        <v>2.9390000000000002E-3</v>
      </c>
      <c r="CW75" s="189">
        <f t="shared" si="141"/>
        <v>4.6999999999999999E-4</v>
      </c>
      <c r="CX75" s="189">
        <f t="shared" si="104"/>
        <v>4.6999999999999997E-5</v>
      </c>
      <c r="CY75" s="189">
        <f t="shared" si="104"/>
        <v>4.6999999999999997E-5</v>
      </c>
      <c r="CZ75" s="195">
        <f t="shared" si="186"/>
        <v>9.2289267212644415</v>
      </c>
      <c r="DA75" s="195">
        <f t="shared" si="187"/>
        <v>31.891725231213027</v>
      </c>
      <c r="DB75" s="195">
        <f t="shared" si="188"/>
        <v>0.70411111719621466</v>
      </c>
      <c r="DC75" s="195">
        <f t="shared" si="189"/>
        <v>19.607944227170805</v>
      </c>
      <c r="DD75" s="195">
        <f t="shared" si="190"/>
        <v>0.46501128740063613</v>
      </c>
      <c r="DE75" s="195">
        <f t="shared" si="191"/>
        <v>13.342724258682791</v>
      </c>
      <c r="DF75" s="195">
        <f t="shared" si="192"/>
        <v>75.240442842927905</v>
      </c>
    </row>
    <row r="76" spans="1:110" ht="16" x14ac:dyDescent="0.2">
      <c r="A76" s="18" t="s">
        <v>88</v>
      </c>
      <c r="B76" s="18"/>
      <c r="C76" s="39"/>
      <c r="D76" s="44">
        <f>0.000002*60*60*24</f>
        <v>0.17280000000000001</v>
      </c>
      <c r="E76" s="42" t="s">
        <v>35</v>
      </c>
      <c r="I76" s="69">
        <f t="shared" si="176"/>
        <v>73</v>
      </c>
      <c r="J76" s="76">
        <f t="shared" si="176"/>
        <v>43782</v>
      </c>
      <c r="K76" s="74">
        <f t="shared" si="142"/>
        <v>11</v>
      </c>
      <c r="L76" s="75">
        <f t="shared" si="105"/>
        <v>20.298489627221578</v>
      </c>
      <c r="M76" s="75">
        <f t="shared" si="106"/>
        <v>0.4</v>
      </c>
      <c r="N76" s="75">
        <f t="shared" si="107"/>
        <v>0.02</v>
      </c>
      <c r="O76" s="75">
        <f t="shared" si="108"/>
        <v>0.17499999999999999</v>
      </c>
      <c r="P76" s="78">
        <f t="shared" si="94"/>
        <v>0.86762134856449036</v>
      </c>
      <c r="Q76" s="78">
        <f t="shared" si="109"/>
        <v>0.17433135933946972</v>
      </c>
      <c r="R76" s="78">
        <f t="shared" si="110"/>
        <v>7.8449111702761365E-2</v>
      </c>
      <c r="S76" s="78">
        <f t="shared" si="111"/>
        <v>0.38336757262151899</v>
      </c>
      <c r="T76" s="79">
        <f t="shared" si="112"/>
        <v>80.339980851775167</v>
      </c>
      <c r="U76" s="79">
        <f t="shared" si="113"/>
        <v>10.042497606471896</v>
      </c>
      <c r="V76" s="79">
        <f t="shared" si="114"/>
        <v>10.042497606471896</v>
      </c>
      <c r="W76" s="79">
        <f t="shared" si="115"/>
        <v>45.191239229123532</v>
      </c>
      <c r="X76" s="78">
        <f t="shared" si="116"/>
        <v>9.4364302586547849E-2</v>
      </c>
      <c r="Y76" s="80">
        <f t="shared" si="117"/>
        <v>3.0516863204525495E-2</v>
      </c>
      <c r="Z76" s="63">
        <f t="shared" si="143"/>
        <v>8.9672072676932277</v>
      </c>
      <c r="AA76" s="63">
        <f t="shared" si="144"/>
        <v>8.9672072676932277</v>
      </c>
      <c r="AB76" s="80">
        <f t="shared" si="118"/>
        <v>8.0568340281038792E-2</v>
      </c>
      <c r="AC76" s="119">
        <f t="shared" si="145"/>
        <v>22720.825057789356</v>
      </c>
      <c r="AD76" s="119">
        <f t="shared" si="146"/>
        <v>22869.906260347951</v>
      </c>
      <c r="AE76" s="119">
        <f t="shared" si="119"/>
        <v>2286.9906260347952</v>
      </c>
      <c r="AF76" s="119">
        <f t="shared" si="147"/>
        <v>20582.915634313154</v>
      </c>
      <c r="AG76" s="119">
        <f t="shared" si="148"/>
        <v>436288.15134692029</v>
      </c>
      <c r="AH76" s="121">
        <f t="shared" si="177"/>
        <v>4329298.5991596337</v>
      </c>
      <c r="AI76" s="126">
        <f t="shared" si="149"/>
        <v>3893010.4478127137</v>
      </c>
      <c r="AJ76" s="119">
        <f t="shared" si="120"/>
        <v>1820.5831694378164</v>
      </c>
      <c r="AK76" s="119">
        <f t="shared" si="150"/>
        <v>7833.4272299592922</v>
      </c>
      <c r="AL76" s="119">
        <f t="shared" si="151"/>
        <v>449873.27128028322</v>
      </c>
      <c r="AM76" s="126">
        <f t="shared" si="121"/>
        <v>3443137.1765324306</v>
      </c>
      <c r="AN76" s="121">
        <f t="shared" si="152"/>
        <v>499406551.96578187</v>
      </c>
      <c r="AO76" s="120">
        <f t="shared" si="178"/>
        <v>49940.655196578184</v>
      </c>
      <c r="AP76" s="128">
        <f t="shared" si="122"/>
        <v>7000</v>
      </c>
      <c r="AQ76" s="132">
        <f t="shared" si="153"/>
        <v>125.20000000000041</v>
      </c>
      <c r="AR76" s="132">
        <f t="shared" si="154"/>
        <v>217.46000000000075</v>
      </c>
      <c r="AS76" s="132">
        <f t="shared" si="155"/>
        <v>132.77500000000018</v>
      </c>
      <c r="AT76" s="139">
        <f t="shared" si="179"/>
        <v>62325937685.329781</v>
      </c>
      <c r="AU76" s="139">
        <f t="shared" si="180"/>
        <v>429807753.46092224</v>
      </c>
      <c r="AV76" s="139">
        <f t="shared" si="193"/>
        <v>804417471.28757811</v>
      </c>
      <c r="AW76" s="139">
        <f t="shared" si="123"/>
        <v>37486871051.339386</v>
      </c>
      <c r="AX76" s="133">
        <f t="shared" si="156"/>
        <v>108590960659.43997</v>
      </c>
      <c r="AY76" s="133">
        <f t="shared" si="181"/>
        <v>412049326.74761963</v>
      </c>
      <c r="AZ76" s="133">
        <f t="shared" si="157"/>
        <v>6232767012.4474401</v>
      </c>
      <c r="BA76" s="133">
        <f t="shared" si="158"/>
        <v>10013649463.692293</v>
      </c>
      <c r="BB76" s="146">
        <f t="shared" si="182"/>
        <v>66221308790.662758</v>
      </c>
      <c r="BC76" s="146">
        <f t="shared" si="183"/>
        <v>332281409.41101837</v>
      </c>
      <c r="BD76" s="146">
        <f t="shared" si="184"/>
        <v>13130139256.253693</v>
      </c>
      <c r="BE76" s="146">
        <f t="shared" si="124"/>
        <v>9948908819.6631489</v>
      </c>
      <c r="BF76" s="136">
        <f t="shared" si="159"/>
        <v>23971514494.357529</v>
      </c>
      <c r="BG76" s="136">
        <f t="shared" si="160"/>
        <v>88763395.244220734</v>
      </c>
      <c r="BH76" s="136">
        <f t="shared" si="161"/>
        <v>425225336.32554471</v>
      </c>
      <c r="BI76" s="136">
        <f t="shared" si="162"/>
        <v>6119244724.2280159</v>
      </c>
      <c r="BJ76" s="150">
        <f t="shared" si="125"/>
        <v>63568674058.922844</v>
      </c>
      <c r="BK76" s="150">
        <f t="shared" si="163"/>
        <v>233859265885.35931</v>
      </c>
      <c r="BL76" s="149">
        <f t="shared" si="164"/>
        <v>17393963893.25827</v>
      </c>
      <c r="BM76" s="150">
        <f t="shared" si="165"/>
        <v>45739812520.6959</v>
      </c>
      <c r="BN76" s="150">
        <f t="shared" si="185"/>
        <v>7475160495102.6211</v>
      </c>
      <c r="BO76" s="154">
        <f t="shared" si="166"/>
        <v>2.1710318560792357</v>
      </c>
      <c r="BP76" s="154">
        <f t="shared" si="126"/>
        <v>2.1710318560792357</v>
      </c>
      <c r="BQ76" s="148">
        <f t="shared" si="167"/>
        <v>1306815867157.7393</v>
      </c>
      <c r="BR76" s="148">
        <f t="shared" si="168"/>
        <v>1306.8158671577394</v>
      </c>
      <c r="BS76" s="139">
        <f t="shared" si="127"/>
        <v>183346762346.10782</v>
      </c>
      <c r="BT76" s="139">
        <f t="shared" si="128"/>
        <v>623001084318.59729</v>
      </c>
      <c r="BU76" s="139">
        <f t="shared" si="129"/>
        <v>7391764901.2950716</v>
      </c>
      <c r="BV76" s="139">
        <f t="shared" si="169"/>
        <v>56502787013.073227</v>
      </c>
      <c r="BW76" s="139">
        <f t="shared" si="170"/>
        <v>491529462016.40247</v>
      </c>
      <c r="BX76" s="139">
        <f t="shared" si="171"/>
        <v>24731488024219.762</v>
      </c>
      <c r="BY76" s="143">
        <f t="shared" si="172"/>
        <v>7.1828355235984942</v>
      </c>
      <c r="BZ76" s="143">
        <f t="shared" si="130"/>
        <v>7.1828355235984942</v>
      </c>
      <c r="CA76" s="143">
        <f t="shared" si="131"/>
        <v>79.616364298580663</v>
      </c>
      <c r="CB76" s="143">
        <f t="shared" si="132"/>
        <v>79.616364298580663</v>
      </c>
      <c r="CC76" s="143">
        <f t="shared" si="133"/>
        <v>3.0341349548416976</v>
      </c>
      <c r="CD76" s="143">
        <f t="shared" si="134"/>
        <v>8.0248932635276518</v>
      </c>
      <c r="CE76" s="166">
        <f t="shared" si="135"/>
        <v>89.491555441564117</v>
      </c>
      <c r="CG76" s="167">
        <v>75</v>
      </c>
      <c r="CH76" s="169">
        <f t="shared" si="173"/>
        <v>74</v>
      </c>
      <c r="CI76" s="170">
        <f t="shared" si="174"/>
        <v>1.992543495180934</v>
      </c>
      <c r="CK76" s="189">
        <v>74</v>
      </c>
      <c r="CL76" s="190">
        <f>'Litter calculation'!G$30+CK76</f>
        <v>42749</v>
      </c>
      <c r="CM76" s="193">
        <f t="shared" si="175"/>
        <v>1</v>
      </c>
      <c r="CN76" s="189">
        <f t="shared" si="136"/>
        <v>0.9</v>
      </c>
      <c r="CO76" s="194">
        <f t="shared" si="137"/>
        <v>0.45</v>
      </c>
      <c r="CP76" s="194">
        <f t="shared" si="138"/>
        <v>0.2</v>
      </c>
      <c r="CQ76" s="189">
        <f t="shared" si="139"/>
        <v>0.36870000000000003</v>
      </c>
      <c r="CR76" s="189">
        <f t="shared" si="102"/>
        <v>3.687E-2</v>
      </c>
      <c r="CS76" s="189">
        <f t="shared" si="102"/>
        <v>3.687E-2</v>
      </c>
      <c r="CT76" s="189">
        <f t="shared" si="140"/>
        <v>2.9389999999999999E-2</v>
      </c>
      <c r="CU76" s="189">
        <f t="shared" si="103"/>
        <v>2.9390000000000002E-3</v>
      </c>
      <c r="CV76" s="189">
        <f t="shared" si="103"/>
        <v>2.9390000000000002E-3</v>
      </c>
      <c r="CW76" s="189">
        <f t="shared" si="141"/>
        <v>4.6999999999999999E-4</v>
      </c>
      <c r="CX76" s="189">
        <f t="shared" si="104"/>
        <v>4.6999999999999997E-5</v>
      </c>
      <c r="CY76" s="189">
        <f t="shared" si="104"/>
        <v>4.6999999999999997E-5</v>
      </c>
      <c r="CZ76" s="195">
        <f t="shared" si="186"/>
        <v>9.2934656468688015</v>
      </c>
      <c r="DA76" s="195">
        <f t="shared" si="187"/>
        <v>32.444909642243623</v>
      </c>
      <c r="DB76" s="195">
        <f t="shared" si="188"/>
        <v>0.71863627260352947</v>
      </c>
      <c r="DC76" s="195">
        <f t="shared" si="189"/>
        <v>20.040431175448763</v>
      </c>
      <c r="DD76" s="195">
        <f t="shared" si="190"/>
        <v>0.47102062557980856</v>
      </c>
      <c r="DE76" s="195">
        <f t="shared" si="191"/>
        <v>13.534723165379441</v>
      </c>
      <c r="DF76" s="195">
        <f t="shared" si="192"/>
        <v>76.503186528123976</v>
      </c>
    </row>
    <row r="77" spans="1:110" ht="16" x14ac:dyDescent="0.2">
      <c r="A77" s="18" t="s">
        <v>99</v>
      </c>
      <c r="B77" s="18"/>
      <c r="C77" s="39"/>
      <c r="D77" s="44">
        <v>0.38</v>
      </c>
      <c r="E77" s="42" t="s">
        <v>35</v>
      </c>
      <c r="F77" t="s">
        <v>203</v>
      </c>
      <c r="I77" s="69">
        <f t="shared" si="176"/>
        <v>74</v>
      </c>
      <c r="J77" s="76">
        <f t="shared" si="176"/>
        <v>43783</v>
      </c>
      <c r="K77" s="74">
        <f t="shared" si="142"/>
        <v>11</v>
      </c>
      <c r="L77" s="75">
        <f t="shared" si="105"/>
        <v>20.423706439640341</v>
      </c>
      <c r="M77" s="75">
        <f t="shared" si="106"/>
        <v>0.4</v>
      </c>
      <c r="N77" s="75">
        <f t="shared" si="107"/>
        <v>0.02</v>
      </c>
      <c r="O77" s="75">
        <f t="shared" si="108"/>
        <v>0.17499999999999999</v>
      </c>
      <c r="P77" s="78">
        <f t="shared" si="94"/>
        <v>0.87083859013495979</v>
      </c>
      <c r="Q77" s="78">
        <f t="shared" si="109"/>
        <v>0.17497780043641983</v>
      </c>
      <c r="R77" s="78">
        <f t="shared" si="110"/>
        <v>7.8740010196388918E-2</v>
      </c>
      <c r="S77" s="78">
        <f t="shared" si="111"/>
        <v>0.38478914447823809</v>
      </c>
      <c r="T77" s="79">
        <f t="shared" si="112"/>
        <v>80.48890528655788</v>
      </c>
      <c r="U77" s="79">
        <f t="shared" si="113"/>
        <v>10.061113160819735</v>
      </c>
      <c r="V77" s="79">
        <f t="shared" si="114"/>
        <v>10.061113160819735</v>
      </c>
      <c r="W77" s="79">
        <f t="shared" si="115"/>
        <v>45.275009223688805</v>
      </c>
      <c r="X77" s="78">
        <f t="shared" si="116"/>
        <v>9.4942571653701235E-2</v>
      </c>
      <c r="Y77" s="80">
        <f t="shared" si="117"/>
        <v>3.0743756068628295E-2</v>
      </c>
      <c r="Z77" s="63">
        <f t="shared" si="143"/>
        <v>8.9444755898853323</v>
      </c>
      <c r="AA77" s="63">
        <f t="shared" si="144"/>
        <v>8.9444755898853323</v>
      </c>
      <c r="AB77" s="80">
        <f t="shared" si="118"/>
        <v>8.0807960339496429E-2</v>
      </c>
      <c r="AC77" s="119">
        <f t="shared" si="145"/>
        <v>20116.844077633912</v>
      </c>
      <c r="AD77" s="119">
        <f t="shared" si="146"/>
        <v>20265.925280192507</v>
      </c>
      <c r="AE77" s="119">
        <f t="shared" si="119"/>
        <v>2026.5925280192507</v>
      </c>
      <c r="AF77" s="119">
        <f t="shared" si="147"/>
        <v>18239.332752173257</v>
      </c>
      <c r="AG77" s="119">
        <f t="shared" si="148"/>
        <v>438314.74387493957</v>
      </c>
      <c r="AH77" s="121">
        <f t="shared" si="177"/>
        <v>4349564.5244398266</v>
      </c>
      <c r="AI77" s="126">
        <f t="shared" si="149"/>
        <v>3911249.780564887</v>
      </c>
      <c r="AJ77" s="119">
        <f t="shared" si="120"/>
        <v>1870.8336959495994</v>
      </c>
      <c r="AK77" s="119">
        <f t="shared" si="150"/>
        <v>7883.6777564710746</v>
      </c>
      <c r="AL77" s="119">
        <f t="shared" si="151"/>
        <v>457756.94903675432</v>
      </c>
      <c r="AM77" s="126">
        <f t="shared" si="121"/>
        <v>3453492.8315281328</v>
      </c>
      <c r="AN77" s="121">
        <f t="shared" si="152"/>
        <v>500908578.08022189</v>
      </c>
      <c r="AO77" s="120">
        <f t="shared" si="178"/>
        <v>50090.857808022192</v>
      </c>
      <c r="AP77" s="128">
        <f t="shared" si="122"/>
        <v>7000</v>
      </c>
      <c r="AQ77" s="132">
        <f t="shared" si="153"/>
        <v>125.60000000000042</v>
      </c>
      <c r="AR77" s="132">
        <f t="shared" si="154"/>
        <v>217.48000000000076</v>
      </c>
      <c r="AS77" s="132">
        <f t="shared" si="155"/>
        <v>132.95000000000019</v>
      </c>
      <c r="AT77" s="139">
        <f t="shared" si="179"/>
        <v>62713753975.64399</v>
      </c>
      <c r="AU77" s="139">
        <f t="shared" si="180"/>
        <v>387816290.31420898</v>
      </c>
      <c r="AV77" s="139">
        <f t="shared" si="193"/>
        <v>725630824.26101863</v>
      </c>
      <c r="AW77" s="139">
        <f t="shared" si="123"/>
        <v>33956779635.242096</v>
      </c>
      <c r="AX77" s="133">
        <f t="shared" si="156"/>
        <v>108927579389.32542</v>
      </c>
      <c r="AY77" s="133">
        <f t="shared" si="181"/>
        <v>336618729.88545227</v>
      </c>
      <c r="AZ77" s="133">
        <f t="shared" si="157"/>
        <v>5572258348.7212687</v>
      </c>
      <c r="BA77" s="133">
        <f t="shared" si="158"/>
        <v>8999495819.643631</v>
      </c>
      <c r="BB77" s="146">
        <f t="shared" si="182"/>
        <v>66508136454.601547</v>
      </c>
      <c r="BC77" s="146">
        <f t="shared" si="183"/>
        <v>286827663.93878937</v>
      </c>
      <c r="BD77" s="146">
        <f t="shared" si="184"/>
        <v>12426286194.189465</v>
      </c>
      <c r="BE77" s="146">
        <f t="shared" si="124"/>
        <v>9466661819.2379875</v>
      </c>
      <c r="BF77" s="136">
        <f t="shared" si="159"/>
        <v>24043611747.850651</v>
      </c>
      <c r="BG77" s="136">
        <f t="shared" si="160"/>
        <v>72097253.493122101</v>
      </c>
      <c r="BH77" s="136">
        <f t="shared" si="161"/>
        <v>361503120.5181936</v>
      </c>
      <c r="BI77" s="136">
        <f t="shared" si="162"/>
        <v>5227734148.4278212</v>
      </c>
      <c r="BJ77" s="150">
        <f t="shared" si="125"/>
        <v>57650671422.551537</v>
      </c>
      <c r="BK77" s="150">
        <f t="shared" si="163"/>
        <v>231060707630.8074</v>
      </c>
      <c r="BL77" s="149">
        <f t="shared" si="164"/>
        <v>17115715552.361982</v>
      </c>
      <c r="BM77" s="150">
        <f t="shared" si="165"/>
        <v>40531850560.38501</v>
      </c>
      <c r="BN77" s="150">
        <f t="shared" si="185"/>
        <v>7325166593902.3877</v>
      </c>
      <c r="BO77" s="154">
        <f t="shared" si="166"/>
        <v>2.1210892714264249</v>
      </c>
      <c r="BP77" s="154">
        <f t="shared" si="126"/>
        <v>2.1210892714264249</v>
      </c>
      <c r="BQ77" s="148">
        <f t="shared" si="167"/>
        <v>1323931582710.1013</v>
      </c>
      <c r="BR77" s="148">
        <f t="shared" si="168"/>
        <v>1323.9315827101013</v>
      </c>
      <c r="BS77" s="139">
        <f t="shared" si="127"/>
        <v>161919862359.67743</v>
      </c>
      <c r="BT77" s="139">
        <f t="shared" si="128"/>
        <v>615545725128.47095</v>
      </c>
      <c r="BU77" s="139">
        <f t="shared" si="129"/>
        <v>7414966129.1644096</v>
      </c>
      <c r="BV77" s="139">
        <f t="shared" si="169"/>
        <v>56627160645.783714</v>
      </c>
      <c r="BW77" s="139">
        <f t="shared" si="170"/>
        <v>496487494015.30298</v>
      </c>
      <c r="BX77" s="139">
        <f t="shared" si="171"/>
        <v>24710307528691.32</v>
      </c>
      <c r="BY77" s="143">
        <f t="shared" si="172"/>
        <v>7.1551639844456485</v>
      </c>
      <c r="BZ77" s="143">
        <f t="shared" si="130"/>
        <v>7.1551639844456485</v>
      </c>
      <c r="CA77" s="143">
        <f t="shared" si="131"/>
        <v>79.30964596503992</v>
      </c>
      <c r="CB77" s="143">
        <f t="shared" si="132"/>
        <v>79.30964596503992</v>
      </c>
      <c r="CC77" s="143">
        <f t="shared" si="133"/>
        <v>3.0047670367755619</v>
      </c>
      <c r="CD77" s="143">
        <f t="shared" si="134"/>
        <v>7.9967020399596587</v>
      </c>
      <c r="CE77" s="166">
        <f t="shared" si="135"/>
        <v>89.403810872965622</v>
      </c>
      <c r="CG77" s="167">
        <v>76</v>
      </c>
      <c r="CH77" s="169">
        <f t="shared" si="173"/>
        <v>75</v>
      </c>
      <c r="CI77" s="170">
        <f t="shared" si="174"/>
        <v>1.9921021540022406</v>
      </c>
      <c r="CK77" s="189">
        <v>75</v>
      </c>
      <c r="CL77" s="190">
        <f>'Litter calculation'!G$30+CK77</f>
        <v>42750</v>
      </c>
      <c r="CM77" s="193">
        <f t="shared" si="175"/>
        <v>1</v>
      </c>
      <c r="CN77" s="189">
        <f t="shared" si="136"/>
        <v>0.9</v>
      </c>
      <c r="CO77" s="194">
        <f t="shared" si="137"/>
        <v>0.45</v>
      </c>
      <c r="CP77" s="194">
        <f t="shared" si="138"/>
        <v>0.2</v>
      </c>
      <c r="CQ77" s="189">
        <f t="shared" si="139"/>
        <v>0.36870000000000003</v>
      </c>
      <c r="CR77" s="189">
        <f t="shared" si="102"/>
        <v>3.687E-2</v>
      </c>
      <c r="CS77" s="189">
        <f t="shared" si="102"/>
        <v>3.687E-2</v>
      </c>
      <c r="CT77" s="189">
        <f t="shared" si="140"/>
        <v>2.9389999999999999E-2</v>
      </c>
      <c r="CU77" s="189">
        <f t="shared" si="103"/>
        <v>2.9390000000000002E-3</v>
      </c>
      <c r="CV77" s="189">
        <f t="shared" si="103"/>
        <v>2.9390000000000002E-3</v>
      </c>
      <c r="CW77" s="189">
        <f t="shared" si="141"/>
        <v>4.6999999999999999E-4</v>
      </c>
      <c r="CX77" s="189">
        <f t="shared" si="104"/>
        <v>4.6999999999999997E-5</v>
      </c>
      <c r="CY77" s="189">
        <f t="shared" si="104"/>
        <v>4.6999999999999997E-5</v>
      </c>
      <c r="CZ77" s="195">
        <f t="shared" si="186"/>
        <v>9.3561353758389103</v>
      </c>
      <c r="DA77" s="195">
        <f t="shared" si="187"/>
        <v>32.997834117690687</v>
      </c>
      <c r="DB77" s="195">
        <f t="shared" si="188"/>
        <v>0.73311880124981066</v>
      </c>
      <c r="DC77" s="195">
        <f t="shared" si="189"/>
        <v>20.472897797317824</v>
      </c>
      <c r="DD77" s="195">
        <f t="shared" si="190"/>
        <v>0.47701232824215861</v>
      </c>
      <c r="DE77" s="195">
        <f t="shared" si="191"/>
        <v>13.726713048339537</v>
      </c>
      <c r="DF77" s="195">
        <f t="shared" si="192"/>
        <v>77.76371146867892</v>
      </c>
    </row>
    <row r="78" spans="1:110" ht="16" x14ac:dyDescent="0.2">
      <c r="A78" s="18" t="s">
        <v>97</v>
      </c>
      <c r="B78" s="18"/>
      <c r="C78" s="39"/>
      <c r="D78" s="43">
        <v>80</v>
      </c>
      <c r="E78" s="42" t="s">
        <v>7</v>
      </c>
      <c r="I78" s="69">
        <f t="shared" si="176"/>
        <v>75</v>
      </c>
      <c r="J78" s="76">
        <f t="shared" si="176"/>
        <v>43784</v>
      </c>
      <c r="K78" s="74">
        <f t="shared" si="142"/>
        <v>11</v>
      </c>
      <c r="L78" s="75">
        <f t="shared" si="105"/>
        <v>20.547962727716797</v>
      </c>
      <c r="M78" s="75">
        <f t="shared" si="106"/>
        <v>0.4</v>
      </c>
      <c r="N78" s="75">
        <f t="shared" si="107"/>
        <v>0.02</v>
      </c>
      <c r="O78" s="75">
        <f t="shared" si="108"/>
        <v>0.17499999999999999</v>
      </c>
      <c r="P78" s="78">
        <f t="shared" si="94"/>
        <v>0.87404294547886274</v>
      </c>
      <c r="Q78" s="78">
        <f t="shared" si="109"/>
        <v>0.17562165230086918</v>
      </c>
      <c r="R78" s="78">
        <f t="shared" si="110"/>
        <v>7.902974353539112E-2</v>
      </c>
      <c r="S78" s="78">
        <f t="shared" si="111"/>
        <v>0.38620502242089283</v>
      </c>
      <c r="T78" s="79">
        <f t="shared" si="112"/>
        <v>80.640509265544651</v>
      </c>
      <c r="U78" s="79">
        <f t="shared" si="113"/>
        <v>10.080063658193081</v>
      </c>
      <c r="V78" s="79">
        <f t="shared" si="114"/>
        <v>10.080063658193081</v>
      </c>
      <c r="W78" s="79">
        <f t="shared" si="115"/>
        <v>45.360286461868867</v>
      </c>
      <c r="X78" s="78">
        <f t="shared" si="116"/>
        <v>9.5519907818754676E-2</v>
      </c>
      <c r="Y78" s="80">
        <f t="shared" si="117"/>
        <v>3.0968908462622832E-2</v>
      </c>
      <c r="Z78" s="63">
        <f t="shared" si="143"/>
        <v>8.9220182787713291</v>
      </c>
      <c r="AA78" s="63">
        <f t="shared" si="144"/>
        <v>8.9220182787713291</v>
      </c>
      <c r="AB78" s="80">
        <f t="shared" si="118"/>
        <v>8.1046446773704858E-2</v>
      </c>
      <c r="AC78" s="119">
        <f t="shared" si="145"/>
        <v>17734.036292933863</v>
      </c>
      <c r="AD78" s="119">
        <f t="shared" si="146"/>
        <v>17883.117495492457</v>
      </c>
      <c r="AE78" s="119">
        <f t="shared" si="119"/>
        <v>1788.3117495492459</v>
      </c>
      <c r="AF78" s="119">
        <f t="shared" si="147"/>
        <v>16094.805745943211</v>
      </c>
      <c r="AG78" s="119">
        <f t="shared" si="148"/>
        <v>440103.0556244888</v>
      </c>
      <c r="AH78" s="121">
        <f t="shared" si="177"/>
        <v>4367447.6419353187</v>
      </c>
      <c r="AI78" s="126">
        <f t="shared" si="149"/>
        <v>3927344.58631083</v>
      </c>
      <c r="AJ78" s="119">
        <f t="shared" si="120"/>
        <v>1922.1721902883623</v>
      </c>
      <c r="AK78" s="119">
        <f t="shared" si="150"/>
        <v>7935.0162508098383</v>
      </c>
      <c r="AL78" s="119">
        <f t="shared" si="151"/>
        <v>465691.96528756415</v>
      </c>
      <c r="AM78" s="126">
        <f t="shared" si="121"/>
        <v>3461652.6210232656</v>
      </c>
      <c r="AN78" s="121">
        <f t="shared" si="152"/>
        <v>502092106.97483158</v>
      </c>
      <c r="AO78" s="120">
        <f t="shared" si="178"/>
        <v>50209.210697483155</v>
      </c>
      <c r="AP78" s="128">
        <f t="shared" si="122"/>
        <v>7000</v>
      </c>
      <c r="AQ78" s="132">
        <f t="shared" si="153"/>
        <v>126.00000000000043</v>
      </c>
      <c r="AR78" s="132">
        <f t="shared" si="154"/>
        <v>217.50000000000077</v>
      </c>
      <c r="AS78" s="132">
        <f t="shared" si="155"/>
        <v>133.1250000000002</v>
      </c>
      <c r="AT78" s="139">
        <f t="shared" si="179"/>
        <v>63062768636.039055</v>
      </c>
      <c r="AU78" s="139">
        <f t="shared" si="180"/>
        <v>349014660.39506531</v>
      </c>
      <c r="AV78" s="139">
        <f t="shared" si="193"/>
        <v>652763990.37623715</v>
      </c>
      <c r="AW78" s="139">
        <f t="shared" si="123"/>
        <v>30674917815.265041</v>
      </c>
      <c r="AX78" s="133">
        <f t="shared" si="156"/>
        <v>109194991424.88675</v>
      </c>
      <c r="AY78" s="133">
        <f t="shared" si="181"/>
        <v>267412035.56132507</v>
      </c>
      <c r="AZ78" s="133">
        <f t="shared" si="157"/>
        <v>4945187271.3513412</v>
      </c>
      <c r="BA78" s="133">
        <f t="shared" si="158"/>
        <v>8028719732.1826859</v>
      </c>
      <c r="BB78" s="146">
        <f t="shared" si="182"/>
        <v>66753145622.303955</v>
      </c>
      <c r="BC78" s="146">
        <f t="shared" si="183"/>
        <v>245009167.70240784</v>
      </c>
      <c r="BD78" s="146">
        <f t="shared" si="184"/>
        <v>11730379414.727762</v>
      </c>
      <c r="BE78" s="146">
        <f t="shared" si="124"/>
        <v>8984994795.6827774</v>
      </c>
      <c r="BF78" s="136">
        <f t="shared" si="159"/>
        <v>24100421134.791916</v>
      </c>
      <c r="BG78" s="136">
        <f t="shared" si="160"/>
        <v>56809386.941265106</v>
      </c>
      <c r="BH78" s="136">
        <f t="shared" si="161"/>
        <v>302498176.33658803</v>
      </c>
      <c r="BI78" s="136">
        <f t="shared" si="162"/>
        <v>4395910099.6649961</v>
      </c>
      <c r="BJ78" s="150">
        <f t="shared" si="125"/>
        <v>52084542442.795502</v>
      </c>
      <c r="BK78" s="150">
        <f t="shared" si="163"/>
        <v>227944181232.13785</v>
      </c>
      <c r="BL78" s="149">
        <f t="shared" si="164"/>
        <v>16830877838.187082</v>
      </c>
      <c r="BM78" s="150">
        <f t="shared" si="165"/>
        <v>35766234990.984917</v>
      </c>
      <c r="BN78" s="150">
        <f t="shared" si="185"/>
        <v>7168242312265.8438</v>
      </c>
      <c r="BO78" s="154">
        <f t="shared" si="166"/>
        <v>2.0707572645307515</v>
      </c>
      <c r="BP78" s="154">
        <f t="shared" si="126"/>
        <v>2.0707572645307515</v>
      </c>
      <c r="BQ78" s="148">
        <f t="shared" si="167"/>
        <v>1340762460548.2883</v>
      </c>
      <c r="BR78" s="148">
        <f t="shared" si="168"/>
        <v>1340.7624605482883</v>
      </c>
      <c r="BS78" s="139">
        <f t="shared" si="127"/>
        <v>142379813477.05746</v>
      </c>
      <c r="BT78" s="139">
        <f t="shared" si="128"/>
        <v>607243298802.41528</v>
      </c>
      <c r="BU78" s="139">
        <f t="shared" si="129"/>
        <v>7433339527.4549961</v>
      </c>
      <c r="BV78" s="139">
        <f t="shared" si="169"/>
        <v>56776342493.785492</v>
      </c>
      <c r="BW78" s="139">
        <f t="shared" si="170"/>
        <v>500522503016.34296</v>
      </c>
      <c r="BX78" s="139">
        <f t="shared" si="171"/>
        <v>24681756864361.07</v>
      </c>
      <c r="BY78" s="143">
        <f t="shared" si="172"/>
        <v>7.1300501715464257</v>
      </c>
      <c r="BZ78" s="143">
        <f t="shared" si="130"/>
        <v>7.1300501715464257</v>
      </c>
      <c r="CA78" s="143">
        <f t="shared" si="131"/>
        <v>79.031278115721662</v>
      </c>
      <c r="CB78" s="143">
        <f t="shared" si="132"/>
        <v>79.031278115721662</v>
      </c>
      <c r="CC78" s="143">
        <f t="shared" si="133"/>
        <v>2.9749878941795447</v>
      </c>
      <c r="CD78" s="143">
        <f t="shared" si="134"/>
        <v>7.9699405700516266</v>
      </c>
      <c r="CE78" s="166">
        <f t="shared" si="135"/>
        <v>89.32889757707585</v>
      </c>
      <c r="CG78" s="167">
        <v>77</v>
      </c>
      <c r="CH78" s="169">
        <f t="shared" si="173"/>
        <v>76</v>
      </c>
      <c r="CI78" s="170">
        <f t="shared" si="174"/>
        <v>1.991672609644662</v>
      </c>
      <c r="CK78" s="189">
        <v>76</v>
      </c>
      <c r="CL78" s="190">
        <f>'Litter calculation'!G$30+CK78</f>
        <v>42751</v>
      </c>
      <c r="CM78" s="193">
        <f t="shared" si="175"/>
        <v>1</v>
      </c>
      <c r="CN78" s="189">
        <f t="shared" si="136"/>
        <v>0.9</v>
      </c>
      <c r="CO78" s="194">
        <f t="shared" si="137"/>
        <v>0.45</v>
      </c>
      <c r="CP78" s="194">
        <f t="shared" si="138"/>
        <v>0.2</v>
      </c>
      <c r="CQ78" s="189">
        <f t="shared" si="139"/>
        <v>0.36870000000000003</v>
      </c>
      <c r="CR78" s="189">
        <f t="shared" si="102"/>
        <v>3.687E-2</v>
      </c>
      <c r="CS78" s="189">
        <f t="shared" si="102"/>
        <v>3.687E-2</v>
      </c>
      <c r="CT78" s="189">
        <f t="shared" si="140"/>
        <v>2.9389999999999999E-2</v>
      </c>
      <c r="CU78" s="189">
        <f t="shared" si="103"/>
        <v>2.9390000000000002E-3</v>
      </c>
      <c r="CV78" s="189">
        <f t="shared" si="103"/>
        <v>2.9390000000000002E-3</v>
      </c>
      <c r="CW78" s="189">
        <f t="shared" si="141"/>
        <v>4.6999999999999999E-4</v>
      </c>
      <c r="CX78" s="189">
        <f t="shared" si="104"/>
        <v>4.6999999999999997E-5</v>
      </c>
      <c r="CY78" s="189">
        <f t="shared" si="104"/>
        <v>4.6999999999999997E-5</v>
      </c>
      <c r="CZ78" s="195">
        <f t="shared" si="186"/>
        <v>9.4169900444347832</v>
      </c>
      <c r="DA78" s="195">
        <f t="shared" si="187"/>
        <v>33.550498779695232</v>
      </c>
      <c r="DB78" s="195">
        <f t="shared" si="188"/>
        <v>0.74755882823119013</v>
      </c>
      <c r="DC78" s="195">
        <f t="shared" si="189"/>
        <v>20.905344093733309</v>
      </c>
      <c r="DD78" s="195">
        <f t="shared" si="190"/>
        <v>0.48298644714237943</v>
      </c>
      <c r="DE78" s="195">
        <f t="shared" si="191"/>
        <v>13.918693907987183</v>
      </c>
      <c r="DF78" s="195">
        <f t="shared" si="192"/>
        <v>79.022072101224069</v>
      </c>
    </row>
    <row r="79" spans="1:110" ht="16" x14ac:dyDescent="0.2">
      <c r="A79" s="18" t="s">
        <v>98</v>
      </c>
      <c r="B79" s="18"/>
      <c r="C79" s="39"/>
      <c r="D79" s="43">
        <v>10</v>
      </c>
      <c r="E79" s="42" t="s">
        <v>7</v>
      </c>
      <c r="I79" s="69">
        <f t="shared" si="176"/>
        <v>76</v>
      </c>
      <c r="J79" s="76">
        <f t="shared" si="176"/>
        <v>43785</v>
      </c>
      <c r="K79" s="74">
        <f t="shared" si="142"/>
        <v>11</v>
      </c>
      <c r="L79" s="75">
        <f t="shared" si="105"/>
        <v>20.671221017449245</v>
      </c>
      <c r="M79" s="75">
        <f t="shared" si="106"/>
        <v>0.4</v>
      </c>
      <c r="N79" s="75">
        <f t="shared" si="107"/>
        <v>0.02</v>
      </c>
      <c r="O79" s="75">
        <f t="shared" si="108"/>
        <v>0.17499999999999999</v>
      </c>
      <c r="P79" s="78">
        <f t="shared" ref="P79:P142" si="194">$D$74*1.03^($L79-20)</f>
        <v>0.87723321319179637</v>
      </c>
      <c r="Q79" s="78">
        <f t="shared" si="109"/>
        <v>0.17626267353435165</v>
      </c>
      <c r="R79" s="78">
        <f t="shared" si="110"/>
        <v>7.9318203090458242E-2</v>
      </c>
      <c r="S79" s="78">
        <f t="shared" si="111"/>
        <v>0.38761467559637519</v>
      </c>
      <c r="T79" s="79">
        <f t="shared" si="112"/>
        <v>80.794753950282512</v>
      </c>
      <c r="U79" s="79">
        <f t="shared" si="113"/>
        <v>10.099344243785314</v>
      </c>
      <c r="V79" s="79">
        <f t="shared" si="114"/>
        <v>10.099344243785314</v>
      </c>
      <c r="W79" s="79">
        <f t="shared" si="115"/>
        <v>45.447049097033911</v>
      </c>
      <c r="X79" s="78">
        <f t="shared" si="116"/>
        <v>9.6096075434203593E-2</v>
      </c>
      <c r="Y79" s="80">
        <f t="shared" si="117"/>
        <v>3.1192252483618028E-2</v>
      </c>
      <c r="Z79" s="63">
        <f t="shared" si="143"/>
        <v>8.8998388679480023</v>
      </c>
      <c r="AA79" s="63">
        <f t="shared" si="144"/>
        <v>8.8998388679480023</v>
      </c>
      <c r="AB79" s="80">
        <f t="shared" si="118"/>
        <v>8.1283713115344103E-2</v>
      </c>
      <c r="AC79" s="119">
        <f t="shared" si="145"/>
        <v>15565.65237490515</v>
      </c>
      <c r="AD79" s="119">
        <f t="shared" si="146"/>
        <v>15714.733577463743</v>
      </c>
      <c r="AE79" s="119">
        <f t="shared" si="119"/>
        <v>1571.4733577463744</v>
      </c>
      <c r="AF79" s="119">
        <f t="shared" si="147"/>
        <v>14143.260219717369</v>
      </c>
      <c r="AG79" s="119">
        <f t="shared" si="148"/>
        <v>441674.52898223518</v>
      </c>
      <c r="AH79" s="121">
        <f t="shared" si="177"/>
        <v>4383162.3755127825</v>
      </c>
      <c r="AI79" s="126">
        <f t="shared" si="149"/>
        <v>3941487.8465305474</v>
      </c>
      <c r="AJ79" s="119">
        <f t="shared" si="120"/>
        <v>1974.612318824295</v>
      </c>
      <c r="AK79" s="119">
        <f t="shared" si="150"/>
        <v>7987.456379345771</v>
      </c>
      <c r="AL79" s="119">
        <f t="shared" si="151"/>
        <v>473679.42166690994</v>
      </c>
      <c r="AM79" s="126">
        <f t="shared" si="121"/>
        <v>3467808.4248636374</v>
      </c>
      <c r="AN79" s="121">
        <f t="shared" si="152"/>
        <v>502984969.67906857</v>
      </c>
      <c r="AO79" s="120">
        <f t="shared" si="178"/>
        <v>50298.49696790686</v>
      </c>
      <c r="AP79" s="128">
        <f t="shared" si="122"/>
        <v>7000</v>
      </c>
      <c r="AQ79" s="132">
        <f t="shared" si="153"/>
        <v>126.40000000000043</v>
      </c>
      <c r="AR79" s="132">
        <f t="shared" si="154"/>
        <v>217.52000000000078</v>
      </c>
      <c r="AS79" s="132">
        <f t="shared" si="155"/>
        <v>133.30000000000021</v>
      </c>
      <c r="AT79" s="139">
        <f t="shared" si="179"/>
        <v>63376106179.562851</v>
      </c>
      <c r="AU79" s="139">
        <f t="shared" si="180"/>
        <v>313337543.52379608</v>
      </c>
      <c r="AV79" s="139">
        <f t="shared" si="193"/>
        <v>585710610.09951174</v>
      </c>
      <c r="AW79" s="139">
        <f t="shared" si="123"/>
        <v>27639461663.158646</v>
      </c>
      <c r="AX79" s="133">
        <f t="shared" si="156"/>
        <v>109399230905.1978</v>
      </c>
      <c r="AY79" s="133">
        <f t="shared" si="181"/>
        <v>204239480.31105042</v>
      </c>
      <c r="AZ79" s="133">
        <f t="shared" si="157"/>
        <v>4352931808.333642</v>
      </c>
      <c r="BA79" s="133">
        <f t="shared" si="158"/>
        <v>7104319713.6773739</v>
      </c>
      <c r="BB79" s="146">
        <f t="shared" si="182"/>
        <v>66959874088.5261</v>
      </c>
      <c r="BC79" s="146">
        <f t="shared" si="183"/>
        <v>206728466.22214508</v>
      </c>
      <c r="BD79" s="146">
        <f t="shared" si="184"/>
        <v>11045744978.853573</v>
      </c>
      <c r="BE79" s="146">
        <f t="shared" si="124"/>
        <v>8506505088.4210386</v>
      </c>
      <c r="BF79" s="136">
        <f t="shared" si="159"/>
        <v>24143278544.595291</v>
      </c>
      <c r="BG79" s="136">
        <f t="shared" si="160"/>
        <v>42857409.803375244</v>
      </c>
      <c r="BH79" s="136">
        <f t="shared" si="161"/>
        <v>248154997.37668377</v>
      </c>
      <c r="BI79" s="136">
        <f t="shared" si="162"/>
        <v>3623888691.3740711</v>
      </c>
      <c r="BJ79" s="150">
        <f t="shared" si="125"/>
        <v>46874175156.631134</v>
      </c>
      <c r="BK79" s="150">
        <f t="shared" si="163"/>
        <v>224539812719.29681</v>
      </c>
      <c r="BL79" s="149">
        <f t="shared" si="164"/>
        <v>16540083322.652748</v>
      </c>
      <c r="BM79" s="150">
        <f t="shared" si="165"/>
        <v>31429467154.927486</v>
      </c>
      <c r="BN79" s="150">
        <f t="shared" si="185"/>
        <v>7005466058535.4531</v>
      </c>
      <c r="BO79" s="154">
        <f t="shared" si="166"/>
        <v>2.0201421763403569</v>
      </c>
      <c r="BP79" s="154">
        <f t="shared" si="126"/>
        <v>2.0201421763403569</v>
      </c>
      <c r="BQ79" s="148">
        <f t="shared" si="167"/>
        <v>1357302543870.9412</v>
      </c>
      <c r="BR79" s="148">
        <f t="shared" si="168"/>
        <v>1357.3025438709412</v>
      </c>
      <c r="BS79" s="139">
        <f t="shared" si="127"/>
        <v>124657428129.42685</v>
      </c>
      <c r="BT79" s="139">
        <f t="shared" si="128"/>
        <v>598174061084.20679</v>
      </c>
      <c r="BU79" s="139">
        <f t="shared" si="129"/>
        <v>7447308167.2627487</v>
      </c>
      <c r="BV79" s="139">
        <f t="shared" si="169"/>
        <v>56950964727.773903</v>
      </c>
      <c r="BW79" s="139">
        <f t="shared" si="170"/>
        <v>503638999683.70221</v>
      </c>
      <c r="BX79" s="139">
        <f t="shared" si="171"/>
        <v>24647480958194.957</v>
      </c>
      <c r="BY79" s="143">
        <f t="shared" si="172"/>
        <v>7.1075093945433725</v>
      </c>
      <c r="BZ79" s="143">
        <f t="shared" si="130"/>
        <v>7.1075093945433725</v>
      </c>
      <c r="CA79" s="143">
        <f t="shared" si="131"/>
        <v>78.781430446573154</v>
      </c>
      <c r="CB79" s="143">
        <f t="shared" si="132"/>
        <v>78.781430446573154</v>
      </c>
      <c r="CC79" s="143">
        <f t="shared" si="133"/>
        <v>2.9448491055773025</v>
      </c>
      <c r="CD79" s="143">
        <f t="shared" si="134"/>
        <v>7.9446298502280657</v>
      </c>
      <c r="CE79" s="166">
        <f t="shared" si="135"/>
        <v>89.267120091802582</v>
      </c>
      <c r="CG79" s="167">
        <v>78</v>
      </c>
      <c r="CH79" s="169">
        <f t="shared" si="173"/>
        <v>77</v>
      </c>
      <c r="CI79" s="170">
        <f t="shared" si="174"/>
        <v>1.9912543953883848</v>
      </c>
      <c r="CK79" s="189">
        <v>77</v>
      </c>
      <c r="CL79" s="190">
        <f>'Litter calculation'!G$30+CK79</f>
        <v>42752</v>
      </c>
      <c r="CM79" s="193">
        <f t="shared" si="175"/>
        <v>1</v>
      </c>
      <c r="CN79" s="189">
        <f t="shared" si="136"/>
        <v>0.9</v>
      </c>
      <c r="CO79" s="194">
        <f t="shared" si="137"/>
        <v>0.45</v>
      </c>
      <c r="CP79" s="194">
        <f t="shared" si="138"/>
        <v>0.2</v>
      </c>
      <c r="CQ79" s="189">
        <f t="shared" si="139"/>
        <v>0.36870000000000003</v>
      </c>
      <c r="CR79" s="189">
        <f t="shared" si="102"/>
        <v>3.687E-2</v>
      </c>
      <c r="CS79" s="189">
        <f t="shared" si="102"/>
        <v>3.687E-2</v>
      </c>
      <c r="CT79" s="189">
        <f t="shared" si="140"/>
        <v>2.9389999999999999E-2</v>
      </c>
      <c r="CU79" s="189">
        <f t="shared" si="103"/>
        <v>2.9390000000000002E-3</v>
      </c>
      <c r="CV79" s="189">
        <f t="shared" si="103"/>
        <v>2.9390000000000002E-3</v>
      </c>
      <c r="CW79" s="189">
        <f t="shared" si="141"/>
        <v>4.6999999999999999E-4</v>
      </c>
      <c r="CX79" s="189">
        <f t="shared" si="104"/>
        <v>4.6999999999999997E-5</v>
      </c>
      <c r="CY79" s="189">
        <f t="shared" si="104"/>
        <v>4.6999999999999997E-5</v>
      </c>
      <c r="CZ79" s="195">
        <f t="shared" si="186"/>
        <v>9.4760822210050648</v>
      </c>
      <c r="DA79" s="195">
        <f t="shared" si="187"/>
        <v>34.102903750340886</v>
      </c>
      <c r="DB79" s="195">
        <f t="shared" si="188"/>
        <v>0.76195647827668189</v>
      </c>
      <c r="DC79" s="195">
        <f t="shared" si="189"/>
        <v>21.337770065650492</v>
      </c>
      <c r="DD79" s="195">
        <f t="shared" si="190"/>
        <v>0.48894303388328042</v>
      </c>
      <c r="DE79" s="195">
        <f t="shared" si="191"/>
        <v>14.110665744746465</v>
      </c>
      <c r="DF79" s="195">
        <f t="shared" si="192"/>
        <v>80.278321293902863</v>
      </c>
    </row>
    <row r="80" spans="1:110" ht="16" x14ac:dyDescent="0.2">
      <c r="A80" s="18" t="s">
        <v>100</v>
      </c>
      <c r="B80" s="18"/>
      <c r="C80" s="39"/>
      <c r="D80" s="43">
        <v>10</v>
      </c>
      <c r="E80" s="42" t="s">
        <v>7</v>
      </c>
      <c r="I80" s="69">
        <f t="shared" si="176"/>
        <v>77</v>
      </c>
      <c r="J80" s="76">
        <f t="shared" si="176"/>
        <v>43786</v>
      </c>
      <c r="K80" s="74">
        <f t="shared" si="142"/>
        <v>11</v>
      </c>
      <c r="L80" s="75">
        <f t="shared" si="105"/>
        <v>20.793444135818646</v>
      </c>
      <c r="M80" s="75">
        <f t="shared" si="106"/>
        <v>0.4</v>
      </c>
      <c r="N80" s="75">
        <f t="shared" si="107"/>
        <v>0.02</v>
      </c>
      <c r="O80" s="75">
        <f t="shared" si="108"/>
        <v>0.17499999999999999</v>
      </c>
      <c r="P80" s="78">
        <f t="shared" si="194"/>
        <v>0.88040818590536252</v>
      </c>
      <c r="Q80" s="78">
        <f t="shared" si="109"/>
        <v>0.17690062154005423</v>
      </c>
      <c r="R80" s="78">
        <f t="shared" si="110"/>
        <v>7.9605279693024403E-2</v>
      </c>
      <c r="S80" s="78">
        <f t="shared" si="111"/>
        <v>0.38901757051632296</v>
      </c>
      <c r="T80" s="79">
        <f t="shared" si="112"/>
        <v>80.95159469493862</v>
      </c>
      <c r="U80" s="79">
        <f t="shared" si="113"/>
        <v>10.118949336867328</v>
      </c>
      <c r="V80" s="79">
        <f t="shared" si="114"/>
        <v>10.118949336867328</v>
      </c>
      <c r="W80" s="79">
        <f t="shared" si="115"/>
        <v>45.535272015902969</v>
      </c>
      <c r="X80" s="78">
        <f t="shared" si="116"/>
        <v>9.6670835843619879E-2</v>
      </c>
      <c r="Y80" s="80">
        <f t="shared" si="117"/>
        <v>3.1413720774103385E-2</v>
      </c>
      <c r="Z80" s="63">
        <f t="shared" si="143"/>
        <v>8.8779407804928745</v>
      </c>
      <c r="AA80" s="63">
        <f t="shared" si="144"/>
        <v>8.8779407804928745</v>
      </c>
      <c r="AB80" s="80">
        <f t="shared" si="118"/>
        <v>8.1519672675513202E-2</v>
      </c>
      <c r="AC80" s="119">
        <f t="shared" si="145"/>
        <v>13603.136394360581</v>
      </c>
      <c r="AD80" s="119">
        <f t="shared" si="146"/>
        <v>13752.217596919174</v>
      </c>
      <c r="AE80" s="119">
        <f t="shared" si="119"/>
        <v>1375.2217596919174</v>
      </c>
      <c r="AF80" s="119">
        <f t="shared" si="147"/>
        <v>12376.995837227256</v>
      </c>
      <c r="AG80" s="119">
        <f t="shared" si="148"/>
        <v>443049.75074192707</v>
      </c>
      <c r="AH80" s="121">
        <f t="shared" si="177"/>
        <v>4396914.5931097018</v>
      </c>
      <c r="AI80" s="126">
        <f t="shared" si="149"/>
        <v>3953864.8423677748</v>
      </c>
      <c r="AJ80" s="119">
        <f t="shared" si="120"/>
        <v>2028.1676008210231</v>
      </c>
      <c r="AK80" s="119">
        <f t="shared" si="150"/>
        <v>8041.0116613424989</v>
      </c>
      <c r="AL80" s="119">
        <f t="shared" si="151"/>
        <v>481720.43332825246</v>
      </c>
      <c r="AM80" s="126">
        <f t="shared" si="121"/>
        <v>3472144.4090395225</v>
      </c>
      <c r="AN80" s="121">
        <f t="shared" si="152"/>
        <v>503613878.37356263</v>
      </c>
      <c r="AO80" s="120">
        <f t="shared" si="178"/>
        <v>50361.387837356262</v>
      </c>
      <c r="AP80" s="128">
        <f t="shared" si="122"/>
        <v>7000</v>
      </c>
      <c r="AQ80" s="132">
        <f t="shared" si="153"/>
        <v>126.80000000000044</v>
      </c>
      <c r="AR80" s="132">
        <f t="shared" si="154"/>
        <v>217.54000000000079</v>
      </c>
      <c r="AS80" s="132">
        <f t="shared" si="155"/>
        <v>133.47500000000022</v>
      </c>
      <c r="AT80" s="139">
        <f t="shared" si="179"/>
        <v>63656794226.418533</v>
      </c>
      <c r="AU80" s="139">
        <f t="shared" si="180"/>
        <v>280688046.85568237</v>
      </c>
      <c r="AV80" s="139">
        <f t="shared" si="193"/>
        <v>524303900.65249234</v>
      </c>
      <c r="AW80" s="139">
        <f t="shared" si="123"/>
        <v>24845692031.519798</v>
      </c>
      <c r="AX80" s="133">
        <f t="shared" si="156"/>
        <v>109546090823.81773</v>
      </c>
      <c r="AY80" s="133">
        <f t="shared" si="181"/>
        <v>146859918.61993408</v>
      </c>
      <c r="AZ80" s="133">
        <f t="shared" si="157"/>
        <v>3796348063.4653196</v>
      </c>
      <c r="BA80" s="133">
        <f t="shared" si="158"/>
        <v>6228499800.6826515</v>
      </c>
      <c r="BB80" s="146">
        <f t="shared" si="182"/>
        <v>67131729987.196007</v>
      </c>
      <c r="BC80" s="146">
        <f t="shared" si="183"/>
        <v>171855898.66990662</v>
      </c>
      <c r="BD80" s="146">
        <f t="shared" si="184"/>
        <v>10375317964.585289</v>
      </c>
      <c r="BE80" s="146">
        <f t="shared" si="124"/>
        <v>8033546431.4206915</v>
      </c>
      <c r="BF80" s="136">
        <f t="shared" si="159"/>
        <v>24173466161.931007</v>
      </c>
      <c r="BG80" s="136">
        <f t="shared" si="160"/>
        <v>30187617.335716248</v>
      </c>
      <c r="BH80" s="136">
        <f t="shared" si="161"/>
        <v>198367808.2943708</v>
      </c>
      <c r="BI80" s="136">
        <f t="shared" si="162"/>
        <v>2911047569.2626839</v>
      </c>
      <c r="BJ80" s="150">
        <f t="shared" si="125"/>
        <v>42018785832.885826</v>
      </c>
      <c r="BK80" s="150">
        <f t="shared" si="163"/>
        <v>220877436995.19684</v>
      </c>
      <c r="BL80" s="149">
        <f t="shared" si="164"/>
        <v>16243986797.522625</v>
      </c>
      <c r="BM80" s="150">
        <f t="shared" si="165"/>
        <v>27504435193.838348</v>
      </c>
      <c r="BN80" s="150">
        <f t="shared" si="185"/>
        <v>6837867855769.457</v>
      </c>
      <c r="BO80" s="154">
        <f t="shared" si="166"/>
        <v>1.9693500759840152</v>
      </c>
      <c r="BP80" s="154">
        <f t="shared" si="126"/>
        <v>1.9693500759840152</v>
      </c>
      <c r="BQ80" s="148">
        <f t="shared" si="167"/>
        <v>1373546530668.4639</v>
      </c>
      <c r="BR80" s="148">
        <f t="shared" si="168"/>
        <v>1373.5465306684639</v>
      </c>
      <c r="BS80" s="139">
        <f t="shared" si="127"/>
        <v>108669917461.95831</v>
      </c>
      <c r="BT80" s="139">
        <f t="shared" si="128"/>
        <v>588417492155.20447</v>
      </c>
      <c r="BU80" s="139">
        <f t="shared" si="129"/>
        <v>7457277816.3141661</v>
      </c>
      <c r="BV80" s="139">
        <f t="shared" si="169"/>
        <v>57151565924.624619</v>
      </c>
      <c r="BW80" s="139">
        <f t="shared" si="170"/>
        <v>505846978630.96973</v>
      </c>
      <c r="BX80" s="139">
        <f t="shared" si="171"/>
        <v>24608971518391.742</v>
      </c>
      <c r="BY80" s="143">
        <f t="shared" si="172"/>
        <v>7.0875426305207068</v>
      </c>
      <c r="BZ80" s="143">
        <f t="shared" si="130"/>
        <v>7.0875426305207068</v>
      </c>
      <c r="CA80" s="143">
        <f t="shared" si="131"/>
        <v>78.560113787842823</v>
      </c>
      <c r="CB80" s="143">
        <f t="shared" si="132"/>
        <v>78.560113787842823</v>
      </c>
      <c r="CC80" s="143">
        <f t="shared" si="133"/>
        <v>2.9144028282962333</v>
      </c>
      <c r="CD80" s="143">
        <f t="shared" si="134"/>
        <v>7.920783594093403</v>
      </c>
      <c r="CE80" s="166">
        <f t="shared" si="135"/>
        <v>89.218702736758601</v>
      </c>
      <c r="CG80" s="167">
        <v>79</v>
      </c>
      <c r="CH80" s="169">
        <f t="shared" si="173"/>
        <v>78</v>
      </c>
      <c r="CI80" s="170">
        <f t="shared" si="174"/>
        <v>1.9908470688116919</v>
      </c>
      <c r="CK80" s="189">
        <v>78</v>
      </c>
      <c r="CL80" s="190">
        <f>'Litter calculation'!G$30+CK80</f>
        <v>42753</v>
      </c>
      <c r="CM80" s="193">
        <f t="shared" si="175"/>
        <v>1</v>
      </c>
      <c r="CN80" s="189">
        <f t="shared" si="136"/>
        <v>0.9</v>
      </c>
      <c r="CO80" s="194">
        <f t="shared" si="137"/>
        <v>0.45</v>
      </c>
      <c r="CP80" s="194">
        <f t="shared" si="138"/>
        <v>0.2</v>
      </c>
      <c r="CQ80" s="189">
        <f t="shared" si="139"/>
        <v>0.36870000000000003</v>
      </c>
      <c r="CR80" s="189">
        <f t="shared" si="102"/>
        <v>3.687E-2</v>
      </c>
      <c r="CS80" s="189">
        <f t="shared" si="102"/>
        <v>3.687E-2</v>
      </c>
      <c r="CT80" s="189">
        <f t="shared" si="140"/>
        <v>2.9389999999999999E-2</v>
      </c>
      <c r="CU80" s="189">
        <f t="shared" si="103"/>
        <v>2.9390000000000002E-3</v>
      </c>
      <c r="CV80" s="189">
        <f t="shared" si="103"/>
        <v>2.9390000000000002E-3</v>
      </c>
      <c r="CW80" s="189">
        <f t="shared" si="141"/>
        <v>4.6999999999999999E-4</v>
      </c>
      <c r="CX80" s="189">
        <f t="shared" si="104"/>
        <v>4.6999999999999997E-5</v>
      </c>
      <c r="CY80" s="189">
        <f t="shared" si="104"/>
        <v>4.6999999999999997E-5</v>
      </c>
      <c r="CZ80" s="195">
        <f t="shared" si="186"/>
        <v>9.5334629513973805</v>
      </c>
      <c r="DA80" s="195">
        <f t="shared" si="187"/>
        <v>34.655049151653905</v>
      </c>
      <c r="DB80" s="195">
        <f t="shared" si="188"/>
        <v>0.77631187574925975</v>
      </c>
      <c r="DC80" s="195">
        <f t="shared" si="189"/>
        <v>21.770175714024603</v>
      </c>
      <c r="DD80" s="195">
        <f t="shared" si="190"/>
        <v>0.49488213991623303</v>
      </c>
      <c r="DE80" s="195">
        <f t="shared" si="191"/>
        <v>14.302628559041448</v>
      </c>
      <c r="DF80" s="195">
        <f t="shared" si="192"/>
        <v>81.532510391782822</v>
      </c>
    </row>
    <row r="81" spans="1:110" ht="16" x14ac:dyDescent="0.2">
      <c r="A81" s="18" t="s">
        <v>101</v>
      </c>
      <c r="B81" s="18"/>
      <c r="C81" s="39"/>
      <c r="D81" s="43">
        <v>45</v>
      </c>
      <c r="E81" s="42" t="s">
        <v>7</v>
      </c>
      <c r="F81" t="s">
        <v>203</v>
      </c>
      <c r="I81" s="69">
        <f t="shared" si="176"/>
        <v>78</v>
      </c>
      <c r="J81" s="76">
        <f t="shared" si="176"/>
        <v>43787</v>
      </c>
      <c r="K81" s="74">
        <f t="shared" si="142"/>
        <v>11</v>
      </c>
      <c r="L81" s="75">
        <f t="shared" si="105"/>
        <v>20.914595221999534</v>
      </c>
      <c r="M81" s="75">
        <f t="shared" si="106"/>
        <v>0.4</v>
      </c>
      <c r="N81" s="75">
        <f t="shared" si="107"/>
        <v>0.02</v>
      </c>
      <c r="O81" s="75">
        <f t="shared" si="108"/>
        <v>0.17499999999999999</v>
      </c>
      <c r="P81" s="78">
        <f t="shared" si="194"/>
        <v>0.88356665091431885</v>
      </c>
      <c r="Q81" s="78">
        <f t="shared" si="109"/>
        <v>0.17753525264883058</v>
      </c>
      <c r="R81" s="78">
        <f t="shared" si="110"/>
        <v>7.9890863691973762E-2</v>
      </c>
      <c r="S81" s="78">
        <f t="shared" si="111"/>
        <v>0.39041317133423392</v>
      </c>
      <c r="T81" s="79">
        <f t="shared" si="112"/>
        <v>81.110980867990335</v>
      </c>
      <c r="U81" s="79">
        <f t="shared" si="113"/>
        <v>10.138872608498792</v>
      </c>
      <c r="V81" s="79">
        <f t="shared" si="114"/>
        <v>10.138872608498792</v>
      </c>
      <c r="W81" s="79">
        <f t="shared" si="115"/>
        <v>45.624926738244568</v>
      </c>
      <c r="X81" s="78">
        <f t="shared" si="116"/>
        <v>9.7243947512181086E-2</v>
      </c>
      <c r="Y81" s="80">
        <f t="shared" si="117"/>
        <v>3.1633246542263148E-2</v>
      </c>
      <c r="Z81" s="63">
        <f t="shared" si="143"/>
        <v>8.8563273322971217</v>
      </c>
      <c r="AA81" s="63">
        <f t="shared" si="144"/>
        <v>8.8563273322971217</v>
      </c>
      <c r="AB81" s="80">
        <f t="shared" si="118"/>
        <v>8.1754238587669475E-2</v>
      </c>
      <c r="AC81" s="119">
        <f t="shared" si="145"/>
        <v>11836.485466209031</v>
      </c>
      <c r="AD81" s="119">
        <f t="shared" si="146"/>
        <v>11985.566668767624</v>
      </c>
      <c r="AE81" s="119">
        <f t="shared" si="119"/>
        <v>1198.5566668767624</v>
      </c>
      <c r="AF81" s="119">
        <f t="shared" si="147"/>
        <v>10787.010001890862</v>
      </c>
      <c r="AG81" s="119">
        <f t="shared" si="148"/>
        <v>444248.30740880384</v>
      </c>
      <c r="AH81" s="121">
        <f t="shared" si="177"/>
        <v>4408900.1597784692</v>
      </c>
      <c r="AI81" s="126">
        <f t="shared" si="149"/>
        <v>3964651.8523696652</v>
      </c>
      <c r="AJ81" s="119">
        <f t="shared" si="120"/>
        <v>2082.8513958976951</v>
      </c>
      <c r="AK81" s="119">
        <f t="shared" si="150"/>
        <v>8095.695456419171</v>
      </c>
      <c r="AL81" s="119">
        <f t="shared" si="151"/>
        <v>489816.12878467166</v>
      </c>
      <c r="AM81" s="126">
        <f t="shared" si="121"/>
        <v>3474835.7235849937</v>
      </c>
      <c r="AN81" s="121">
        <f t="shared" si="152"/>
        <v>504004237.52816445</v>
      </c>
      <c r="AO81" s="120">
        <f t="shared" si="178"/>
        <v>50400.423752816445</v>
      </c>
      <c r="AP81" s="128">
        <f t="shared" si="122"/>
        <v>7000</v>
      </c>
      <c r="AQ81" s="132">
        <f t="shared" si="153"/>
        <v>127.20000000000044</v>
      </c>
      <c r="AR81" s="132">
        <f t="shared" si="154"/>
        <v>217.5600000000008</v>
      </c>
      <c r="AS81" s="132">
        <f t="shared" si="155"/>
        <v>133.65000000000023</v>
      </c>
      <c r="AT81" s="139">
        <f t="shared" si="179"/>
        <v>63907737318.571472</v>
      </c>
      <c r="AU81" s="139">
        <f t="shared" si="180"/>
        <v>250943092.15293884</v>
      </c>
      <c r="AV81" s="139">
        <f t="shared" si="193"/>
        <v>468326639.65921652</v>
      </c>
      <c r="AW81" s="139">
        <f t="shared" si="123"/>
        <v>22286406273.773952</v>
      </c>
      <c r="AX81" s="133">
        <f t="shared" si="156"/>
        <v>109641081831.87729</v>
      </c>
      <c r="AY81" s="133">
        <f t="shared" si="181"/>
        <v>94991008.059555054</v>
      </c>
      <c r="AZ81" s="133">
        <f t="shared" si="157"/>
        <v>3275810759.9056273</v>
      </c>
      <c r="BA81" s="133">
        <f t="shared" si="158"/>
        <v>5402714084.899848</v>
      </c>
      <c r="BB81" s="146">
        <f t="shared" si="182"/>
        <v>67271965604.071861</v>
      </c>
      <c r="BC81" s="146">
        <f t="shared" si="183"/>
        <v>140235616.87585449</v>
      </c>
      <c r="BD81" s="146">
        <f t="shared" si="184"/>
        <v>9721642458.480093</v>
      </c>
      <c r="BE81" s="146">
        <f t="shared" si="124"/>
        <v>7568221542.1544285</v>
      </c>
      <c r="BF81" s="136">
        <f t="shared" si="159"/>
        <v>24192203401.351894</v>
      </c>
      <c r="BG81" s="136">
        <f t="shared" si="160"/>
        <v>18737239.420886993</v>
      </c>
      <c r="BH81" s="136">
        <f t="shared" si="161"/>
        <v>152988047.65956974</v>
      </c>
      <c r="BI81" s="136">
        <f t="shared" si="162"/>
        <v>2256117331.1851282</v>
      </c>
      <c r="BJ81" s="150">
        <f t="shared" si="125"/>
        <v>37513459232.013359</v>
      </c>
      <c r="BK81" s="150">
        <f t="shared" si="163"/>
        <v>216986295183.88779</v>
      </c>
      <c r="BL81" s="149">
        <f t="shared" si="164"/>
        <v>15943258462.242542</v>
      </c>
      <c r="BM81" s="150">
        <f t="shared" si="165"/>
        <v>23971133337.535248</v>
      </c>
      <c r="BN81" s="150">
        <f t="shared" si="185"/>
        <v>6666422894692.876</v>
      </c>
      <c r="BO81" s="154">
        <f t="shared" si="166"/>
        <v>1.9184857717000552</v>
      </c>
      <c r="BP81" s="154">
        <f t="shared" si="126"/>
        <v>1.9184857717000552</v>
      </c>
      <c r="BQ81" s="148">
        <f t="shared" si="167"/>
        <v>1389489789130.7063</v>
      </c>
      <c r="BR81" s="148">
        <f t="shared" si="168"/>
        <v>1389.4897891307064</v>
      </c>
      <c r="BS81" s="139">
        <f t="shared" si="127"/>
        <v>94323924295.681931</v>
      </c>
      <c r="BT81" s="139">
        <f t="shared" si="128"/>
        <v>578051490369.87708</v>
      </c>
      <c r="BU81" s="139">
        <f t="shared" si="129"/>
        <v>7463634126.2831125</v>
      </c>
      <c r="BV81" s="139">
        <f t="shared" si="169"/>
        <v>57378586671.083664</v>
      </c>
      <c r="BW81" s="139">
        <f t="shared" si="170"/>
        <v>507161555645.82367</v>
      </c>
      <c r="BX81" s="139">
        <f t="shared" si="171"/>
        <v>24567563287166.008</v>
      </c>
      <c r="BY81" s="143">
        <f t="shared" si="172"/>
        <v>7.0701366169390054</v>
      </c>
      <c r="BZ81" s="143">
        <f t="shared" si="130"/>
        <v>7.0701366169390054</v>
      </c>
      <c r="CA81" s="143">
        <f t="shared" si="131"/>
        <v>78.367181134191782</v>
      </c>
      <c r="CB81" s="143">
        <f t="shared" si="132"/>
        <v>78.367181134191782</v>
      </c>
      <c r="CC81" s="143">
        <f t="shared" si="133"/>
        <v>2.8837012955667434</v>
      </c>
      <c r="CD81" s="143">
        <f t="shared" si="134"/>
        <v>7.8984081625331504</v>
      </c>
      <c r="CE81" s="166">
        <f t="shared" si="135"/>
        <v>89.183787660256797</v>
      </c>
      <c r="CG81" s="167">
        <v>80</v>
      </c>
      <c r="CH81" s="169">
        <f t="shared" si="173"/>
        <v>79</v>
      </c>
      <c r="CI81" s="170">
        <f t="shared" si="174"/>
        <v>1.9904502102301287</v>
      </c>
      <c r="CK81" s="189">
        <v>79</v>
      </c>
      <c r="CL81" s="190">
        <f>'Litter calculation'!G$30+CK81</f>
        <v>42754</v>
      </c>
      <c r="CM81" s="193">
        <f t="shared" si="175"/>
        <v>1</v>
      </c>
      <c r="CN81" s="189">
        <f t="shared" si="136"/>
        <v>0.9</v>
      </c>
      <c r="CO81" s="194">
        <f t="shared" si="137"/>
        <v>0.45</v>
      </c>
      <c r="CP81" s="194">
        <f t="shared" si="138"/>
        <v>0.2</v>
      </c>
      <c r="CQ81" s="189">
        <f t="shared" si="139"/>
        <v>0.36870000000000003</v>
      </c>
      <c r="CR81" s="189">
        <f t="shared" si="102"/>
        <v>3.687E-2</v>
      </c>
      <c r="CS81" s="189">
        <f t="shared" si="102"/>
        <v>3.687E-2</v>
      </c>
      <c r="CT81" s="189">
        <f t="shared" si="140"/>
        <v>2.9389999999999999E-2</v>
      </c>
      <c r="CU81" s="189">
        <f t="shared" si="103"/>
        <v>2.9390000000000002E-3</v>
      </c>
      <c r="CV81" s="189">
        <f t="shared" si="103"/>
        <v>2.9390000000000002E-3</v>
      </c>
      <c r="CW81" s="189">
        <f t="shared" si="141"/>
        <v>4.6999999999999999E-4</v>
      </c>
      <c r="CX81" s="189">
        <f t="shared" si="104"/>
        <v>4.6999999999999997E-5</v>
      </c>
      <c r="CY81" s="189">
        <f t="shared" si="104"/>
        <v>4.6999999999999997E-5</v>
      </c>
      <c r="CZ81" s="195">
        <f t="shared" si="186"/>
        <v>9.5891818030534797</v>
      </c>
      <c r="DA81" s="195">
        <f t="shared" si="187"/>
        <v>35.206935105603215</v>
      </c>
      <c r="DB81" s="195">
        <f t="shared" si="188"/>
        <v>0.79062514464693101</v>
      </c>
      <c r="DC81" s="195">
        <f t="shared" si="189"/>
        <v>22.202561039810824</v>
      </c>
      <c r="DD81" s="195">
        <f t="shared" si="190"/>
        <v>0.5008038165416151</v>
      </c>
      <c r="DE81" s="195">
        <f t="shared" si="191"/>
        <v>14.494582351296179</v>
      </c>
      <c r="DF81" s="195">
        <f t="shared" si="192"/>
        <v>82.784689260952248</v>
      </c>
    </row>
    <row r="82" spans="1:110" ht="16" x14ac:dyDescent="0.2">
      <c r="A82" s="18" t="s">
        <v>124</v>
      </c>
      <c r="B82" s="18"/>
      <c r="C82" s="39"/>
      <c r="D82" s="44">
        <v>14.8162</v>
      </c>
      <c r="E82" s="42" t="s">
        <v>107</v>
      </c>
      <c r="F82" t="s">
        <v>26</v>
      </c>
      <c r="I82" s="69">
        <f t="shared" si="176"/>
        <v>79</v>
      </c>
      <c r="J82" s="76">
        <f t="shared" si="176"/>
        <v>43788</v>
      </c>
      <c r="K82" s="74">
        <f t="shared" si="142"/>
        <v>11</v>
      </c>
      <c r="L82" s="75">
        <f t="shared" si="105"/>
        <v>21.034637738476746</v>
      </c>
      <c r="M82" s="75">
        <f t="shared" si="106"/>
        <v>0.4</v>
      </c>
      <c r="N82" s="75">
        <f t="shared" si="107"/>
        <v>0.02</v>
      </c>
      <c r="O82" s="75">
        <f t="shared" si="108"/>
        <v>0.17499999999999999</v>
      </c>
      <c r="P82" s="78">
        <f t="shared" si="194"/>
        <v>0.88670739082148764</v>
      </c>
      <c r="Q82" s="78">
        <f t="shared" si="109"/>
        <v>0.17816632224878265</v>
      </c>
      <c r="R82" s="78">
        <f t="shared" si="110"/>
        <v>8.0174845011952184E-2</v>
      </c>
      <c r="S82" s="78">
        <f t="shared" si="111"/>
        <v>0.39180094013042477</v>
      </c>
      <c r="T82" s="79">
        <f t="shared" si="112"/>
        <v>81.272855682811169</v>
      </c>
      <c r="U82" s="79">
        <f t="shared" si="113"/>
        <v>10.159106960351396</v>
      </c>
      <c r="V82" s="79">
        <f t="shared" si="114"/>
        <v>10.159106960351396</v>
      </c>
      <c r="W82" s="79">
        <f t="shared" si="115"/>
        <v>45.715981321581282</v>
      </c>
      <c r="X82" s="78">
        <f t="shared" si="116"/>
        <v>9.7815166163974052E-2</v>
      </c>
      <c r="Y82" s="80">
        <f t="shared" si="117"/>
        <v>3.1850763582119863E-2</v>
      </c>
      <c r="Z82" s="63">
        <f t="shared" si="143"/>
        <v>8.8350017353668449</v>
      </c>
      <c r="AA82" s="63">
        <f t="shared" si="144"/>
        <v>8.8350017353668449</v>
      </c>
      <c r="AB82" s="80">
        <f t="shared" si="118"/>
        <v>8.1987323851512334E-2</v>
      </c>
      <c r="AC82" s="119">
        <f t="shared" si="145"/>
        <v>10254.594151773592</v>
      </c>
      <c r="AD82" s="119">
        <f t="shared" si="146"/>
        <v>10403.675354332185</v>
      </c>
      <c r="AE82" s="119">
        <f t="shared" si="119"/>
        <v>1040.3675354332186</v>
      </c>
      <c r="AF82" s="119">
        <f t="shared" si="147"/>
        <v>9363.3078188989657</v>
      </c>
      <c r="AG82" s="119">
        <f t="shared" si="148"/>
        <v>445288.67494423705</v>
      </c>
      <c r="AH82" s="121">
        <f t="shared" si="177"/>
        <v>4419303.835132801</v>
      </c>
      <c r="AI82" s="126">
        <f t="shared" si="149"/>
        <v>3974015.1601885641</v>
      </c>
      <c r="AJ82" s="119">
        <f t="shared" si="120"/>
        <v>2138.6768912758394</v>
      </c>
      <c r="AK82" s="119">
        <f t="shared" si="150"/>
        <v>8151.5209517973144</v>
      </c>
      <c r="AL82" s="119">
        <f t="shared" si="151"/>
        <v>497967.64973646897</v>
      </c>
      <c r="AM82" s="126">
        <f t="shared" si="121"/>
        <v>3476047.510452095</v>
      </c>
      <c r="AN82" s="121">
        <f t="shared" si="152"/>
        <v>504180000</v>
      </c>
      <c r="AO82" s="120">
        <f t="shared" si="178"/>
        <v>50418</v>
      </c>
      <c r="AP82" s="128">
        <f t="shared" si="122"/>
        <v>7000</v>
      </c>
      <c r="AQ82" s="132">
        <f t="shared" si="153"/>
        <v>127.60000000000045</v>
      </c>
      <c r="AR82" s="132">
        <f t="shared" si="154"/>
        <v>217.58000000000081</v>
      </c>
      <c r="AS82" s="132">
        <f t="shared" si="155"/>
        <v>133.82500000000024</v>
      </c>
      <c r="AT82" s="139">
        <f t="shared" si="179"/>
        <v>64131696000.000221</v>
      </c>
      <c r="AU82" s="139">
        <f t="shared" si="180"/>
        <v>223958681.42874908</v>
      </c>
      <c r="AV82" s="139">
        <f t="shared" si="193"/>
        <v>417520966.92431045</v>
      </c>
      <c r="AW82" s="139">
        <f t="shared" si="123"/>
        <v>19952332250.427383</v>
      </c>
      <c r="AX82" s="133">
        <f t="shared" si="156"/>
        <v>109689400800.0004</v>
      </c>
      <c r="AY82" s="133">
        <f t="shared" si="181"/>
        <v>48318968.12310791</v>
      </c>
      <c r="AZ82" s="133">
        <f t="shared" si="157"/>
        <v>2791258442.0860472</v>
      </c>
      <c r="BA82" s="133">
        <f t="shared" si="158"/>
        <v>4627720633.6830273</v>
      </c>
      <c r="BB82" s="146">
        <f t="shared" si="182"/>
        <v>67383657000.000114</v>
      </c>
      <c r="BC82" s="146">
        <f t="shared" si="183"/>
        <v>111691395.92825317</v>
      </c>
      <c r="BD82" s="146">
        <f t="shared" si="184"/>
        <v>9086877928.3509998</v>
      </c>
      <c r="BE82" s="146">
        <f t="shared" si="124"/>
        <v>7112379503.8357611</v>
      </c>
      <c r="BF82" s="136">
        <f t="shared" si="159"/>
        <v>24200640000</v>
      </c>
      <c r="BG82" s="136">
        <f t="shared" si="160"/>
        <v>8436598.6481056213</v>
      </c>
      <c r="BH82" s="136">
        <f t="shared" si="161"/>
        <v>111831831.6317002</v>
      </c>
      <c r="BI82" s="136">
        <f t="shared" si="162"/>
        <v>1657275613.5336068</v>
      </c>
      <c r="BJ82" s="150">
        <f t="shared" si="125"/>
        <v>33349708001.479778</v>
      </c>
      <c r="BK82" s="150">
        <f t="shared" si="163"/>
        <v>212894772604.74896</v>
      </c>
      <c r="BL82" s="149">
        <f t="shared" si="164"/>
        <v>15638576963.738039</v>
      </c>
      <c r="BM82" s="150">
        <f t="shared" si="165"/>
        <v>20807350708.664368</v>
      </c>
      <c r="BN82" s="150">
        <f t="shared" si="185"/>
        <v>6492046603834.5322</v>
      </c>
      <c r="BO82" s="154">
        <f t="shared" si="166"/>
        <v>1.8676518615794686</v>
      </c>
      <c r="BP82" s="154">
        <f t="shared" si="126"/>
        <v>1.8676518615794686</v>
      </c>
      <c r="BQ82" s="148">
        <f t="shared" si="167"/>
        <v>1405128366094.4443</v>
      </c>
      <c r="BR82" s="148">
        <f t="shared" si="168"/>
        <v>1405.1283660944443</v>
      </c>
      <c r="BS82" s="139">
        <f t="shared" si="127"/>
        <v>81518385707.194046</v>
      </c>
      <c r="BT82" s="139">
        <f t="shared" si="128"/>
        <v>567151674219.05127</v>
      </c>
      <c r="BU82" s="139">
        <f t="shared" si="129"/>
        <v>7466740502.3183537</v>
      </c>
      <c r="BV82" s="139">
        <f t="shared" si="169"/>
        <v>57632366765.047684</v>
      </c>
      <c r="BW82" s="139">
        <f t="shared" si="170"/>
        <v>507602566674.62689</v>
      </c>
      <c r="BX82" s="139">
        <f t="shared" si="171"/>
        <v>24524433458061.414</v>
      </c>
      <c r="BY82" s="143">
        <f t="shared" si="172"/>
        <v>7.0552641712517232</v>
      </c>
      <c r="BZ82" s="143">
        <f t="shared" si="130"/>
        <v>7.0552641712517232</v>
      </c>
      <c r="CA82" s="143">
        <f t="shared" si="131"/>
        <v>78.202331187404155</v>
      </c>
      <c r="CB82" s="143">
        <f t="shared" si="132"/>
        <v>78.202331187404155</v>
      </c>
      <c r="CC82" s="143">
        <f t="shared" si="133"/>
        <v>2.8527963243981076</v>
      </c>
      <c r="CD82" s="143">
        <f t="shared" si="134"/>
        <v>7.8775026111047231</v>
      </c>
      <c r="CE82" s="166">
        <f t="shared" si="135"/>
        <v>89.162434225346928</v>
      </c>
      <c r="CG82" s="167">
        <v>81</v>
      </c>
      <c r="CH82" s="169">
        <f t="shared" si="173"/>
        <v>80</v>
      </c>
      <c r="CI82" s="170">
        <f t="shared" si="174"/>
        <v>1.9900634212544475</v>
      </c>
      <c r="CK82" s="189">
        <v>80</v>
      </c>
      <c r="CL82" s="190">
        <f>'Litter calculation'!G$30+CK82</f>
        <v>42755</v>
      </c>
      <c r="CM82" s="193">
        <f t="shared" si="175"/>
        <v>1</v>
      </c>
      <c r="CN82" s="189">
        <f t="shared" si="136"/>
        <v>0.9</v>
      </c>
      <c r="CO82" s="194">
        <f t="shared" si="137"/>
        <v>0.45</v>
      </c>
      <c r="CP82" s="194">
        <f t="shared" si="138"/>
        <v>0.2</v>
      </c>
      <c r="CQ82" s="189">
        <f t="shared" si="139"/>
        <v>0.36870000000000003</v>
      </c>
      <c r="CR82" s="189">
        <f t="shared" si="102"/>
        <v>3.687E-2</v>
      </c>
      <c r="CS82" s="189">
        <f t="shared" si="102"/>
        <v>3.687E-2</v>
      </c>
      <c r="CT82" s="189">
        <f t="shared" si="140"/>
        <v>2.9389999999999999E-2</v>
      </c>
      <c r="CU82" s="189">
        <f t="shared" si="103"/>
        <v>2.9390000000000002E-3</v>
      </c>
      <c r="CV82" s="189">
        <f t="shared" si="103"/>
        <v>2.9390000000000002E-3</v>
      </c>
      <c r="CW82" s="189">
        <f t="shared" si="141"/>
        <v>4.6999999999999999E-4</v>
      </c>
      <c r="CX82" s="189">
        <f t="shared" si="104"/>
        <v>4.6999999999999997E-5</v>
      </c>
      <c r="CY82" s="189">
        <f t="shared" si="104"/>
        <v>4.6999999999999997E-5</v>
      </c>
      <c r="CZ82" s="195">
        <f t="shared" si="186"/>
        <v>9.6432869078272958</v>
      </c>
      <c r="DA82" s="195">
        <f t="shared" si="187"/>
        <v>35.758561734100425</v>
      </c>
      <c r="DB82" s="195">
        <f t="shared" si="188"/>
        <v>0.80489640860380818</v>
      </c>
      <c r="DC82" s="195">
        <f t="shared" si="189"/>
        <v>22.634926043964295</v>
      </c>
      <c r="DD82" s="195">
        <f t="shared" si="190"/>
        <v>0.50670811490925405</v>
      </c>
      <c r="DE82" s="195">
        <f t="shared" si="191"/>
        <v>14.686527121934684</v>
      </c>
      <c r="DF82" s="195">
        <f t="shared" si="192"/>
        <v>84.034906331339769</v>
      </c>
    </row>
    <row r="83" spans="1:110" ht="16" x14ac:dyDescent="0.2">
      <c r="A83" s="18" t="s">
        <v>125</v>
      </c>
      <c r="B83" s="18"/>
      <c r="C83" s="39"/>
      <c r="D83" s="44">
        <v>9.2999999999999999E-2</v>
      </c>
      <c r="E83" s="42" t="s">
        <v>35</v>
      </c>
      <c r="I83" s="69">
        <f t="shared" si="176"/>
        <v>80</v>
      </c>
      <c r="J83" s="76">
        <f t="shared" si="176"/>
        <v>43789</v>
      </c>
      <c r="K83" s="74">
        <f t="shared" si="142"/>
        <v>11</v>
      </c>
      <c r="L83" s="75">
        <f t="shared" si="105"/>
        <v>21.153535482064605</v>
      </c>
      <c r="M83" s="75">
        <f t="shared" si="106"/>
        <v>0.4</v>
      </c>
      <c r="N83" s="75">
        <f t="shared" si="107"/>
        <v>0.02</v>
      </c>
      <c r="O83" s="75">
        <f t="shared" si="108"/>
        <v>0.17499999999999999</v>
      </c>
      <c r="P83" s="78">
        <f t="shared" si="194"/>
        <v>0.88982918419999857</v>
      </c>
      <c r="Q83" s="78">
        <f t="shared" si="109"/>
        <v>0.17879358491832531</v>
      </c>
      <c r="R83" s="78">
        <f t="shared" si="110"/>
        <v>8.0457113213246376E-2</v>
      </c>
      <c r="S83" s="78">
        <f t="shared" si="111"/>
        <v>0.39318033720465051</v>
      </c>
      <c r="T83" s="79">
        <f t="shared" si="112"/>
        <v>81.437156038293907</v>
      </c>
      <c r="U83" s="79">
        <f t="shared" si="113"/>
        <v>10.179644504786738</v>
      </c>
      <c r="V83" s="79">
        <f t="shared" si="114"/>
        <v>10.179644504786738</v>
      </c>
      <c r="W83" s="79">
        <f t="shared" si="115"/>
        <v>45.808400271540322</v>
      </c>
      <c r="X83" s="78">
        <f t="shared" si="116"/>
        <v>9.8384244926027237E-2</v>
      </c>
      <c r="Y83" s="80">
        <f t="shared" si="117"/>
        <v>3.2066206293501057E-2</v>
      </c>
      <c r="Z83" s="63">
        <f t="shared" si="143"/>
        <v>8.8139671010855984</v>
      </c>
      <c r="AA83" s="63">
        <f t="shared" si="144"/>
        <v>8.8139671010855984</v>
      </c>
      <c r="AB83" s="80">
        <f t="shared" si="118"/>
        <v>8.2218841377782001E-2</v>
      </c>
      <c r="AC83" s="119">
        <f t="shared" si="145"/>
        <v>8845.5771706955547</v>
      </c>
      <c r="AD83" s="119">
        <f t="shared" si="146"/>
        <v>8994.6583732541476</v>
      </c>
      <c r="AE83" s="119">
        <f t="shared" si="119"/>
        <v>899.46583732541478</v>
      </c>
      <c r="AF83" s="119">
        <f t="shared" si="147"/>
        <v>8095.1925359287325</v>
      </c>
      <c r="AG83" s="119">
        <f t="shared" si="148"/>
        <v>446188.14078156248</v>
      </c>
      <c r="AH83" s="121">
        <f t="shared" si="177"/>
        <v>4428298.4935060553</v>
      </c>
      <c r="AI83" s="126">
        <f t="shared" si="149"/>
        <v>3982110.352724493</v>
      </c>
      <c r="AJ83" s="119">
        <f t="shared" si="120"/>
        <v>2195.6570888172605</v>
      </c>
      <c r="AK83" s="119">
        <f t="shared" si="150"/>
        <v>8208.5011493387356</v>
      </c>
      <c r="AL83" s="119">
        <f t="shared" si="151"/>
        <v>506176.1508858077</v>
      </c>
      <c r="AM83" s="126">
        <f t="shared" si="121"/>
        <v>3475934.2018386852</v>
      </c>
      <c r="AN83" s="121">
        <f t="shared" si="152"/>
        <v>504163565.26010156</v>
      </c>
      <c r="AO83" s="120">
        <f t="shared" si="178"/>
        <v>50416.356526010153</v>
      </c>
      <c r="AP83" s="128">
        <f t="shared" si="122"/>
        <v>7000</v>
      </c>
      <c r="AQ83" s="132">
        <f t="shared" si="153"/>
        <v>128.00000000000045</v>
      </c>
      <c r="AR83" s="132">
        <f t="shared" si="154"/>
        <v>217.60000000000082</v>
      </c>
      <c r="AS83" s="132">
        <f t="shared" si="155"/>
        <v>134.00000000000026</v>
      </c>
      <c r="AT83" s="139">
        <f t="shared" si="179"/>
        <v>64331270927.189186</v>
      </c>
      <c r="AU83" s="139">
        <f t="shared" si="180"/>
        <v>199574927.18896484</v>
      </c>
      <c r="AV83" s="139">
        <f t="shared" si="193"/>
        <v>371597786.74644864</v>
      </c>
      <c r="AW83" s="139">
        <f t="shared" si="123"/>
        <v>17832534248.600552</v>
      </c>
      <c r="AX83" s="133">
        <f t="shared" si="156"/>
        <v>109695908529.2933</v>
      </c>
      <c r="AY83" s="133">
        <f t="shared" si="181"/>
        <v>6507729.2929077148</v>
      </c>
      <c r="AZ83" s="133">
        <f t="shared" si="157"/>
        <v>2342241817.5411687</v>
      </c>
      <c r="BA83" s="133">
        <f t="shared" si="158"/>
        <v>3903642625.9858866</v>
      </c>
      <c r="BB83" s="146">
        <f t="shared" si="182"/>
        <v>67469689120.933212</v>
      </c>
      <c r="BC83" s="146">
        <f t="shared" si="183"/>
        <v>86032120.933097839</v>
      </c>
      <c r="BD83" s="146">
        <f t="shared" si="184"/>
        <v>8472811159.5299387</v>
      </c>
      <c r="BE83" s="146">
        <f t="shared" si="124"/>
        <v>6667617496.6774101</v>
      </c>
      <c r="BF83" s="136">
        <f t="shared" si="159"/>
        <v>24199851132.484875</v>
      </c>
      <c r="BG83" s="136">
        <f t="shared" si="160"/>
        <v>-788867.51512527466</v>
      </c>
      <c r="BH83" s="136">
        <f t="shared" si="161"/>
        <v>75473628.580613449</v>
      </c>
      <c r="BI83" s="136">
        <f t="shared" si="162"/>
        <v>1123952453.348073</v>
      </c>
      <c r="BJ83" s="150">
        <f t="shared" si="125"/>
        <v>29527746824.611923</v>
      </c>
      <c r="BK83" s="150">
        <f t="shared" si="163"/>
        <v>208630553584.47681</v>
      </c>
      <c r="BL83" s="149">
        <f t="shared" si="164"/>
        <v>15330622452.339697</v>
      </c>
      <c r="BM83" s="150">
        <f t="shared" si="165"/>
        <v>17989316746.508297</v>
      </c>
      <c r="BN83" s="150">
        <f t="shared" si="185"/>
        <v>6315602491368.8359</v>
      </c>
      <c r="BO83" s="154">
        <f t="shared" si="166"/>
        <v>1.8169511056993066</v>
      </c>
      <c r="BP83" s="154">
        <f t="shared" si="126"/>
        <v>1.8169511056993066</v>
      </c>
      <c r="BQ83" s="148">
        <f t="shared" si="167"/>
        <v>1420458988546.7839</v>
      </c>
      <c r="BR83" s="148">
        <f t="shared" si="168"/>
        <v>1420.458988546784</v>
      </c>
      <c r="BS83" s="139">
        <f t="shared" si="127"/>
        <v>70147177931.228256</v>
      </c>
      <c r="BT83" s="139">
        <f t="shared" si="128"/>
        <v>555791794749.04626</v>
      </c>
      <c r="BU83" s="139">
        <f t="shared" si="129"/>
        <v>7466936609.6410017</v>
      </c>
      <c r="BV83" s="139">
        <f t="shared" si="169"/>
        <v>57913144058.608177</v>
      </c>
      <c r="BW83" s="139">
        <f t="shared" si="170"/>
        <v>507194137059.12799</v>
      </c>
      <c r="BX83" s="139">
        <f t="shared" si="171"/>
        <v>24480602897634.473</v>
      </c>
      <c r="BY83" s="143">
        <f t="shared" si="172"/>
        <v>7.0428844379979418</v>
      </c>
      <c r="BZ83" s="143">
        <f t="shared" si="130"/>
        <v>7.0428844379979418</v>
      </c>
      <c r="CA83" s="143">
        <f t="shared" si="131"/>
        <v>78.065111095225504</v>
      </c>
      <c r="CB83" s="143">
        <f t="shared" si="132"/>
        <v>78.065111095225504</v>
      </c>
      <c r="CC83" s="143">
        <f t="shared" si="133"/>
        <v>2.8217406053384138</v>
      </c>
      <c r="CD83" s="143">
        <f t="shared" si="134"/>
        <v>7.8580586961234804</v>
      </c>
      <c r="CE83" s="166">
        <f t="shared" si="135"/>
        <v>89.154617960346357</v>
      </c>
      <c r="CG83" s="167">
        <v>82</v>
      </c>
      <c r="CH83" s="169">
        <f t="shared" si="173"/>
        <v>81</v>
      </c>
      <c r="CI83" s="170">
        <f t="shared" si="174"/>
        <v>1.9896863234569038</v>
      </c>
      <c r="CK83" s="189">
        <v>81</v>
      </c>
      <c r="CL83" s="190">
        <f>'Litter calculation'!G$30+CK83</f>
        <v>42756</v>
      </c>
      <c r="CM83" s="193">
        <f t="shared" si="175"/>
        <v>1</v>
      </c>
      <c r="CN83" s="189">
        <f t="shared" si="136"/>
        <v>0.9</v>
      </c>
      <c r="CO83" s="194">
        <f t="shared" si="137"/>
        <v>0.45</v>
      </c>
      <c r="CP83" s="194">
        <f t="shared" si="138"/>
        <v>0.2</v>
      </c>
      <c r="CQ83" s="189">
        <f t="shared" si="139"/>
        <v>0.36870000000000003</v>
      </c>
      <c r="CR83" s="189">
        <f t="shared" ref="CR83:CS102" si="195">IF($CM83=12,$D$50,IF($CM83&lt;=2,$D$50,IF($CM83&lt;=5,$D$52,IF($CM83&lt;=8,$D$54,$D$56))))</f>
        <v>3.687E-2</v>
      </c>
      <c r="CS83" s="189">
        <f t="shared" si="195"/>
        <v>3.687E-2</v>
      </c>
      <c r="CT83" s="189">
        <f t="shared" si="140"/>
        <v>2.9389999999999999E-2</v>
      </c>
      <c r="CU83" s="189">
        <f t="shared" ref="CU83:CV102" si="196">IF($CM83=12,$D$58,IF($CM83&lt;=2,$D$58,IF($CM83&lt;=5,$D$60,IF($CM83&lt;=8,$D$62,$D$64))))</f>
        <v>2.9390000000000002E-3</v>
      </c>
      <c r="CV83" s="189">
        <f t="shared" si="196"/>
        <v>2.9390000000000002E-3</v>
      </c>
      <c r="CW83" s="189">
        <f t="shared" si="141"/>
        <v>4.6999999999999999E-4</v>
      </c>
      <c r="CX83" s="189">
        <f t="shared" ref="CX83:CY102" si="197">IF($CM83=12,$D$66,IF($CM83&lt;=2,$D$66,IF($CM83&lt;=5,$D$68,IF($CM83&lt;=8,$D$70,$D$72))))</f>
        <v>4.6999999999999997E-5</v>
      </c>
      <c r="CY83" s="189">
        <f t="shared" si="197"/>
        <v>4.6999999999999997E-5</v>
      </c>
      <c r="CZ83" s="195">
        <f t="shared" si="186"/>
        <v>9.6958250035628932</v>
      </c>
      <c r="DA83" s="195">
        <f t="shared" si="187"/>
        <v>36.309929158999857</v>
      </c>
      <c r="DB83" s="195">
        <f t="shared" si="188"/>
        <v>0.81912579089117621</v>
      </c>
      <c r="DC83" s="195">
        <f t="shared" si="189"/>
        <v>23.067270727440111</v>
      </c>
      <c r="DD83" s="195">
        <f t="shared" si="190"/>
        <v>0.51259508601886838</v>
      </c>
      <c r="DE83" s="195">
        <f t="shared" si="191"/>
        <v>14.87846287138097</v>
      </c>
      <c r="DF83" s="195">
        <f t="shared" si="192"/>
        <v>85.283208638293885</v>
      </c>
    </row>
    <row r="84" spans="1:110" ht="16" x14ac:dyDescent="0.2">
      <c r="A84" s="51" t="s">
        <v>132</v>
      </c>
      <c r="B84" s="51"/>
      <c r="C84" s="17" t="s">
        <v>34</v>
      </c>
      <c r="D84" s="175">
        <v>0.03</v>
      </c>
      <c r="E84" s="18" t="s">
        <v>35</v>
      </c>
      <c r="F84" s="5" t="s">
        <v>130</v>
      </c>
      <c r="I84" s="69">
        <f t="shared" si="176"/>
        <v>81</v>
      </c>
      <c r="J84" s="76">
        <f t="shared" si="176"/>
        <v>43790</v>
      </c>
      <c r="K84" s="74">
        <f t="shared" si="142"/>
        <v>11</v>
      </c>
      <c r="L84" s="75">
        <f t="shared" si="105"/>
        <v>21.271252594825317</v>
      </c>
      <c r="M84" s="75">
        <f t="shared" si="106"/>
        <v>0.4</v>
      </c>
      <c r="N84" s="75">
        <f t="shared" si="107"/>
        <v>0.02</v>
      </c>
      <c r="O84" s="75">
        <f t="shared" si="108"/>
        <v>0.17499999999999999</v>
      </c>
      <c r="P84" s="78">
        <f t="shared" si="194"/>
        <v>0.89293080627240962</v>
      </c>
      <c r="Q84" s="78">
        <f t="shared" si="109"/>
        <v>0.17941679456264231</v>
      </c>
      <c r="R84" s="78">
        <f t="shared" si="110"/>
        <v>8.0737557553189038E-2</v>
      </c>
      <c r="S84" s="78">
        <f t="shared" si="111"/>
        <v>0.39455082137618097</v>
      </c>
      <c r="T84" s="79">
        <f t="shared" si="112"/>
        <v>81.60381237067125</v>
      </c>
      <c r="U84" s="79">
        <f t="shared" si="113"/>
        <v>10.200476546333906</v>
      </c>
      <c r="V84" s="79">
        <f t="shared" si="114"/>
        <v>10.200476546333906</v>
      </c>
      <c r="W84" s="79">
        <f t="shared" si="115"/>
        <v>45.902144458502576</v>
      </c>
      <c r="X84" s="78">
        <f t="shared" si="116"/>
        <v>9.8950934479012681E-2</v>
      </c>
      <c r="Y84" s="80">
        <f t="shared" si="117"/>
        <v>3.2279509701823472E-2</v>
      </c>
      <c r="Z84" s="63">
        <f t="shared" si="143"/>
        <v>8.7932264434313687</v>
      </c>
      <c r="AA84" s="63">
        <f t="shared" si="144"/>
        <v>8.7932264434313687</v>
      </c>
      <c r="AB84" s="80">
        <f t="shared" si="118"/>
        <v>8.2448704033941084E-2</v>
      </c>
      <c r="AC84" s="119">
        <f t="shared" si="145"/>
        <v>7597.0654110984997</v>
      </c>
      <c r="AD84" s="119">
        <f t="shared" si="146"/>
        <v>7746.1466136570934</v>
      </c>
      <c r="AE84" s="119">
        <f t="shared" si="119"/>
        <v>774.61466136570937</v>
      </c>
      <c r="AF84" s="119">
        <f t="shared" si="147"/>
        <v>6971.5319522913842</v>
      </c>
      <c r="AG84" s="119">
        <f t="shared" si="148"/>
        <v>446962.75544292817</v>
      </c>
      <c r="AH84" s="121">
        <f t="shared" si="177"/>
        <v>4436044.6401197128</v>
      </c>
      <c r="AI84" s="126">
        <f t="shared" si="149"/>
        <v>3989081.8846767847</v>
      </c>
      <c r="AJ84" s="119">
        <f t="shared" si="120"/>
        <v>2253.8047918595621</v>
      </c>
      <c r="AK84" s="119">
        <f t="shared" si="150"/>
        <v>8266.6488523810367</v>
      </c>
      <c r="AL84" s="119">
        <f t="shared" si="151"/>
        <v>514442.79973818874</v>
      </c>
      <c r="AM84" s="126">
        <f t="shared" si="121"/>
        <v>3474639.084938596</v>
      </c>
      <c r="AN84" s="121">
        <f t="shared" si="152"/>
        <v>503975716.2630083</v>
      </c>
      <c r="AO84" s="120">
        <f t="shared" si="178"/>
        <v>50397.571626300829</v>
      </c>
      <c r="AP84" s="128">
        <f t="shared" si="122"/>
        <v>7000</v>
      </c>
      <c r="AQ84" s="132">
        <f t="shared" si="153"/>
        <v>128.40000000000046</v>
      </c>
      <c r="AR84" s="132">
        <f t="shared" si="154"/>
        <v>217.62000000000083</v>
      </c>
      <c r="AS84" s="132">
        <f t="shared" si="155"/>
        <v>134.17500000000027</v>
      </c>
      <c r="AT84" s="139">
        <f t="shared" si="179"/>
        <v>64508891681.665291</v>
      </c>
      <c r="AU84" s="139">
        <f t="shared" si="180"/>
        <v>177620754.47610474</v>
      </c>
      <c r="AV84" s="139">
        <f t="shared" si="193"/>
        <v>330245591.8207444</v>
      </c>
      <c r="AW84" s="139">
        <f t="shared" si="123"/>
        <v>15914801927.974993</v>
      </c>
      <c r="AX84" s="133">
        <f t="shared" si="156"/>
        <v>109665115858.83102</v>
      </c>
      <c r="AY84" s="133">
        <f t="shared" si="181"/>
        <v>-30792670.462280273</v>
      </c>
      <c r="AZ84" s="133">
        <f t="shared" si="157"/>
        <v>1958216634.5537667</v>
      </c>
      <c r="BA84" s="133">
        <f t="shared" si="158"/>
        <v>3280701950.4381881</v>
      </c>
      <c r="BB84" s="146">
        <f t="shared" si="182"/>
        <v>67532745979.24324</v>
      </c>
      <c r="BC84" s="146">
        <f t="shared" si="183"/>
        <v>63056858.310028076</v>
      </c>
      <c r="BD84" s="146">
        <f t="shared" si="184"/>
        <v>7880872895.6093111</v>
      </c>
      <c r="BE84" s="146">
        <f t="shared" si="124"/>
        <v>6235286377.9991894</v>
      </c>
      <c r="BF84" s="136">
        <f t="shared" si="159"/>
        <v>24190834380.624397</v>
      </c>
      <c r="BG84" s="136">
        <f t="shared" si="160"/>
        <v>-9016751.8604774475</v>
      </c>
      <c r="BH84" s="136">
        <f t="shared" si="161"/>
        <v>50848967.565817676</v>
      </c>
      <c r="BI84" s="136">
        <f t="shared" si="162"/>
        <v>760949345.89005089</v>
      </c>
      <c r="BJ84" s="150">
        <f t="shared" si="125"/>
        <v>26191739602.302422</v>
      </c>
      <c r="BK84" s="150">
        <f t="shared" si="163"/>
        <v>204225167046.10229</v>
      </c>
      <c r="BL84" s="149">
        <f t="shared" si="164"/>
        <v>15020096772.761629</v>
      </c>
      <c r="BM84" s="150">
        <f t="shared" si="165"/>
        <v>15492293227.314186</v>
      </c>
      <c r="BN84" s="150">
        <f t="shared" si="185"/>
        <v>6138041260379.5889</v>
      </c>
      <c r="BO84" s="154">
        <f t="shared" si="166"/>
        <v>1.7665262809556119</v>
      </c>
      <c r="BP84" s="154">
        <f t="shared" si="126"/>
        <v>1.7665262809556119</v>
      </c>
      <c r="BQ84" s="148">
        <f t="shared" si="167"/>
        <v>1435479085319.5457</v>
      </c>
      <c r="BR84" s="148">
        <f t="shared" si="168"/>
        <v>1435.4790853195457</v>
      </c>
      <c r="BS84" s="139">
        <f t="shared" si="127"/>
        <v>60101508577.170876</v>
      </c>
      <c r="BT84" s="139">
        <f t="shared" si="128"/>
        <v>544055845010.81653</v>
      </c>
      <c r="BU84" s="139">
        <f t="shared" si="129"/>
        <v>7464537462.6918173</v>
      </c>
      <c r="BV84" s="139">
        <f t="shared" si="169"/>
        <v>58221052556.82795</v>
      </c>
      <c r="BW84" s="139">
        <f t="shared" si="170"/>
        <v>505964311648.96893</v>
      </c>
      <c r="BX84" s="139">
        <f t="shared" si="171"/>
        <v>24436927282830.277</v>
      </c>
      <c r="BY84" s="143">
        <f t="shared" si="172"/>
        <v>7.032939734303981</v>
      </c>
      <c r="BZ84" s="143">
        <f t="shared" si="130"/>
        <v>7.032939734303981</v>
      </c>
      <c r="CA84" s="143">
        <f t="shared" si="131"/>
        <v>77.95488148610545</v>
      </c>
      <c r="CB84" s="143">
        <f t="shared" si="132"/>
        <v>77.95488148610545</v>
      </c>
      <c r="CC84" s="143">
        <f t="shared" si="133"/>
        <v>2.7906093121751541</v>
      </c>
      <c r="CD84" s="143">
        <f t="shared" si="134"/>
        <v>7.8400590361912403</v>
      </c>
      <c r="CE84" s="166">
        <f t="shared" si="135"/>
        <v>89.160208560850222</v>
      </c>
      <c r="CG84" s="167">
        <v>83</v>
      </c>
      <c r="CH84" s="169">
        <f t="shared" si="173"/>
        <v>82</v>
      </c>
      <c r="CI84" s="170">
        <f t="shared" si="174"/>
        <v>1.9893185571365706</v>
      </c>
      <c r="CK84" s="189">
        <v>82</v>
      </c>
      <c r="CL84" s="190">
        <f>'Litter calculation'!G$30+CK84</f>
        <v>42757</v>
      </c>
      <c r="CM84" s="193">
        <f t="shared" si="175"/>
        <v>1</v>
      </c>
      <c r="CN84" s="189">
        <f t="shared" si="136"/>
        <v>0.9</v>
      </c>
      <c r="CO84" s="194">
        <f t="shared" si="137"/>
        <v>0.45</v>
      </c>
      <c r="CP84" s="194">
        <f t="shared" si="138"/>
        <v>0.2</v>
      </c>
      <c r="CQ84" s="189">
        <f t="shared" si="139"/>
        <v>0.36870000000000003</v>
      </c>
      <c r="CR84" s="189">
        <f t="shared" si="195"/>
        <v>3.687E-2</v>
      </c>
      <c r="CS84" s="189">
        <f t="shared" si="195"/>
        <v>3.687E-2</v>
      </c>
      <c r="CT84" s="189">
        <f t="shared" si="140"/>
        <v>2.9389999999999999E-2</v>
      </c>
      <c r="CU84" s="189">
        <f t="shared" si="196"/>
        <v>2.9390000000000002E-3</v>
      </c>
      <c r="CV84" s="189">
        <f t="shared" si="196"/>
        <v>2.9390000000000002E-3</v>
      </c>
      <c r="CW84" s="189">
        <f t="shared" si="141"/>
        <v>4.6999999999999999E-4</v>
      </c>
      <c r="CX84" s="189">
        <f t="shared" si="197"/>
        <v>4.6999999999999997E-5</v>
      </c>
      <c r="CY84" s="189">
        <f t="shared" si="197"/>
        <v>4.6999999999999997E-5</v>
      </c>
      <c r="CZ84" s="195">
        <f t="shared" si="186"/>
        <v>9.7468414744682157</v>
      </c>
      <c r="DA84" s="195">
        <f t="shared" si="187"/>
        <v>36.861037502098576</v>
      </c>
      <c r="DB84" s="195">
        <f t="shared" si="188"/>
        <v>0.83331341441855789</v>
      </c>
      <c r="DC84" s="195">
        <f t="shared" si="189"/>
        <v>23.499595091193321</v>
      </c>
      <c r="DD84" s="195">
        <f t="shared" si="190"/>
        <v>0.51846478072050883</v>
      </c>
      <c r="DE84" s="195">
        <f t="shared" si="191"/>
        <v>15.07038960005902</v>
      </c>
      <c r="DF84" s="195">
        <f t="shared" si="192"/>
        <v>86.529641862958201</v>
      </c>
    </row>
    <row r="85" spans="1:110" ht="16" x14ac:dyDescent="0.2">
      <c r="A85" s="51" t="s">
        <v>36</v>
      </c>
      <c r="B85" s="51"/>
      <c r="C85" s="17" t="s">
        <v>37</v>
      </c>
      <c r="D85" s="175">
        <v>0.08</v>
      </c>
      <c r="E85" s="18" t="s">
        <v>35</v>
      </c>
      <c r="F85" s="5" t="s">
        <v>131</v>
      </c>
      <c r="I85" s="69">
        <f t="shared" si="176"/>
        <v>82</v>
      </c>
      <c r="J85" s="76">
        <f t="shared" si="176"/>
        <v>43791</v>
      </c>
      <c r="K85" s="74">
        <f t="shared" si="142"/>
        <v>11</v>
      </c>
      <c r="L85" s="75">
        <f t="shared" si="105"/>
        <v>21.387753574883259</v>
      </c>
      <c r="M85" s="75">
        <f t="shared" si="106"/>
        <v>0.4</v>
      </c>
      <c r="N85" s="75">
        <f t="shared" si="107"/>
        <v>0.02</v>
      </c>
      <c r="O85" s="75">
        <f t="shared" si="108"/>
        <v>0.17499999999999999</v>
      </c>
      <c r="P85" s="78">
        <f t="shared" si="194"/>
        <v>0.89601102960620949</v>
      </c>
      <c r="Q85" s="78">
        <f t="shared" si="109"/>
        <v>0.18003570455343373</v>
      </c>
      <c r="R85" s="78">
        <f t="shared" si="110"/>
        <v>8.1016067049045168E-2</v>
      </c>
      <c r="S85" s="78">
        <f t="shared" si="111"/>
        <v>0.39591185029111581</v>
      </c>
      <c r="T85" s="79">
        <f t="shared" si="112"/>
        <v>81.772748517707456</v>
      </c>
      <c r="U85" s="79">
        <f t="shared" si="113"/>
        <v>10.221593564713432</v>
      </c>
      <c r="V85" s="79">
        <f t="shared" si="114"/>
        <v>10.221593564713432</v>
      </c>
      <c r="W85" s="79">
        <f t="shared" si="115"/>
        <v>45.997171041210443</v>
      </c>
      <c r="X85" s="78">
        <f t="shared" si="116"/>
        <v>9.9514983214541913E-2</v>
      </c>
      <c r="Y85" s="80">
        <f t="shared" si="117"/>
        <v>3.2490609477688462E-2</v>
      </c>
      <c r="Z85" s="63">
        <f t="shared" si="143"/>
        <v>8.772782682141715</v>
      </c>
      <c r="AA85" s="63">
        <f t="shared" si="144"/>
        <v>8.772782682141715</v>
      </c>
      <c r="AB85" s="80">
        <f t="shared" si="118"/>
        <v>8.2676824690705392E-2</v>
      </c>
      <c r="AC85" s="119">
        <f t="shared" si="145"/>
        <v>6496.4716392277705</v>
      </c>
      <c r="AD85" s="119">
        <f t="shared" si="146"/>
        <v>6645.5528417863643</v>
      </c>
      <c r="AE85" s="119">
        <f t="shared" si="119"/>
        <v>664.5552841786365</v>
      </c>
      <c r="AF85" s="119">
        <f t="shared" si="147"/>
        <v>5980.9975576077277</v>
      </c>
      <c r="AG85" s="119">
        <f t="shared" si="148"/>
        <v>447627.31072710681</v>
      </c>
      <c r="AH85" s="121">
        <f t="shared" si="177"/>
        <v>4442690.1929614991</v>
      </c>
      <c r="AI85" s="126">
        <f t="shared" si="149"/>
        <v>3995062.8822343922</v>
      </c>
      <c r="AJ85" s="119">
        <f t="shared" si="120"/>
        <v>2313.132591856343</v>
      </c>
      <c r="AK85" s="119">
        <f t="shared" si="150"/>
        <v>8325.976652377818</v>
      </c>
      <c r="AL85" s="119">
        <f t="shared" si="151"/>
        <v>522768.77639056655</v>
      </c>
      <c r="AM85" s="126">
        <f t="shared" si="121"/>
        <v>3472294.1058438257</v>
      </c>
      <c r="AN85" s="121">
        <f t="shared" si="152"/>
        <v>503635591.0039472</v>
      </c>
      <c r="AO85" s="120">
        <f t="shared" si="178"/>
        <v>50363.559100394719</v>
      </c>
      <c r="AP85" s="128">
        <f t="shared" si="122"/>
        <v>7000</v>
      </c>
      <c r="AQ85" s="132">
        <f t="shared" si="153"/>
        <v>128.80000000000047</v>
      </c>
      <c r="AR85" s="132">
        <f t="shared" si="154"/>
        <v>217.64000000000084</v>
      </c>
      <c r="AS85" s="132">
        <f t="shared" si="155"/>
        <v>134.35000000000028</v>
      </c>
      <c r="AT85" s="139">
        <f t="shared" si="179"/>
        <v>64666809884.907051</v>
      </c>
      <c r="AU85" s="139">
        <f t="shared" si="180"/>
        <v>157918203.24176025</v>
      </c>
      <c r="AV85" s="139">
        <f t="shared" si="193"/>
        <v>293138569.3330406</v>
      </c>
      <c r="AW85" s="139">
        <f t="shared" si="123"/>
        <v>14186014997.276852</v>
      </c>
      <c r="AX85" s="133">
        <f t="shared" si="156"/>
        <v>109601177314.2794</v>
      </c>
      <c r="AY85" s="133">
        <f t="shared" si="181"/>
        <v>-63938544.551620483</v>
      </c>
      <c r="AZ85" s="133">
        <f t="shared" si="157"/>
        <v>1635640023.8372476</v>
      </c>
      <c r="BA85" s="133">
        <f t="shared" si="158"/>
        <v>2754590817.4663024</v>
      </c>
      <c r="BB85" s="146">
        <f t="shared" si="182"/>
        <v>67575305422.95475</v>
      </c>
      <c r="BC85" s="146">
        <f t="shared" si="183"/>
        <v>42559443.711509705</v>
      </c>
      <c r="BD85" s="146">
        <f t="shared" si="184"/>
        <v>7312158312.1048889</v>
      </c>
      <c r="BE85" s="146">
        <f t="shared" si="124"/>
        <v>5816499575.3438349</v>
      </c>
      <c r="BF85" s="136">
        <f t="shared" si="159"/>
        <v>24174508368.189465</v>
      </c>
      <c r="BG85" s="136">
        <f t="shared" si="160"/>
        <v>-16326012.434932709</v>
      </c>
      <c r="BH85" s="136">
        <f t="shared" si="161"/>
        <v>34201614.700363144</v>
      </c>
      <c r="BI85" s="136">
        <f t="shared" si="162"/>
        <v>514325182.1415177</v>
      </c>
      <c r="BJ85" s="150">
        <f t="shared" si="125"/>
        <v>23271430572.228508</v>
      </c>
      <c r="BK85" s="150">
        <f t="shared" si="163"/>
        <v>199706930789.41565</v>
      </c>
      <c r="BL85" s="149">
        <f t="shared" si="164"/>
        <v>14708056571.048243</v>
      </c>
      <c r="BM85" s="150">
        <f t="shared" si="165"/>
        <v>13291105683.572729</v>
      </c>
      <c r="BN85" s="150">
        <f t="shared" si="185"/>
        <v>5960188809274.9258</v>
      </c>
      <c r="BO85" s="154">
        <f t="shared" si="166"/>
        <v>1.71649884128306</v>
      </c>
      <c r="BP85" s="154">
        <f t="shared" si="126"/>
        <v>1.71649884128306</v>
      </c>
      <c r="BQ85" s="148">
        <f t="shared" si="167"/>
        <v>1450187141890.594</v>
      </c>
      <c r="BR85" s="148">
        <f t="shared" si="168"/>
        <v>1450.1871418905939</v>
      </c>
      <c r="BS85" s="139">
        <f t="shared" si="127"/>
        <v>51272032936.429321</v>
      </c>
      <c r="BT85" s="139">
        <f t="shared" si="128"/>
        <v>532019263623.0033</v>
      </c>
      <c r="BU85" s="139">
        <f t="shared" si="129"/>
        <v>7459833035.6841383</v>
      </c>
      <c r="BV85" s="139">
        <f t="shared" si="169"/>
        <v>58556092025.395203</v>
      </c>
      <c r="BW85" s="139">
        <f t="shared" si="170"/>
        <v>503945703182.64532</v>
      </c>
      <c r="BX85" s="139">
        <f t="shared" si="171"/>
        <v>24394109830265.27</v>
      </c>
      <c r="BY85" s="143">
        <f t="shared" si="172"/>
        <v>7.0253581887577727</v>
      </c>
      <c r="BZ85" s="143">
        <f t="shared" si="130"/>
        <v>7.0253581887577727</v>
      </c>
      <c r="CA85" s="143">
        <f t="shared" si="131"/>
        <v>77.870845719148235</v>
      </c>
      <c r="CB85" s="143">
        <f t="shared" si="132"/>
        <v>77.870845719148235</v>
      </c>
      <c r="CC85" s="143">
        <f t="shared" si="133"/>
        <v>2.759467160599832</v>
      </c>
      <c r="CD85" s="143">
        <f t="shared" si="134"/>
        <v>7.8234783824088447</v>
      </c>
      <c r="CE85" s="166">
        <f t="shared" si="135"/>
        <v>89.178983064685752</v>
      </c>
      <c r="CG85" s="167">
        <v>84</v>
      </c>
      <c r="CH85" s="169">
        <f t="shared" si="173"/>
        <v>83</v>
      </c>
      <c r="CI85" s="170">
        <f t="shared" si="174"/>
        <v>1.9889597801751635</v>
      </c>
      <c r="CK85" s="189">
        <v>83</v>
      </c>
      <c r="CL85" s="190">
        <f>'Litter calculation'!G$30+CK85</f>
        <v>42758</v>
      </c>
      <c r="CM85" s="193">
        <f t="shared" si="175"/>
        <v>1</v>
      </c>
      <c r="CN85" s="189">
        <f t="shared" si="136"/>
        <v>0.9</v>
      </c>
      <c r="CO85" s="194">
        <f t="shared" si="137"/>
        <v>0.45</v>
      </c>
      <c r="CP85" s="194">
        <f t="shared" si="138"/>
        <v>0.2</v>
      </c>
      <c r="CQ85" s="189">
        <f t="shared" si="139"/>
        <v>0.36870000000000003</v>
      </c>
      <c r="CR85" s="189">
        <f t="shared" si="195"/>
        <v>3.687E-2</v>
      </c>
      <c r="CS85" s="189">
        <f t="shared" si="195"/>
        <v>3.687E-2</v>
      </c>
      <c r="CT85" s="189">
        <f t="shared" si="140"/>
        <v>2.9389999999999999E-2</v>
      </c>
      <c r="CU85" s="189">
        <f t="shared" si="196"/>
        <v>2.9390000000000002E-3</v>
      </c>
      <c r="CV85" s="189">
        <f t="shared" si="196"/>
        <v>2.9390000000000002E-3</v>
      </c>
      <c r="CW85" s="189">
        <f t="shared" si="141"/>
        <v>4.6999999999999999E-4</v>
      </c>
      <c r="CX85" s="189">
        <f t="shared" si="197"/>
        <v>4.6999999999999997E-5</v>
      </c>
      <c r="CY85" s="189">
        <f t="shared" si="197"/>
        <v>4.6999999999999997E-5</v>
      </c>
      <c r="CZ85" s="195">
        <f t="shared" si="186"/>
        <v>9.7963803903195217</v>
      </c>
      <c r="DA85" s="195">
        <f t="shared" si="187"/>
        <v>37.411886885136425</v>
      </c>
      <c r="DB85" s="195">
        <f t="shared" si="188"/>
        <v>0.84745940173477508</v>
      </c>
      <c r="DC85" s="195">
        <f t="shared" si="189"/>
        <v>23.931899136178931</v>
      </c>
      <c r="DD85" s="195">
        <f t="shared" si="190"/>
        <v>0.52431724971499705</v>
      </c>
      <c r="DE85" s="195">
        <f t="shared" si="191"/>
        <v>15.262307308392803</v>
      </c>
      <c r="DF85" s="195">
        <f t="shared" si="192"/>
        <v>87.77425037147745</v>
      </c>
    </row>
    <row r="86" spans="1:110" x14ac:dyDescent="0.2">
      <c r="A86" s="56"/>
      <c r="B86" s="56"/>
      <c r="C86" s="27"/>
      <c r="D86" s="52"/>
      <c r="E86" s="5"/>
      <c r="F86" s="1"/>
      <c r="G86" s="1"/>
      <c r="H86" s="1"/>
      <c r="I86" s="69">
        <f t="shared" si="176"/>
        <v>83</v>
      </c>
      <c r="J86" s="76">
        <f t="shared" si="176"/>
        <v>43792</v>
      </c>
      <c r="K86" s="74">
        <f t="shared" si="142"/>
        <v>11</v>
      </c>
      <c r="L86" s="75">
        <f t="shared" si="105"/>
        <v>21.503003287131843</v>
      </c>
      <c r="M86" s="75">
        <f t="shared" si="106"/>
        <v>0.4</v>
      </c>
      <c r="N86" s="75">
        <f t="shared" si="107"/>
        <v>0.02</v>
      </c>
      <c r="O86" s="75">
        <f t="shared" si="108"/>
        <v>0.17499999999999999</v>
      </c>
      <c r="P86" s="78">
        <f t="shared" si="194"/>
        <v>0.89906862482517225</v>
      </c>
      <c r="Q86" s="78">
        <f t="shared" si="109"/>
        <v>0.18065006787184856</v>
      </c>
      <c r="R86" s="78">
        <f t="shared" si="110"/>
        <v>8.1292530542331848E-2</v>
      </c>
      <c r="S86" s="78">
        <f t="shared" si="111"/>
        <v>0.39726288073670402</v>
      </c>
      <c r="T86" s="79">
        <f t="shared" si="112"/>
        <v>81.943881596442111</v>
      </c>
      <c r="U86" s="79">
        <f t="shared" si="113"/>
        <v>10.242985199555264</v>
      </c>
      <c r="V86" s="79">
        <f t="shared" si="114"/>
        <v>10.242985199555264</v>
      </c>
      <c r="W86" s="79">
        <f t="shared" si="115"/>
        <v>46.093433397998687</v>
      </c>
      <c r="X86" s="78">
        <f t="shared" si="116"/>
        <v>0.10007613739896629</v>
      </c>
      <c r="Y86" s="80">
        <f t="shared" si="117"/>
        <v>3.2699441956282896E-2</v>
      </c>
      <c r="Z86" s="63">
        <f t="shared" si="143"/>
        <v>8.7526386458209533</v>
      </c>
      <c r="AA86" s="63">
        <f t="shared" si="144"/>
        <v>8.7526386458209533</v>
      </c>
      <c r="AB86" s="80">
        <f t="shared" si="118"/>
        <v>8.2903116269388219E-2</v>
      </c>
      <c r="AC86" s="119">
        <f t="shared" si="145"/>
        <v>5531.2236499538349</v>
      </c>
      <c r="AD86" s="119">
        <f t="shared" si="146"/>
        <v>5680.3048525124286</v>
      </c>
      <c r="AE86" s="119">
        <f t="shared" si="119"/>
        <v>568.03048525124291</v>
      </c>
      <c r="AF86" s="119">
        <f t="shared" si="147"/>
        <v>5112.2743672611859</v>
      </c>
      <c r="AG86" s="119">
        <f t="shared" si="148"/>
        <v>448195.34121235803</v>
      </c>
      <c r="AH86" s="121">
        <f t="shared" si="177"/>
        <v>4448370.4978140118</v>
      </c>
      <c r="AI86" s="126">
        <f t="shared" si="149"/>
        <v>4000175.1566016539</v>
      </c>
      <c r="AJ86" s="119">
        <f t="shared" si="120"/>
        <v>2373.6528548294932</v>
      </c>
      <c r="AK86" s="119">
        <f t="shared" si="150"/>
        <v>8386.4969153509683</v>
      </c>
      <c r="AL86" s="119">
        <f t="shared" si="151"/>
        <v>531155.27330591751</v>
      </c>
      <c r="AM86" s="126">
        <f t="shared" si="121"/>
        <v>3469019.8832957363</v>
      </c>
      <c r="AN86" s="121">
        <f t="shared" si="152"/>
        <v>503160684.51336211</v>
      </c>
      <c r="AO86" s="120">
        <f t="shared" si="178"/>
        <v>50316.068451336214</v>
      </c>
      <c r="AP86" s="128">
        <f t="shared" si="122"/>
        <v>7000</v>
      </c>
      <c r="AQ86" s="132">
        <f t="shared" si="153"/>
        <v>129.20000000000047</v>
      </c>
      <c r="AR86" s="132">
        <f t="shared" si="154"/>
        <v>217.66000000000085</v>
      </c>
      <c r="AS86" s="132">
        <f t="shared" si="155"/>
        <v>134.52500000000029</v>
      </c>
      <c r="AT86" s="139">
        <f t="shared" si="179"/>
        <v>64807096165.321274</v>
      </c>
      <c r="AU86" s="139">
        <f t="shared" si="180"/>
        <v>140286280.41422272</v>
      </c>
      <c r="AV86" s="139">
        <f t="shared" si="193"/>
        <v>259943888.73731333</v>
      </c>
      <c r="AW86" s="139">
        <f t="shared" si="123"/>
        <v>12632477950.311733</v>
      </c>
      <c r="AX86" s="133">
        <f t="shared" si="156"/>
        <v>109507891377.48856</v>
      </c>
      <c r="AY86" s="133">
        <f t="shared" si="181"/>
        <v>-93285936.790847778</v>
      </c>
      <c r="AZ86" s="133">
        <f t="shared" si="157"/>
        <v>1364989822.74687</v>
      </c>
      <c r="BA86" s="133">
        <f t="shared" si="158"/>
        <v>2310770439.8569155</v>
      </c>
      <c r="BB86" s="146">
        <f t="shared" si="182"/>
        <v>67599637964.370338</v>
      </c>
      <c r="BC86" s="146">
        <f t="shared" si="183"/>
        <v>24332541.415588379</v>
      </c>
      <c r="BD86" s="146">
        <f t="shared" si="184"/>
        <v>6767450464.8062048</v>
      </c>
      <c r="BE86" s="146">
        <f t="shared" si="124"/>
        <v>5412144740.123786</v>
      </c>
      <c r="BF86" s="136">
        <f t="shared" si="159"/>
        <v>24151712856.64138</v>
      </c>
      <c r="BG86" s="136">
        <f t="shared" si="160"/>
        <v>-22795511.548084259</v>
      </c>
      <c r="BH86" s="136">
        <f t="shared" si="161"/>
        <v>22967187.668910798</v>
      </c>
      <c r="BI86" s="136">
        <f t="shared" si="162"/>
        <v>347066254.50158703</v>
      </c>
      <c r="BJ86" s="150">
        <f t="shared" si="125"/>
        <v>20702459384.794022</v>
      </c>
      <c r="BK86" s="150">
        <f t="shared" si="163"/>
        <v>195101084939.47672</v>
      </c>
      <c r="BL86" s="149">
        <f t="shared" si="164"/>
        <v>14395412237.623894</v>
      </c>
      <c r="BM86" s="150">
        <f t="shared" si="165"/>
        <v>11360609705.024857</v>
      </c>
      <c r="BN86" s="150">
        <f t="shared" si="185"/>
        <v>5782755381187.6436</v>
      </c>
      <c r="BO86" s="154">
        <f t="shared" si="166"/>
        <v>1.6669709531021042</v>
      </c>
      <c r="BP86" s="154">
        <f t="shared" si="126"/>
        <v>1.6669709531021042</v>
      </c>
      <c r="BQ86" s="148">
        <f t="shared" si="167"/>
        <v>1464582554128.2178</v>
      </c>
      <c r="BR86" s="148">
        <f t="shared" si="168"/>
        <v>1464.5825541282177</v>
      </c>
      <c r="BS86" s="139">
        <f t="shared" si="127"/>
        <v>43550682085.453873</v>
      </c>
      <c r="BT86" s="139">
        <f t="shared" si="128"/>
        <v>519749290278.76599</v>
      </c>
      <c r="BU86" s="139">
        <f t="shared" si="129"/>
        <v>7453088329.3915796</v>
      </c>
      <c r="BV86" s="139">
        <f t="shared" si="169"/>
        <v>58918144779.252724</v>
      </c>
      <c r="BW86" s="139">
        <f t="shared" si="170"/>
        <v>501174535555.35779</v>
      </c>
      <c r="BX86" s="139">
        <f t="shared" si="171"/>
        <v>24352714524518.672</v>
      </c>
      <c r="BY86" s="143">
        <f t="shared" si="172"/>
        <v>7.0200561956371432</v>
      </c>
      <c r="BZ86" s="143">
        <f t="shared" si="130"/>
        <v>7.0200561956371432</v>
      </c>
      <c r="CA86" s="143">
        <f t="shared" si="131"/>
        <v>77.812077087399146</v>
      </c>
      <c r="CB86" s="143">
        <f t="shared" si="132"/>
        <v>77.812077087399146</v>
      </c>
      <c r="CC86" s="143">
        <f t="shared" si="133"/>
        <v>2.7283693609483874</v>
      </c>
      <c r="CD86" s="143">
        <f t="shared" si="134"/>
        <v>7.8082848105070166</v>
      </c>
      <c r="CE86" s="166">
        <f t="shared" si="135"/>
        <v>89.21063837400817</v>
      </c>
      <c r="CG86" s="167">
        <v>85</v>
      </c>
      <c r="CH86" s="169">
        <f t="shared" si="173"/>
        <v>84</v>
      </c>
      <c r="CI86" s="170">
        <f t="shared" si="174"/>
        <v>1.9886096669757098</v>
      </c>
      <c r="CK86" s="189">
        <v>84</v>
      </c>
      <c r="CL86" s="190">
        <f>'Litter calculation'!G$30+CK86</f>
        <v>42759</v>
      </c>
      <c r="CM86" s="193">
        <f t="shared" si="175"/>
        <v>1</v>
      </c>
      <c r="CN86" s="189">
        <f t="shared" si="136"/>
        <v>0.9</v>
      </c>
      <c r="CO86" s="194">
        <f t="shared" si="137"/>
        <v>0.45</v>
      </c>
      <c r="CP86" s="194">
        <f t="shared" si="138"/>
        <v>0.2</v>
      </c>
      <c r="CQ86" s="189">
        <f t="shared" si="139"/>
        <v>0.36870000000000003</v>
      </c>
      <c r="CR86" s="189">
        <f t="shared" si="195"/>
        <v>3.687E-2</v>
      </c>
      <c r="CS86" s="189">
        <f t="shared" si="195"/>
        <v>3.687E-2</v>
      </c>
      <c r="CT86" s="189">
        <f t="shared" si="140"/>
        <v>2.9389999999999999E-2</v>
      </c>
      <c r="CU86" s="189">
        <f t="shared" si="196"/>
        <v>2.9390000000000002E-3</v>
      </c>
      <c r="CV86" s="189">
        <f t="shared" si="196"/>
        <v>2.9390000000000002E-3</v>
      </c>
      <c r="CW86" s="189">
        <f t="shared" si="141"/>
        <v>4.6999999999999999E-4</v>
      </c>
      <c r="CX86" s="189">
        <f t="shared" si="197"/>
        <v>4.6999999999999997E-5</v>
      </c>
      <c r="CY86" s="189">
        <f t="shared" si="197"/>
        <v>4.6999999999999997E-5</v>
      </c>
      <c r="CZ86" s="195">
        <f t="shared" si="186"/>
        <v>9.844484544530367</v>
      </c>
      <c r="DA86" s="195">
        <f t="shared" si="187"/>
        <v>37.962477429796031</v>
      </c>
      <c r="DB86" s="195">
        <f t="shared" si="188"/>
        <v>0.86156387502900733</v>
      </c>
      <c r="DC86" s="195">
        <f t="shared" si="189"/>
        <v>24.364182863351896</v>
      </c>
      <c r="DD86" s="195">
        <f t="shared" si="190"/>
        <v>0.53015254355436381</v>
      </c>
      <c r="DE86" s="195">
        <f t="shared" si="191"/>
        <v>15.454215996806264</v>
      </c>
      <c r="DF86" s="195">
        <f t="shared" si="192"/>
        <v>89.017077253067939</v>
      </c>
    </row>
    <row r="87" spans="1:110" ht="16" x14ac:dyDescent="0.2">
      <c r="A87" s="53" t="s">
        <v>56</v>
      </c>
      <c r="B87" s="53"/>
      <c r="C87" s="53"/>
      <c r="D87" s="53"/>
      <c r="E87" s="53"/>
      <c r="F87" s="53"/>
      <c r="G87" s="53"/>
      <c r="H87" s="53"/>
      <c r="I87" s="69">
        <f t="shared" si="176"/>
        <v>84</v>
      </c>
      <c r="J87" s="76">
        <f t="shared" si="176"/>
        <v>43793</v>
      </c>
      <c r="K87" s="74">
        <f t="shared" si="142"/>
        <v>11</v>
      </c>
      <c r="L87" s="75">
        <f t="shared" si="105"/>
        <v>21.616966973829765</v>
      </c>
      <c r="M87" s="75">
        <f t="shared" si="106"/>
        <v>0.4</v>
      </c>
      <c r="N87" s="75">
        <f t="shared" si="107"/>
        <v>0.02</v>
      </c>
      <c r="O87" s="75">
        <f t="shared" si="108"/>
        <v>0.17499999999999999</v>
      </c>
      <c r="P87" s="78">
        <f t="shared" si="194"/>
        <v>0.90210236133599364</v>
      </c>
      <c r="Q87" s="78">
        <f t="shared" si="109"/>
        <v>0.18125963725448804</v>
      </c>
      <c r="R87" s="78">
        <f t="shared" si="110"/>
        <v>8.1566836764519604E-2</v>
      </c>
      <c r="S87" s="78">
        <f t="shared" si="111"/>
        <v>0.39860336896241583</v>
      </c>
      <c r="T87" s="79">
        <f t="shared" si="112"/>
        <v>82.117121895668163</v>
      </c>
      <c r="U87" s="79">
        <f t="shared" si="113"/>
        <v>10.26464023695852</v>
      </c>
      <c r="V87" s="79">
        <f t="shared" si="114"/>
        <v>10.26464023695852</v>
      </c>
      <c r="W87" s="79">
        <f t="shared" si="115"/>
        <v>46.190881066313338</v>
      </c>
      <c r="X87" s="78">
        <f t="shared" si="116"/>
        <v>0.1006341413435764</v>
      </c>
      <c r="Y87" s="80">
        <f t="shared" si="117"/>
        <v>3.2905944156579534E-2</v>
      </c>
      <c r="Z87" s="63">
        <f t="shared" si="143"/>
        <v>8.7327970749837842</v>
      </c>
      <c r="AA87" s="63">
        <f t="shared" si="144"/>
        <v>8.7327970749837842</v>
      </c>
      <c r="AB87" s="80">
        <f t="shared" si="118"/>
        <v>8.3127491790020727E-2</v>
      </c>
      <c r="AC87" s="119">
        <f t="shared" si="145"/>
        <v>4688.9638286422614</v>
      </c>
      <c r="AD87" s="119">
        <f t="shared" si="146"/>
        <v>4838.0450312008552</v>
      </c>
      <c r="AE87" s="119">
        <f t="shared" si="119"/>
        <v>483.80450312008554</v>
      </c>
      <c r="AF87" s="119">
        <f t="shared" si="147"/>
        <v>4354.2405280807698</v>
      </c>
      <c r="AG87" s="119">
        <f t="shared" si="148"/>
        <v>448679.14571547811</v>
      </c>
      <c r="AH87" s="121">
        <f t="shared" si="177"/>
        <v>4453208.5428452129</v>
      </c>
      <c r="AI87" s="126">
        <f t="shared" si="149"/>
        <v>4004529.397129735</v>
      </c>
      <c r="AJ87" s="119">
        <f t="shared" si="120"/>
        <v>2435.3777076413976</v>
      </c>
      <c r="AK87" s="119">
        <f t="shared" si="150"/>
        <v>8448.2217681628736</v>
      </c>
      <c r="AL87" s="119">
        <f t="shared" si="151"/>
        <v>539603.49507408042</v>
      </c>
      <c r="AM87" s="126">
        <f t="shared" si="121"/>
        <v>3464925.9020556547</v>
      </c>
      <c r="AN87" s="121">
        <f t="shared" si="152"/>
        <v>502566876.90416867</v>
      </c>
      <c r="AO87" s="120">
        <f t="shared" si="178"/>
        <v>50256.687690416868</v>
      </c>
      <c r="AP87" s="128">
        <f t="shared" si="122"/>
        <v>7000</v>
      </c>
      <c r="AQ87" s="132">
        <f t="shared" si="153"/>
        <v>129.60000000000048</v>
      </c>
      <c r="AR87" s="132">
        <f t="shared" si="154"/>
        <v>217.68000000000086</v>
      </c>
      <c r="AS87" s="132">
        <f t="shared" si="155"/>
        <v>134.7000000000003</v>
      </c>
      <c r="AT87" s="139">
        <f t="shared" si="179"/>
        <v>64931640496.018829</v>
      </c>
      <c r="AU87" s="139">
        <f t="shared" si="180"/>
        <v>124544330.69755554</v>
      </c>
      <c r="AV87" s="139">
        <f t="shared" si="193"/>
        <v>230328107.60950693</v>
      </c>
      <c r="AW87" s="139">
        <f t="shared" si="123"/>
        <v>11240220786.232285</v>
      </c>
      <c r="AX87" s="133">
        <f t="shared" si="156"/>
        <v>109388706426.96178</v>
      </c>
      <c r="AY87" s="133">
        <f t="shared" si="181"/>
        <v>-119184950.52677917</v>
      </c>
      <c r="AZ87" s="133">
        <f t="shared" si="157"/>
        <v>1138154332.2155306</v>
      </c>
      <c r="BA87" s="133">
        <f t="shared" si="158"/>
        <v>1936780188.7046452</v>
      </c>
      <c r="BB87" s="146">
        <f t="shared" si="182"/>
        <v>67607809115.533432</v>
      </c>
      <c r="BC87" s="146">
        <f t="shared" si="183"/>
        <v>8171151.1630935669</v>
      </c>
      <c r="BD87" s="146">
        <f t="shared" si="184"/>
        <v>6247245890.0765409</v>
      </c>
      <c r="BE87" s="146">
        <f t="shared" si="124"/>
        <v>5022897609.9675608</v>
      </c>
      <c r="BF87" s="136">
        <f t="shared" si="159"/>
        <v>24123210091.400097</v>
      </c>
      <c r="BG87" s="136">
        <f t="shared" si="160"/>
        <v>-28502765.241283417</v>
      </c>
      <c r="BH87" s="136">
        <f t="shared" si="161"/>
        <v>15398688.651994219</v>
      </c>
      <c r="BI87" s="136">
        <f t="shared" si="162"/>
        <v>233828069.34330201</v>
      </c>
      <c r="BJ87" s="150">
        <f t="shared" si="125"/>
        <v>18433726654.247791</v>
      </c>
      <c r="BK87" s="150">
        <f t="shared" si="163"/>
        <v>190430192377.56436</v>
      </c>
      <c r="BL87" s="149">
        <f t="shared" si="164"/>
        <v>14082940292.892408</v>
      </c>
      <c r="BM87" s="150">
        <f t="shared" si="165"/>
        <v>9676090062.4017105</v>
      </c>
      <c r="BN87" s="150">
        <f t="shared" si="185"/>
        <v>5606352065233.8359</v>
      </c>
      <c r="BO87" s="154">
        <f t="shared" si="166"/>
        <v>1.6180294250759377</v>
      </c>
      <c r="BP87" s="154">
        <f t="shared" si="126"/>
        <v>1.6180294250759377</v>
      </c>
      <c r="BQ87" s="148">
        <f t="shared" si="167"/>
        <v>1478665494421.1101</v>
      </c>
      <c r="BR87" s="148">
        <f t="shared" si="168"/>
        <v>1478.6654944211102</v>
      </c>
      <c r="BS87" s="139">
        <f t="shared" si="127"/>
        <v>36832200284.449013</v>
      </c>
      <c r="BT87" s="139">
        <f t="shared" si="128"/>
        <v>507306032493.83148</v>
      </c>
      <c r="BU87" s="139">
        <f t="shared" si="129"/>
        <v>7444543827.3423672</v>
      </c>
      <c r="BV87" s="139">
        <f t="shared" si="169"/>
        <v>59306991565.708359</v>
      </c>
      <c r="BW87" s="139">
        <f t="shared" si="170"/>
        <v>497689774979.40796</v>
      </c>
      <c r="BX87" s="139">
        <f t="shared" si="171"/>
        <v>24313178931895.645</v>
      </c>
      <c r="BY87" s="143">
        <f t="shared" si="172"/>
        <v>7.0169405116199561</v>
      </c>
      <c r="BZ87" s="143">
        <f t="shared" si="130"/>
        <v>7.0169405116199561</v>
      </c>
      <c r="CA87" s="143">
        <f t="shared" si="131"/>
        <v>77.777542058309777</v>
      </c>
      <c r="CB87" s="143">
        <f t="shared" si="132"/>
        <v>77.777542058309777</v>
      </c>
      <c r="CC87" s="143">
        <f t="shared" si="133"/>
        <v>2.6973636212506289</v>
      </c>
      <c r="CD87" s="143">
        <f t="shared" si="134"/>
        <v>7.7944407394002289</v>
      </c>
      <c r="CE87" s="166">
        <f t="shared" si="135"/>
        <v>89.254802012157171</v>
      </c>
      <c r="CG87" s="167">
        <v>86</v>
      </c>
      <c r="CH87" s="169">
        <f t="shared" si="173"/>
        <v>85</v>
      </c>
      <c r="CI87" s="170">
        <f t="shared" si="174"/>
        <v>1.9882679074772251</v>
      </c>
      <c r="CK87" s="189">
        <v>85</v>
      </c>
      <c r="CL87" s="190">
        <f>'Litter calculation'!G$30+CK87</f>
        <v>42760</v>
      </c>
      <c r="CM87" s="193">
        <f t="shared" si="175"/>
        <v>1</v>
      </c>
      <c r="CN87" s="189">
        <f t="shared" si="136"/>
        <v>0.9</v>
      </c>
      <c r="CO87" s="194">
        <f t="shared" si="137"/>
        <v>0.45</v>
      </c>
      <c r="CP87" s="194">
        <f t="shared" si="138"/>
        <v>0.2</v>
      </c>
      <c r="CQ87" s="189">
        <f t="shared" si="139"/>
        <v>0.36870000000000003</v>
      </c>
      <c r="CR87" s="189">
        <f t="shared" si="195"/>
        <v>3.687E-2</v>
      </c>
      <c r="CS87" s="189">
        <f t="shared" si="195"/>
        <v>3.687E-2</v>
      </c>
      <c r="CT87" s="189">
        <f t="shared" si="140"/>
        <v>2.9389999999999999E-2</v>
      </c>
      <c r="CU87" s="189">
        <f t="shared" si="196"/>
        <v>2.9390000000000002E-3</v>
      </c>
      <c r="CV87" s="189">
        <f t="shared" si="196"/>
        <v>2.9390000000000002E-3</v>
      </c>
      <c r="CW87" s="189">
        <f t="shared" si="141"/>
        <v>4.6999999999999999E-4</v>
      </c>
      <c r="CX87" s="189">
        <f t="shared" si="197"/>
        <v>4.6999999999999997E-5</v>
      </c>
      <c r="CY87" s="189">
        <f t="shared" si="197"/>
        <v>4.6999999999999997E-5</v>
      </c>
      <c r="CZ87" s="195">
        <f t="shared" si="186"/>
        <v>9.8911954911180242</v>
      </c>
      <c r="DA87" s="195">
        <f t="shared" si="187"/>
        <v>38.512809257702841</v>
      </c>
      <c r="DB87" s="195">
        <f t="shared" si="188"/>
        <v>0.8756269561318476</v>
      </c>
      <c r="DC87" s="195">
        <f t="shared" si="189"/>
        <v>24.796446273667136</v>
      </c>
      <c r="DD87" s="195">
        <f t="shared" si="190"/>
        <v>0.53597071264228546</v>
      </c>
      <c r="DE87" s="195">
        <f t="shared" si="191"/>
        <v>15.646115665723329</v>
      </c>
      <c r="DF87" s="195">
        <f t="shared" si="192"/>
        <v>90.258164356985461</v>
      </c>
    </row>
    <row r="88" spans="1:110" ht="16" x14ac:dyDescent="0.2">
      <c r="A88" s="54" t="s">
        <v>38</v>
      </c>
      <c r="B88" s="54"/>
      <c r="C88" s="21" t="s">
        <v>39</v>
      </c>
      <c r="D88" s="4">
        <f>14.652 - (0.41022*D9) + (0.007991*D9^2) - (0.000077774*D9^3)</f>
        <v>9.021808</v>
      </c>
      <c r="E88" s="22" t="s">
        <v>8</v>
      </c>
      <c r="F88" s="5" t="s">
        <v>40</v>
      </c>
      <c r="I88" s="69">
        <f t="shared" si="176"/>
        <v>85</v>
      </c>
      <c r="J88" s="76">
        <f t="shared" si="176"/>
        <v>43794</v>
      </c>
      <c r="K88" s="74">
        <f t="shared" si="142"/>
        <v>11</v>
      </c>
      <c r="L88" s="75">
        <f t="shared" si="105"/>
        <v>21.729610265083522</v>
      </c>
      <c r="M88" s="75">
        <f t="shared" si="106"/>
        <v>0.4</v>
      </c>
      <c r="N88" s="75">
        <f t="shared" si="107"/>
        <v>0.02</v>
      </c>
      <c r="O88" s="75">
        <f t="shared" si="108"/>
        <v>0.17499999999999999</v>
      </c>
      <c r="P88" s="78">
        <f t="shared" si="194"/>
        <v>0.90511100806961509</v>
      </c>
      <c r="Q88" s="78">
        <f t="shared" si="109"/>
        <v>0.18186416534235988</v>
      </c>
      <c r="R88" s="78">
        <f t="shared" si="110"/>
        <v>8.1838874404061943E-2</v>
      </c>
      <c r="S88" s="78">
        <f t="shared" si="111"/>
        <v>0.39993277100750435</v>
      </c>
      <c r="T88" s="79">
        <f t="shared" si="112"/>
        <v>82.292372784321302</v>
      </c>
      <c r="U88" s="79">
        <f t="shared" si="113"/>
        <v>10.286546598040163</v>
      </c>
      <c r="V88" s="79">
        <f t="shared" si="114"/>
        <v>10.286546598040163</v>
      </c>
      <c r="W88" s="79">
        <f t="shared" si="115"/>
        <v>46.289459691180731</v>
      </c>
      <c r="X88" s="78">
        <f t="shared" si="116"/>
        <v>0.10118873758108064</v>
      </c>
      <c r="Y88" s="80">
        <f t="shared" si="117"/>
        <v>3.3110053800331336E-2</v>
      </c>
      <c r="Z88" s="63">
        <f t="shared" si="143"/>
        <v>8.7132606250300668</v>
      </c>
      <c r="AA88" s="63">
        <f t="shared" si="144"/>
        <v>8.7132606250300668</v>
      </c>
      <c r="AB88" s="80">
        <f t="shared" si="118"/>
        <v>8.3349864420209308E-2</v>
      </c>
      <c r="AC88" s="119">
        <f t="shared" si="145"/>
        <v>3957.7151840037891</v>
      </c>
      <c r="AD88" s="119">
        <f t="shared" si="146"/>
        <v>4106.7963865623824</v>
      </c>
      <c r="AE88" s="119">
        <f t="shared" si="119"/>
        <v>410.67963865623824</v>
      </c>
      <c r="AF88" s="119">
        <f t="shared" si="147"/>
        <v>3696.1167479061442</v>
      </c>
      <c r="AG88" s="119">
        <f t="shared" si="148"/>
        <v>449089.82535413437</v>
      </c>
      <c r="AH88" s="121">
        <f t="shared" si="177"/>
        <v>4457315.3392317751</v>
      </c>
      <c r="AI88" s="126">
        <f t="shared" si="149"/>
        <v>4008225.5138776409</v>
      </c>
      <c r="AJ88" s="119">
        <f t="shared" si="120"/>
        <v>2498.3190240953272</v>
      </c>
      <c r="AK88" s="119">
        <f t="shared" si="150"/>
        <v>8511.1630846168027</v>
      </c>
      <c r="AL88" s="119">
        <f t="shared" si="151"/>
        <v>548114.65815869719</v>
      </c>
      <c r="AM88" s="126">
        <f t="shared" si="121"/>
        <v>3460110.8557189438</v>
      </c>
      <c r="AN88" s="121">
        <f t="shared" si="152"/>
        <v>501868483.09489441</v>
      </c>
      <c r="AO88" s="120">
        <f t="shared" si="178"/>
        <v>50186.84830948944</v>
      </c>
      <c r="AP88" s="128">
        <f t="shared" si="122"/>
        <v>7000</v>
      </c>
      <c r="AQ88" s="132">
        <f t="shared" si="153"/>
        <v>130.00000000000048</v>
      </c>
      <c r="AR88" s="132">
        <f t="shared" si="154"/>
        <v>217.70000000000087</v>
      </c>
      <c r="AS88" s="132">
        <f t="shared" si="155"/>
        <v>134.87500000000031</v>
      </c>
      <c r="AT88" s="139">
        <f t="shared" si="179"/>
        <v>65042155409.098557</v>
      </c>
      <c r="AU88" s="139">
        <f t="shared" si="180"/>
        <v>110514913.07972717</v>
      </c>
      <c r="AV88" s="139">
        <f t="shared" si="193"/>
        <v>203962665.8161875</v>
      </c>
      <c r="AW88" s="139">
        <f t="shared" si="123"/>
        <v>9995263151.2317944</v>
      </c>
      <c r="AX88" s="133">
        <f t="shared" si="156"/>
        <v>109246731400.09705</v>
      </c>
      <c r="AY88" s="133">
        <f t="shared" si="181"/>
        <v>-141975026.86473083</v>
      </c>
      <c r="AZ88" s="133">
        <f t="shared" si="157"/>
        <v>948237357.05965698</v>
      </c>
      <c r="BA88" s="133">
        <f t="shared" si="158"/>
        <v>1621962579.2108874</v>
      </c>
      <c r="BB88" s="146">
        <f t="shared" si="182"/>
        <v>67601684672.882431</v>
      </c>
      <c r="BC88" s="146">
        <f t="shared" si="183"/>
        <v>-6124442.6510009766</v>
      </c>
      <c r="BD88" s="146">
        <f t="shared" si="184"/>
        <v>5757384434.6767416</v>
      </c>
      <c r="BE88" s="146">
        <f t="shared" si="124"/>
        <v>4653766395.2336254</v>
      </c>
      <c r="BF88" s="136">
        <f t="shared" si="159"/>
        <v>24089687188.554932</v>
      </c>
      <c r="BG88" s="136">
        <f t="shared" si="160"/>
        <v>-33522902.845165253</v>
      </c>
      <c r="BH88" s="136">
        <f t="shared" si="161"/>
        <v>10308398.613787219</v>
      </c>
      <c r="BI88" s="136">
        <f t="shared" si="162"/>
        <v>157291945.89593211</v>
      </c>
      <c r="BJ88" s="150">
        <f t="shared" si="125"/>
        <v>16428284071.572239</v>
      </c>
      <c r="BK88" s="150">
        <f t="shared" si="163"/>
        <v>185714590981.37885</v>
      </c>
      <c r="BL88" s="149">
        <f t="shared" si="164"/>
        <v>13771312312.530071</v>
      </c>
      <c r="BM88" s="150">
        <f t="shared" si="165"/>
        <v>8213592773.1247644</v>
      </c>
      <c r="BN88" s="150">
        <f t="shared" si="185"/>
        <v>5431508038784.624</v>
      </c>
      <c r="BO88" s="154">
        <f t="shared" si="166"/>
        <v>1.5697497176448303</v>
      </c>
      <c r="BP88" s="154">
        <f t="shared" si="126"/>
        <v>1.5697497176448303</v>
      </c>
      <c r="BQ88" s="148">
        <f t="shared" si="167"/>
        <v>1492436806733.6401</v>
      </c>
      <c r="BR88" s="148">
        <f t="shared" si="168"/>
        <v>1492.4368067336402</v>
      </c>
      <c r="BS88" s="139">
        <f t="shared" si="127"/>
        <v>31015397643.132591</v>
      </c>
      <c r="BT88" s="139">
        <f t="shared" si="128"/>
        <v>494743670374.39325</v>
      </c>
      <c r="BU88" s="139">
        <f t="shared" si="129"/>
        <v>7434416275.0233345</v>
      </c>
      <c r="BV88" s="139">
        <f t="shared" si="169"/>
        <v>59722325049.451912</v>
      </c>
      <c r="BW88" s="139">
        <f t="shared" si="170"/>
        <v>493532401137.33154</v>
      </c>
      <c r="BX88" s="139">
        <f t="shared" si="171"/>
        <v>24275826318977.238</v>
      </c>
      <c r="BY88" s="143">
        <f t="shared" si="172"/>
        <v>7.0159099899512301</v>
      </c>
      <c r="BZ88" s="143">
        <f t="shared" si="130"/>
        <v>7.0159099899512301</v>
      </c>
      <c r="CA88" s="143">
        <f t="shared" si="131"/>
        <v>77.766119495684563</v>
      </c>
      <c r="CB88" s="143">
        <f t="shared" si="132"/>
        <v>77.766119495684563</v>
      </c>
      <c r="CC88" s="143">
        <f t="shared" si="133"/>
        <v>2.6664922303554079</v>
      </c>
      <c r="CD88" s="143">
        <f t="shared" si="134"/>
        <v>7.7819037700911151</v>
      </c>
      <c r="CE88" s="166">
        <f t="shared" si="135"/>
        <v>89.311041009567674</v>
      </c>
      <c r="CG88" s="167">
        <v>87</v>
      </c>
      <c r="CH88" s="169">
        <f t="shared" si="173"/>
        <v>86</v>
      </c>
      <c r="CI88" s="170">
        <f t="shared" si="174"/>
        <v>1.987934206239018</v>
      </c>
      <c r="CK88" s="189">
        <v>86</v>
      </c>
      <c r="CL88" s="190">
        <f>'Litter calculation'!G$30+CK88</f>
        <v>42761</v>
      </c>
      <c r="CM88" s="193">
        <f t="shared" si="175"/>
        <v>1</v>
      </c>
      <c r="CN88" s="189">
        <f t="shared" si="136"/>
        <v>0.9</v>
      </c>
      <c r="CO88" s="194">
        <f t="shared" si="137"/>
        <v>0.45</v>
      </c>
      <c r="CP88" s="194">
        <f t="shared" si="138"/>
        <v>0.2</v>
      </c>
      <c r="CQ88" s="189">
        <f t="shared" si="139"/>
        <v>0.36870000000000003</v>
      </c>
      <c r="CR88" s="189">
        <f t="shared" si="195"/>
        <v>3.687E-2</v>
      </c>
      <c r="CS88" s="189">
        <f t="shared" si="195"/>
        <v>3.687E-2</v>
      </c>
      <c r="CT88" s="189">
        <f t="shared" si="140"/>
        <v>2.9389999999999999E-2</v>
      </c>
      <c r="CU88" s="189">
        <f t="shared" si="196"/>
        <v>2.9390000000000002E-3</v>
      </c>
      <c r="CV88" s="189">
        <f t="shared" si="196"/>
        <v>2.9390000000000002E-3</v>
      </c>
      <c r="CW88" s="189">
        <f t="shared" si="141"/>
        <v>4.6999999999999999E-4</v>
      </c>
      <c r="CX88" s="189">
        <f t="shared" si="197"/>
        <v>4.6999999999999997E-5</v>
      </c>
      <c r="CY88" s="189">
        <f t="shared" si="197"/>
        <v>4.6999999999999997E-5</v>
      </c>
      <c r="CZ88" s="195">
        <f t="shared" si="186"/>
        <v>9.9365535805992646</v>
      </c>
      <c r="DA88" s="195">
        <f t="shared" si="187"/>
        <v>39.062882490425167</v>
      </c>
      <c r="DB88" s="195">
        <f t="shared" si="188"/>
        <v>0.88964876651635427</v>
      </c>
      <c r="DC88" s="195">
        <f t="shared" si="189"/>
        <v>25.228689368079518</v>
      </c>
      <c r="DD88" s="195">
        <f t="shared" si="190"/>
        <v>0.54177180723451956</v>
      </c>
      <c r="DE88" s="195">
        <f t="shared" si="191"/>
        <v>15.838006315567904</v>
      </c>
      <c r="DF88" s="195">
        <f t="shared" si="192"/>
        <v>91.497552328422742</v>
      </c>
    </row>
    <row r="89" spans="1:110" x14ac:dyDescent="0.2">
      <c r="A89" s="54" t="s">
        <v>127</v>
      </c>
      <c r="B89" s="54"/>
      <c r="C89" s="21" t="s">
        <v>209</v>
      </c>
      <c r="D89" s="55">
        <f>D5*1000/(((D6+1)/6)*SQRT(2*PI()))+(D5*1000-SUM(AC3:AC273))/D6</f>
        <v>117727.45439339844</v>
      </c>
      <c r="E89" s="22" t="s">
        <v>0</v>
      </c>
      <c r="I89" s="69">
        <f t="shared" si="176"/>
        <v>86</v>
      </c>
      <c r="J89" s="76">
        <f t="shared" si="176"/>
        <v>43795</v>
      </c>
      <c r="K89" s="74">
        <f t="shared" si="142"/>
        <v>11</v>
      </c>
      <c r="L89" s="75">
        <f t="shared" si="105"/>
        <v>21.840899189212831</v>
      </c>
      <c r="M89" s="75">
        <f t="shared" si="106"/>
        <v>0.4</v>
      </c>
      <c r="N89" s="75">
        <f t="shared" si="107"/>
        <v>0.02</v>
      </c>
      <c r="O89" s="75">
        <f t="shared" si="108"/>
        <v>0.17499999999999999</v>
      </c>
      <c r="P89" s="78">
        <f t="shared" si="194"/>
        <v>0.90809333423658567</v>
      </c>
      <c r="Q89" s="78">
        <f t="shared" si="109"/>
        <v>0.1824634048326535</v>
      </c>
      <c r="R89" s="78">
        <f t="shared" si="110"/>
        <v>8.2108532174694063E-2</v>
      </c>
      <c r="S89" s="78">
        <f t="shared" si="111"/>
        <v>0.40125054303477042</v>
      </c>
      <c r="T89" s="79">
        <f t="shared" si="112"/>
        <v>82.469530636944754</v>
      </c>
      <c r="U89" s="79">
        <f t="shared" si="113"/>
        <v>10.308691329618094</v>
      </c>
      <c r="V89" s="79">
        <f t="shared" si="114"/>
        <v>10.308691329618094</v>
      </c>
      <c r="W89" s="79">
        <f t="shared" si="115"/>
        <v>46.389110983281419</v>
      </c>
      <c r="X89" s="78">
        <f t="shared" si="116"/>
        <v>0.10173966704822561</v>
      </c>
      <c r="Y89" s="80">
        <f t="shared" si="117"/>
        <v>3.3311709330853645E-2</v>
      </c>
      <c r="Z89" s="63">
        <f t="shared" si="143"/>
        <v>8.6940318691459133</v>
      </c>
      <c r="AA89" s="63">
        <f t="shared" si="144"/>
        <v>8.6940318691459133</v>
      </c>
      <c r="AB89" s="80">
        <f t="shared" si="118"/>
        <v>8.3570147524688318E-2</v>
      </c>
      <c r="AC89" s="119">
        <f t="shared" si="145"/>
        <v>3326.014841383243</v>
      </c>
      <c r="AD89" s="119">
        <f t="shared" si="146"/>
        <v>3475.0960439418368</v>
      </c>
      <c r="AE89" s="119">
        <f t="shared" si="119"/>
        <v>347.50960439418373</v>
      </c>
      <c r="AF89" s="119">
        <f t="shared" si="147"/>
        <v>3127.5864395476528</v>
      </c>
      <c r="AG89" s="119">
        <f t="shared" si="148"/>
        <v>449437.33495852858</v>
      </c>
      <c r="AH89" s="121">
        <f t="shared" si="177"/>
        <v>4460790.4352757167</v>
      </c>
      <c r="AI89" s="126">
        <f t="shared" si="149"/>
        <v>4011353.1003171881</v>
      </c>
      <c r="AJ89" s="119">
        <f t="shared" si="120"/>
        <v>2562.4884108726255</v>
      </c>
      <c r="AK89" s="119">
        <f t="shared" si="150"/>
        <v>8575.3324713941001</v>
      </c>
      <c r="AL89" s="119">
        <f t="shared" si="151"/>
        <v>556689.99063009128</v>
      </c>
      <c r="AM89" s="126">
        <f t="shared" si="121"/>
        <v>3454663.1096870969</v>
      </c>
      <c r="AN89" s="121">
        <f t="shared" si="152"/>
        <v>501078319.96102542</v>
      </c>
      <c r="AO89" s="120">
        <f t="shared" si="178"/>
        <v>50107.831996102541</v>
      </c>
      <c r="AP89" s="128">
        <f t="shared" si="122"/>
        <v>7000</v>
      </c>
      <c r="AQ89" s="132">
        <f t="shared" si="153"/>
        <v>130.40000000000049</v>
      </c>
      <c r="AR89" s="132">
        <f t="shared" si="154"/>
        <v>217.72000000000088</v>
      </c>
      <c r="AS89" s="132">
        <f t="shared" si="155"/>
        <v>135.05000000000032</v>
      </c>
      <c r="AT89" s="139">
        <f t="shared" si="179"/>
        <v>65140181594.933548</v>
      </c>
      <c r="AU89" s="139">
        <f t="shared" si="180"/>
        <v>98026185.834991455</v>
      </c>
      <c r="AV89" s="139">
        <f t="shared" si="193"/>
        <v>180528468.22745377</v>
      </c>
      <c r="AW89" s="139">
        <f t="shared" si="123"/>
        <v>8883840724.9723759</v>
      </c>
      <c r="AX89" s="133">
        <f t="shared" si="156"/>
        <v>109084750255.51567</v>
      </c>
      <c r="AY89" s="133">
        <f t="shared" si="181"/>
        <v>-161981144.58137512</v>
      </c>
      <c r="AZ89" s="133">
        <f t="shared" si="157"/>
        <v>789387140.29680717</v>
      </c>
      <c r="BA89" s="133">
        <f t="shared" si="158"/>
        <v>1357219905.9920821</v>
      </c>
      <c r="BB89" s="146">
        <f t="shared" si="182"/>
        <v>67582938404.743462</v>
      </c>
      <c r="BC89" s="146">
        <f t="shared" si="183"/>
        <v>-18746268.138969421</v>
      </c>
      <c r="BD89" s="146">
        <f t="shared" si="184"/>
        <v>5303500439.1489019</v>
      </c>
      <c r="BE89" s="146">
        <f t="shared" si="124"/>
        <v>4309697447.1493454</v>
      </c>
      <c r="BF89" s="136">
        <f t="shared" si="159"/>
        <v>24051759358.129219</v>
      </c>
      <c r="BG89" s="136">
        <f t="shared" si="160"/>
        <v>-37927830.425712585</v>
      </c>
      <c r="BH89" s="136">
        <f t="shared" si="161"/>
        <v>6890424.7881289003</v>
      </c>
      <c r="BI89" s="136">
        <f t="shared" si="162"/>
        <v>105646900.56788824</v>
      </c>
      <c r="BJ89" s="150">
        <f t="shared" si="125"/>
        <v>14656404978.681692</v>
      </c>
      <c r="BK89" s="150">
        <f t="shared" si="163"/>
        <v>180972633811.23349</v>
      </c>
      <c r="BL89" s="149">
        <f t="shared" si="164"/>
        <v>13461125725.681433</v>
      </c>
      <c r="BM89" s="150">
        <f t="shared" si="165"/>
        <v>6950192087.8836737</v>
      </c>
      <c r="BN89" s="150">
        <f t="shared" si="185"/>
        <v>5258680876314.2744</v>
      </c>
      <c r="BO89" s="154">
        <f t="shared" si="166"/>
        <v>1.5221978842361203</v>
      </c>
      <c r="BP89" s="154">
        <f t="shared" si="126"/>
        <v>1.5221978842361203</v>
      </c>
      <c r="BQ89" s="148">
        <f t="shared" si="167"/>
        <v>1505897932459.3215</v>
      </c>
      <c r="BR89" s="148">
        <f t="shared" si="168"/>
        <v>1505.8979324593215</v>
      </c>
      <c r="BS89" s="139">
        <f t="shared" si="127"/>
        <v>26004131061.195831</v>
      </c>
      <c r="BT89" s="139">
        <f t="shared" si="128"/>
        <v>482111096473.12604</v>
      </c>
      <c r="BU89" s="139">
        <f t="shared" si="129"/>
        <v>7422899717.9010868</v>
      </c>
      <c r="BV89" s="139">
        <f t="shared" si="169"/>
        <v>60163760753.207039</v>
      </c>
      <c r="BW89" s="139">
        <f t="shared" si="170"/>
        <v>488744819835.28601</v>
      </c>
      <c r="BX89" s="139">
        <f t="shared" si="171"/>
        <v>24240877512929.484</v>
      </c>
      <c r="BY89" s="143">
        <f t="shared" si="172"/>
        <v>7.0168571415709131</v>
      </c>
      <c r="BZ89" s="143">
        <f t="shared" si="130"/>
        <v>7.0168571415709131</v>
      </c>
      <c r="CA89" s="143">
        <f t="shared" si="131"/>
        <v>77.776617963615635</v>
      </c>
      <c r="CB89" s="143">
        <f t="shared" si="132"/>
        <v>77.776617963615635</v>
      </c>
      <c r="CC89" s="143">
        <f t="shared" si="133"/>
        <v>2.6357930413348565</v>
      </c>
      <c r="CD89" s="143">
        <f t="shared" si="134"/>
        <v>7.7706274456454674</v>
      </c>
      <c r="CE89" s="166">
        <f t="shared" si="135"/>
        <v>89.378870040981809</v>
      </c>
      <c r="CG89" s="167">
        <v>88</v>
      </c>
      <c r="CH89" s="169">
        <f t="shared" si="173"/>
        <v>87</v>
      </c>
      <c r="CI89" s="170">
        <f t="shared" si="174"/>
        <v>1.9876082815890745</v>
      </c>
      <c r="CK89" s="189">
        <v>87</v>
      </c>
      <c r="CL89" s="190">
        <f>'Litter calculation'!G$30+CK89</f>
        <v>42762</v>
      </c>
      <c r="CM89" s="193">
        <f t="shared" si="175"/>
        <v>1</v>
      </c>
      <c r="CN89" s="189">
        <f t="shared" si="136"/>
        <v>0.9</v>
      </c>
      <c r="CO89" s="194">
        <f t="shared" si="137"/>
        <v>0.45</v>
      </c>
      <c r="CP89" s="194">
        <f t="shared" si="138"/>
        <v>0.2</v>
      </c>
      <c r="CQ89" s="189">
        <f t="shared" si="139"/>
        <v>0.36870000000000003</v>
      </c>
      <c r="CR89" s="189">
        <f t="shared" si="195"/>
        <v>3.687E-2</v>
      </c>
      <c r="CS89" s="189">
        <f t="shared" si="195"/>
        <v>3.687E-2</v>
      </c>
      <c r="CT89" s="189">
        <f t="shared" si="140"/>
        <v>2.9389999999999999E-2</v>
      </c>
      <c r="CU89" s="189">
        <f t="shared" si="196"/>
        <v>2.9390000000000002E-3</v>
      </c>
      <c r="CV89" s="189">
        <f t="shared" si="196"/>
        <v>2.9390000000000002E-3</v>
      </c>
      <c r="CW89" s="189">
        <f t="shared" si="141"/>
        <v>4.6999999999999999E-4</v>
      </c>
      <c r="CX89" s="189">
        <f t="shared" si="197"/>
        <v>4.6999999999999997E-5</v>
      </c>
      <c r="CY89" s="189">
        <f t="shared" si="197"/>
        <v>4.6999999999999997E-5</v>
      </c>
      <c r="CZ89" s="195">
        <f t="shared" si="186"/>
        <v>9.9805979948465229</v>
      </c>
      <c r="DA89" s="195">
        <f t="shared" si="187"/>
        <v>39.612697249474181</v>
      </c>
      <c r="DB89" s="195">
        <f t="shared" si="188"/>
        <v>0.90362942729910056</v>
      </c>
      <c r="DC89" s="195">
        <f t="shared" si="189"/>
        <v>25.660912147543868</v>
      </c>
      <c r="DD89" s="195">
        <f t="shared" si="190"/>
        <v>0.54755587743933865</v>
      </c>
      <c r="DE89" s="195">
        <f t="shared" si="191"/>
        <v>16.029887946763875</v>
      </c>
      <c r="DF89" s="195">
        <f t="shared" si="192"/>
        <v>92.735280643366877</v>
      </c>
    </row>
    <row r="90" spans="1:110" x14ac:dyDescent="0.2">
      <c r="A90" s="23" t="s">
        <v>61</v>
      </c>
      <c r="B90" s="23"/>
      <c r="C90" s="21"/>
      <c r="D90" s="4">
        <f>MAX(AM3:AM273)*1000/(D15*10000)</f>
        <v>6.8944573573963561</v>
      </c>
      <c r="E90" s="20" t="s">
        <v>2</v>
      </c>
      <c r="F90" t="s">
        <v>126</v>
      </c>
      <c r="I90" s="69">
        <f t="shared" si="176"/>
        <v>87</v>
      </c>
      <c r="J90" s="76">
        <f t="shared" si="176"/>
        <v>43796</v>
      </c>
      <c r="K90" s="74">
        <f t="shared" si="142"/>
        <v>11</v>
      </c>
      <c r="L90" s="75">
        <f t="shared" si="105"/>
        <v>21.95080018299609</v>
      </c>
      <c r="M90" s="75">
        <f t="shared" si="106"/>
        <v>0.4</v>
      </c>
      <c r="N90" s="75">
        <f t="shared" si="107"/>
        <v>0.02</v>
      </c>
      <c r="O90" s="75">
        <f t="shared" si="108"/>
        <v>0.17499999999999999</v>
      </c>
      <c r="P90" s="78">
        <f t="shared" si="194"/>
        <v>0.911048110095803</v>
      </c>
      <c r="Q90" s="78">
        <f t="shared" si="109"/>
        <v>0.18305710863320324</v>
      </c>
      <c r="R90" s="78">
        <f t="shared" si="110"/>
        <v>8.2375698884941437E-2</v>
      </c>
      <c r="S90" s="78">
        <f t="shared" si="111"/>
        <v>0.40255614167023857</v>
      </c>
      <c r="T90" s="79">
        <f t="shared" si="112"/>
        <v>82.648484777373724</v>
      </c>
      <c r="U90" s="79">
        <f t="shared" si="113"/>
        <v>10.331060597171716</v>
      </c>
      <c r="V90" s="79">
        <f t="shared" si="114"/>
        <v>10.331060597171716</v>
      </c>
      <c r="W90" s="79">
        <f t="shared" si="115"/>
        <v>46.489772687272719</v>
      </c>
      <c r="X90" s="78">
        <f t="shared" si="116"/>
        <v>0.10228666927440833</v>
      </c>
      <c r="Y90" s="80">
        <f t="shared" si="117"/>
        <v>3.3510849931588912E-2</v>
      </c>
      <c r="Z90" s="63">
        <f t="shared" si="143"/>
        <v>8.6751133011265011</v>
      </c>
      <c r="AA90" s="63">
        <f t="shared" si="144"/>
        <v>8.6751133011265011</v>
      </c>
      <c r="AB90" s="80">
        <f t="shared" si="118"/>
        <v>8.3788254715526242E-2</v>
      </c>
      <c r="AC90" s="119">
        <f t="shared" si="145"/>
        <v>2783.0167464033457</v>
      </c>
      <c r="AD90" s="119">
        <f t="shared" si="146"/>
        <v>2932.0979489619394</v>
      </c>
      <c r="AE90" s="119">
        <f t="shared" si="119"/>
        <v>293.20979489619396</v>
      </c>
      <c r="AF90" s="119">
        <f t="shared" si="147"/>
        <v>2638.8881540657453</v>
      </c>
      <c r="AG90" s="119">
        <f t="shared" si="148"/>
        <v>449730.54475342477</v>
      </c>
      <c r="AH90" s="121">
        <f t="shared" si="177"/>
        <v>4463722.5332246786</v>
      </c>
      <c r="AI90" s="126">
        <f t="shared" si="149"/>
        <v>4013991.9884712538</v>
      </c>
      <c r="AJ90" s="119">
        <f t="shared" si="120"/>
        <v>2627.8971933157532</v>
      </c>
      <c r="AK90" s="119">
        <f t="shared" si="150"/>
        <v>8640.7412538372282</v>
      </c>
      <c r="AL90" s="119">
        <f t="shared" si="151"/>
        <v>565330.73188392853</v>
      </c>
      <c r="AM90" s="126">
        <f t="shared" si="121"/>
        <v>3448661.2565873251</v>
      </c>
      <c r="AN90" s="121">
        <f t="shared" si="152"/>
        <v>500207786.89531094</v>
      </c>
      <c r="AO90" s="120">
        <f t="shared" si="178"/>
        <v>50020.778689531093</v>
      </c>
      <c r="AP90" s="128">
        <f t="shared" si="122"/>
        <v>7000</v>
      </c>
      <c r="AQ90" s="132">
        <f t="shared" si="153"/>
        <v>130.80000000000049</v>
      </c>
      <c r="AR90" s="132">
        <f t="shared" si="154"/>
        <v>217.74000000000089</v>
      </c>
      <c r="AS90" s="132">
        <f t="shared" si="155"/>
        <v>135.22500000000034</v>
      </c>
      <c r="AT90" s="139">
        <f t="shared" si="179"/>
        <v>65227095411.148788</v>
      </c>
      <c r="AU90" s="139">
        <f t="shared" si="180"/>
        <v>86913816.215240479</v>
      </c>
      <c r="AV90" s="139">
        <f t="shared" si="193"/>
        <v>159719581.81108028</v>
      </c>
      <c r="AW90" s="139">
        <f t="shared" si="123"/>
        <v>7892593902.5185661</v>
      </c>
      <c r="AX90" s="133">
        <f t="shared" si="156"/>
        <v>108905239362.84753</v>
      </c>
      <c r="AY90" s="133">
        <f t="shared" si="181"/>
        <v>-179510892.6681366</v>
      </c>
      <c r="AZ90" s="133">
        <f t="shared" si="157"/>
        <v>656646947.13047218</v>
      </c>
      <c r="BA90" s="133">
        <f t="shared" si="158"/>
        <v>1134799938.2523117</v>
      </c>
      <c r="BB90" s="146">
        <f t="shared" si="182"/>
        <v>67553061620.211906</v>
      </c>
      <c r="BC90" s="146">
        <f t="shared" si="183"/>
        <v>-29876784.531555176</v>
      </c>
      <c r="BD90" s="146">
        <f t="shared" si="184"/>
        <v>4883276248.5211668</v>
      </c>
      <c r="BE90" s="146">
        <f t="shared" si="124"/>
        <v>3989242562.0468335</v>
      </c>
      <c r="BF90" s="136">
        <f t="shared" si="159"/>
        <v>24009973770.974926</v>
      </c>
      <c r="BG90" s="136">
        <f t="shared" si="160"/>
        <v>-41785587.15429306</v>
      </c>
      <c r="BH90" s="136">
        <f t="shared" si="161"/>
        <v>4598994.828415337</v>
      </c>
      <c r="BI90" s="136">
        <f t="shared" si="162"/>
        <v>70853500.966709986</v>
      </c>
      <c r="BJ90" s="150">
        <f t="shared" si="125"/>
        <v>13087489903.784422</v>
      </c>
      <c r="BK90" s="150">
        <f t="shared" si="163"/>
        <v>176220673131.33334</v>
      </c>
      <c r="BL90" s="149">
        <f t="shared" si="164"/>
        <v>13152918054.822792</v>
      </c>
      <c r="BM90" s="150">
        <f t="shared" si="165"/>
        <v>5864195897.9238787</v>
      </c>
      <c r="BN90" s="150">
        <f t="shared" si="185"/>
        <v>5088258970929.8262</v>
      </c>
      <c r="BO90" s="154">
        <f t="shared" si="166"/>
        <v>1.4754302009832621</v>
      </c>
      <c r="BP90" s="154">
        <f t="shared" si="126"/>
        <v>1.4754302009832621</v>
      </c>
      <c r="BQ90" s="148">
        <f t="shared" si="167"/>
        <v>1519050850514.1443</v>
      </c>
      <c r="BR90" s="148">
        <f t="shared" si="168"/>
        <v>1519.0508505141445</v>
      </c>
      <c r="BS90" s="139">
        <f t="shared" si="127"/>
        <v>21708032014.548965</v>
      </c>
      <c r="BT90" s="139">
        <f t="shared" si="128"/>
        <v>469451873221.87207</v>
      </c>
      <c r="BU90" s="139">
        <f t="shared" si="129"/>
        <v>7410166737.7140636</v>
      </c>
      <c r="BV90" s="139">
        <f t="shared" si="169"/>
        <v>60630846975.454155</v>
      </c>
      <c r="BW90" s="139">
        <f t="shared" si="170"/>
        <v>483370360352.67822</v>
      </c>
      <c r="BX90" s="139">
        <f t="shared" si="171"/>
        <v>24208463018361.676</v>
      </c>
      <c r="BY90" s="143">
        <f t="shared" si="172"/>
        <v>7.0196697260772796</v>
      </c>
      <c r="BZ90" s="143">
        <f t="shared" si="130"/>
        <v>7.0196697260772796</v>
      </c>
      <c r="CA90" s="143">
        <f t="shared" si="131"/>
        <v>77.807793361123174</v>
      </c>
      <c r="CB90" s="143">
        <f t="shared" si="132"/>
        <v>77.807793361123174</v>
      </c>
      <c r="CC90" s="143">
        <f t="shared" si="133"/>
        <v>2.6052991954455034</v>
      </c>
      <c r="CD90" s="143">
        <f t="shared" si="134"/>
        <v>7.7605620429616584</v>
      </c>
      <c r="CE90" s="166">
        <f t="shared" si="135"/>
        <v>89.457760072757964</v>
      </c>
      <c r="CG90" s="167">
        <v>89</v>
      </c>
      <c r="CH90" s="169">
        <f t="shared" si="173"/>
        <v>88</v>
      </c>
      <c r="CI90" s="170">
        <f t="shared" si="174"/>
        <v>1.9872898648311721</v>
      </c>
      <c r="CK90" s="189">
        <v>88</v>
      </c>
      <c r="CL90" s="190">
        <f>'Litter calculation'!G$30+CK90</f>
        <v>42763</v>
      </c>
      <c r="CM90" s="193">
        <f t="shared" si="175"/>
        <v>1</v>
      </c>
      <c r="CN90" s="189">
        <f t="shared" si="136"/>
        <v>0.9</v>
      </c>
      <c r="CO90" s="194">
        <f t="shared" si="137"/>
        <v>0.45</v>
      </c>
      <c r="CP90" s="194">
        <f t="shared" si="138"/>
        <v>0.2</v>
      </c>
      <c r="CQ90" s="189">
        <f t="shared" si="139"/>
        <v>0.36870000000000003</v>
      </c>
      <c r="CR90" s="189">
        <f t="shared" si="195"/>
        <v>3.687E-2</v>
      </c>
      <c r="CS90" s="189">
        <f t="shared" si="195"/>
        <v>3.687E-2</v>
      </c>
      <c r="CT90" s="189">
        <f t="shared" si="140"/>
        <v>2.9389999999999999E-2</v>
      </c>
      <c r="CU90" s="189">
        <f t="shared" si="196"/>
        <v>2.9390000000000002E-3</v>
      </c>
      <c r="CV90" s="189">
        <f t="shared" si="196"/>
        <v>2.9390000000000002E-3</v>
      </c>
      <c r="CW90" s="189">
        <f t="shared" si="141"/>
        <v>4.6999999999999999E-4</v>
      </c>
      <c r="CX90" s="189">
        <f t="shared" si="197"/>
        <v>4.6999999999999997E-5</v>
      </c>
      <c r="CY90" s="189">
        <f t="shared" si="197"/>
        <v>4.6999999999999997E-5</v>
      </c>
      <c r="CZ90" s="195">
        <f t="shared" si="186"/>
        <v>10.023366780934532</v>
      </c>
      <c r="DA90" s="195">
        <f t="shared" si="187"/>
        <v>40.162253656303974</v>
      </c>
      <c r="DB90" s="195">
        <f t="shared" si="188"/>
        <v>0.91756905924122067</v>
      </c>
      <c r="DC90" s="195">
        <f t="shared" si="189"/>
        <v>26.093114613014965</v>
      </c>
      <c r="DD90" s="195">
        <f t="shared" si="190"/>
        <v>0.55332297321796342</v>
      </c>
      <c r="DE90" s="195">
        <f t="shared" si="191"/>
        <v>16.221760559735113</v>
      </c>
      <c r="DF90" s="195">
        <f t="shared" si="192"/>
        <v>93.971387642447766</v>
      </c>
    </row>
    <row r="91" spans="1:110" x14ac:dyDescent="0.2">
      <c r="A91" s="99" t="s">
        <v>216</v>
      </c>
      <c r="B91" s="99"/>
      <c r="C91" s="21" t="s">
        <v>217</v>
      </c>
      <c r="D91" s="4">
        <f>(SUM(AF3:AF273))/(D7*SQRT(2*PI()))</f>
        <v>80.180251480662221</v>
      </c>
      <c r="E91" s="20" t="s">
        <v>1</v>
      </c>
      <c r="I91" s="69">
        <f t="shared" si="176"/>
        <v>88</v>
      </c>
      <c r="J91" s="76">
        <f t="shared" si="176"/>
        <v>43797</v>
      </c>
      <c r="K91" s="74">
        <f t="shared" si="142"/>
        <v>11</v>
      </c>
      <c r="L91" s="75">
        <f t="shared" si="105"/>
        <v>22.059280101792538</v>
      </c>
      <c r="M91" s="75">
        <f t="shared" si="106"/>
        <v>0.4</v>
      </c>
      <c r="N91" s="75">
        <f t="shared" si="107"/>
        <v>0.02</v>
      </c>
      <c r="O91" s="75">
        <f t="shared" si="108"/>
        <v>0.17499999999999999</v>
      </c>
      <c r="P91" s="78">
        <f t="shared" si="194"/>
        <v>0.91397410773591592</v>
      </c>
      <c r="Q91" s="78">
        <f t="shared" si="109"/>
        <v>0.18364503001949567</v>
      </c>
      <c r="R91" s="78">
        <f t="shared" si="110"/>
        <v>8.2640263508773043E-2</v>
      </c>
      <c r="S91" s="78">
        <f t="shared" si="111"/>
        <v>0.40384902434842795</v>
      </c>
      <c r="T91" s="79">
        <f t="shared" si="112"/>
        <v>82.829117441755983</v>
      </c>
      <c r="U91" s="79">
        <f t="shared" si="113"/>
        <v>10.353639680219498</v>
      </c>
      <c r="V91" s="79">
        <f t="shared" si="114"/>
        <v>10.353639680219498</v>
      </c>
      <c r="W91" s="79">
        <f t="shared" si="115"/>
        <v>46.591378560987735</v>
      </c>
      <c r="X91" s="78">
        <f t="shared" si="116"/>
        <v>0.10282948257611071</v>
      </c>
      <c r="Y91" s="80">
        <f t="shared" si="117"/>
        <v>3.3707415544448074E-2</v>
      </c>
      <c r="Z91" s="63">
        <f t="shared" si="143"/>
        <v>8.6565073381166417</v>
      </c>
      <c r="AA91" s="63">
        <f t="shared" si="144"/>
        <v>8.6565073381166417</v>
      </c>
      <c r="AB91" s="80">
        <f t="shared" si="118"/>
        <v>8.4004099902939694E-2</v>
      </c>
      <c r="AC91" s="119">
        <f t="shared" si="145"/>
        <v>2318.5659180799535</v>
      </c>
      <c r="AD91" s="119">
        <f t="shared" si="146"/>
        <v>2467.6471206385472</v>
      </c>
      <c r="AE91" s="119">
        <f t="shared" si="119"/>
        <v>246.76471206385474</v>
      </c>
      <c r="AF91" s="119">
        <f t="shared" si="147"/>
        <v>2220.8824085746924</v>
      </c>
      <c r="AG91" s="119">
        <f t="shared" si="148"/>
        <v>449977.30946548859</v>
      </c>
      <c r="AH91" s="121">
        <f t="shared" si="177"/>
        <v>4466190.1803453173</v>
      </c>
      <c r="AI91" s="126">
        <f t="shared" si="149"/>
        <v>4016212.8708798289</v>
      </c>
      <c r="AJ91" s="119">
        <f t="shared" si="120"/>
        <v>2694.556401066649</v>
      </c>
      <c r="AK91" s="119">
        <f t="shared" si="150"/>
        <v>8707.400461588124</v>
      </c>
      <c r="AL91" s="119">
        <f t="shared" si="151"/>
        <v>574038.1323455167</v>
      </c>
      <c r="AM91" s="126">
        <f t="shared" si="121"/>
        <v>3442174.7385343122</v>
      </c>
      <c r="AN91" s="121">
        <f t="shared" si="152"/>
        <v>499266956.06312746</v>
      </c>
      <c r="AO91" s="120">
        <f t="shared" si="178"/>
        <v>49926.695606312744</v>
      </c>
      <c r="AP91" s="128">
        <f t="shared" si="122"/>
        <v>7000</v>
      </c>
      <c r="AQ91" s="132">
        <f t="shared" si="153"/>
        <v>131.2000000000005</v>
      </c>
      <c r="AR91" s="132">
        <f t="shared" si="154"/>
        <v>217.7600000000009</v>
      </c>
      <c r="AS91" s="132">
        <f t="shared" si="155"/>
        <v>135.40000000000035</v>
      </c>
      <c r="AT91" s="139">
        <f t="shared" si="179"/>
        <v>65304117853.05732</v>
      </c>
      <c r="AU91" s="139">
        <f t="shared" si="180"/>
        <v>77022441.908531189</v>
      </c>
      <c r="AV91" s="139">
        <f t="shared" si="193"/>
        <v>141246093.89369306</v>
      </c>
      <c r="AW91" s="139">
        <f t="shared" si="123"/>
        <v>7008719870.0609426</v>
      </c>
      <c r="AX91" s="133">
        <f t="shared" si="156"/>
        <v>108710387013.18582</v>
      </c>
      <c r="AY91" s="133">
        <f t="shared" si="181"/>
        <v>-194852349.66171265</v>
      </c>
      <c r="AZ91" s="133">
        <f t="shared" si="157"/>
        <v>545825102.87232196</v>
      </c>
      <c r="BA91" s="133">
        <f t="shared" si="158"/>
        <v>948108045.51863003</v>
      </c>
      <c r="BB91" s="146">
        <f t="shared" si="182"/>
        <v>67513374133.636581</v>
      </c>
      <c r="BC91" s="146">
        <f t="shared" si="183"/>
        <v>-39687486.575325012</v>
      </c>
      <c r="BD91" s="146">
        <f t="shared" si="184"/>
        <v>4494493516.7366657</v>
      </c>
      <c r="BE91" s="146">
        <f t="shared" si="124"/>
        <v>3690999349.295805</v>
      </c>
      <c r="BF91" s="136">
        <f t="shared" si="159"/>
        <v>23964813891.030117</v>
      </c>
      <c r="BG91" s="136">
        <f t="shared" si="160"/>
        <v>-45159879.94480896</v>
      </c>
      <c r="BH91" s="136">
        <f t="shared" si="161"/>
        <v>3065179.3666656353</v>
      </c>
      <c r="BI91" s="136">
        <f t="shared" si="162"/>
        <v>47449656.729645453</v>
      </c>
      <c r="BJ91" s="150">
        <f t="shared" si="125"/>
        <v>11695276921.605022</v>
      </c>
      <c r="BK91" s="150">
        <f t="shared" si="163"/>
        <v>171473232474.94247</v>
      </c>
      <c r="BL91" s="149">
        <f t="shared" si="164"/>
        <v>12847161613.082714</v>
      </c>
      <c r="BM91" s="150">
        <f t="shared" si="165"/>
        <v>4935294241.2770948</v>
      </c>
      <c r="BN91" s="150">
        <f t="shared" si="185"/>
        <v>4920569148004.6836</v>
      </c>
      <c r="BO91" s="154">
        <f t="shared" si="166"/>
        <v>1.4294942940926574</v>
      </c>
      <c r="BP91" s="154">
        <f t="shared" si="126"/>
        <v>1.4294942940926574</v>
      </c>
      <c r="BQ91" s="148">
        <f t="shared" si="167"/>
        <v>1531898012127.2271</v>
      </c>
      <c r="BR91" s="148">
        <f t="shared" si="168"/>
        <v>1531.898012127227</v>
      </c>
      <c r="BS91" s="139">
        <f t="shared" si="127"/>
        <v>18043003875.24226</v>
      </c>
      <c r="BT91" s="139">
        <f t="shared" si="128"/>
        <v>456804691313.24677</v>
      </c>
      <c r="BU91" s="139">
        <f t="shared" si="129"/>
        <v>7396369831.243557</v>
      </c>
      <c r="BV91" s="139">
        <f t="shared" si="169"/>
        <v>61123075413.041489</v>
      </c>
      <c r="BW91" s="139">
        <f t="shared" si="170"/>
        <v>477452794957.12018</v>
      </c>
      <c r="BX91" s="139">
        <f t="shared" si="171"/>
        <v>24178634680636.508</v>
      </c>
      <c r="BY91" s="143">
        <f t="shared" si="172"/>
        <v>7.0242322128399097</v>
      </c>
      <c r="BZ91" s="143">
        <f t="shared" si="130"/>
        <v>7.0242322128399097</v>
      </c>
      <c r="CA91" s="143">
        <f t="shared" si="131"/>
        <v>77.858365117500952</v>
      </c>
      <c r="CB91" s="143">
        <f t="shared" si="132"/>
        <v>77.858365117500952</v>
      </c>
      <c r="CC91" s="143">
        <f t="shared" si="133"/>
        <v>2.5750396684118479</v>
      </c>
      <c r="CD91" s="143">
        <f t="shared" si="134"/>
        <v>7.7516553090345228</v>
      </c>
      <c r="CE91" s="166">
        <f t="shared" si="135"/>
        <v>89.547146513723348</v>
      </c>
      <c r="CG91" s="167">
        <v>90</v>
      </c>
      <c r="CH91" s="169">
        <f t="shared" si="173"/>
        <v>89</v>
      </c>
      <c r="CI91" s="170">
        <f t="shared" si="174"/>
        <v>1.986978699506285</v>
      </c>
      <c r="CK91" s="189">
        <v>89</v>
      </c>
      <c r="CL91" s="190">
        <f>'Litter calculation'!G$30+CK91</f>
        <v>42764</v>
      </c>
      <c r="CM91" s="193">
        <f t="shared" si="175"/>
        <v>1</v>
      </c>
      <c r="CN91" s="189">
        <f t="shared" si="136"/>
        <v>0.9</v>
      </c>
      <c r="CO91" s="194">
        <f t="shared" si="137"/>
        <v>0.45</v>
      </c>
      <c r="CP91" s="194">
        <f t="shared" si="138"/>
        <v>0.2</v>
      </c>
      <c r="CQ91" s="189">
        <f t="shared" si="139"/>
        <v>0.36870000000000003</v>
      </c>
      <c r="CR91" s="189">
        <f t="shared" si="195"/>
        <v>3.687E-2</v>
      </c>
      <c r="CS91" s="189">
        <f t="shared" si="195"/>
        <v>3.687E-2</v>
      </c>
      <c r="CT91" s="189">
        <f t="shared" si="140"/>
        <v>2.9389999999999999E-2</v>
      </c>
      <c r="CU91" s="189">
        <f t="shared" si="196"/>
        <v>2.9390000000000002E-3</v>
      </c>
      <c r="CV91" s="189">
        <f t="shared" si="196"/>
        <v>2.9390000000000002E-3</v>
      </c>
      <c r="CW91" s="189">
        <f t="shared" si="141"/>
        <v>4.6999999999999999E-4</v>
      </c>
      <c r="CX91" s="189">
        <f t="shared" si="197"/>
        <v>4.6999999999999997E-5</v>
      </c>
      <c r="CY91" s="189">
        <f t="shared" si="197"/>
        <v>4.6999999999999997E-5</v>
      </c>
      <c r="CZ91" s="195">
        <f t="shared" si="186"/>
        <v>10.064896884006702</v>
      </c>
      <c r="DA91" s="195">
        <f t="shared" si="187"/>
        <v>40.71155183231155</v>
      </c>
      <c r="DB91" s="195">
        <f t="shared" si="188"/>
        <v>0.93146778274945286</v>
      </c>
      <c r="DC91" s="195">
        <f t="shared" si="189"/>
        <v>26.525296765447546</v>
      </c>
      <c r="DD91" s="195">
        <f t="shared" si="190"/>
        <v>0.55907314438499411</v>
      </c>
      <c r="DE91" s="195">
        <f t="shared" si="191"/>
        <v>16.41362415490546</v>
      </c>
      <c r="DF91" s="195">
        <f t="shared" si="192"/>
        <v>95.205910563805702</v>
      </c>
    </row>
    <row r="92" spans="1:110" x14ac:dyDescent="0.2">
      <c r="A92" s="99" t="s">
        <v>215</v>
      </c>
      <c r="B92" s="99"/>
      <c r="C92" s="21" t="s">
        <v>218</v>
      </c>
      <c r="D92" s="4">
        <f>3*D91+D16+1</f>
        <v>248.54075444198668</v>
      </c>
      <c r="E92" s="20" t="s">
        <v>1</v>
      </c>
      <c r="I92" s="69">
        <f t="shared" si="176"/>
        <v>89</v>
      </c>
      <c r="J92" s="76">
        <f t="shared" si="176"/>
        <v>43798</v>
      </c>
      <c r="K92" s="74">
        <f t="shared" si="142"/>
        <v>11</v>
      </c>
      <c r="L92" s="75">
        <f t="shared" si="105"/>
        <v>22.166306229538247</v>
      </c>
      <c r="M92" s="75">
        <f t="shared" si="106"/>
        <v>0.4</v>
      </c>
      <c r="N92" s="75">
        <f t="shared" si="107"/>
        <v>0.02</v>
      </c>
      <c r="O92" s="75">
        <f t="shared" si="108"/>
        <v>0.17499999999999999</v>
      </c>
      <c r="P92" s="78">
        <f t="shared" si="194"/>
        <v>0.9168701018686547</v>
      </c>
      <c r="Q92" s="78">
        <f t="shared" si="109"/>
        <v>0.18422692279407388</v>
      </c>
      <c r="R92" s="78">
        <f t="shared" si="110"/>
        <v>8.2902115257333236E-2</v>
      </c>
      <c r="S92" s="78">
        <f t="shared" si="111"/>
        <v>0.40512864966289391</v>
      </c>
      <c r="T92" s="79">
        <f t="shared" si="112"/>
        <v>83.011303761989438</v>
      </c>
      <c r="U92" s="79">
        <f t="shared" si="113"/>
        <v>10.37641297024868</v>
      </c>
      <c r="V92" s="79">
        <f t="shared" si="114"/>
        <v>10.37641297024868</v>
      </c>
      <c r="W92" s="79">
        <f t="shared" si="115"/>
        <v>46.693858366119066</v>
      </c>
      <c r="X92" s="78">
        <f t="shared" si="116"/>
        <v>0.10336784425697522</v>
      </c>
      <c r="Y92" s="80">
        <f t="shared" si="117"/>
        <v>3.3901346887923303E-2</v>
      </c>
      <c r="Z92" s="63">
        <f t="shared" si="143"/>
        <v>8.6382163232653237</v>
      </c>
      <c r="AA92" s="63">
        <f t="shared" si="144"/>
        <v>8.6382163232653237</v>
      </c>
      <c r="AB92" s="80">
        <f t="shared" si="118"/>
        <v>8.4217597346670101E-2</v>
      </c>
      <c r="AC92" s="119">
        <f t="shared" si="145"/>
        <v>1923.24701369596</v>
      </c>
      <c r="AD92" s="119">
        <f t="shared" si="146"/>
        <v>2072.3282162545538</v>
      </c>
      <c r="AE92" s="119">
        <f t="shared" si="119"/>
        <v>207.23282162545539</v>
      </c>
      <c r="AF92" s="119">
        <f t="shared" si="147"/>
        <v>1865.0953946290983</v>
      </c>
      <c r="AG92" s="119">
        <f t="shared" si="148"/>
        <v>450184.54228711408</v>
      </c>
      <c r="AH92" s="121">
        <f t="shared" si="177"/>
        <v>4468262.5085615721</v>
      </c>
      <c r="AI92" s="126">
        <f t="shared" si="149"/>
        <v>4018077.966274458</v>
      </c>
      <c r="AJ92" s="119">
        <f t="shared" si="120"/>
        <v>2762.4767535702545</v>
      </c>
      <c r="AK92" s="119">
        <f t="shared" si="150"/>
        <v>8775.3208140917304</v>
      </c>
      <c r="AL92" s="119">
        <f t="shared" si="151"/>
        <v>582813.45315960841</v>
      </c>
      <c r="AM92" s="126">
        <f t="shared" si="121"/>
        <v>3435264.5131148496</v>
      </c>
      <c r="AN92" s="121">
        <f t="shared" si="152"/>
        <v>498264668.99958509</v>
      </c>
      <c r="AO92" s="120">
        <f t="shared" si="178"/>
        <v>49826.466899958512</v>
      </c>
      <c r="AP92" s="128">
        <f t="shared" si="122"/>
        <v>7000</v>
      </c>
      <c r="AQ92" s="132">
        <f t="shared" si="153"/>
        <v>131.60000000000051</v>
      </c>
      <c r="AR92" s="132">
        <f t="shared" si="154"/>
        <v>217.78000000000091</v>
      </c>
      <c r="AS92" s="132">
        <f t="shared" si="155"/>
        <v>135.57500000000036</v>
      </c>
      <c r="AT92" s="139">
        <f t="shared" si="179"/>
        <v>65372324572.745811</v>
      </c>
      <c r="AU92" s="139">
        <f t="shared" si="180"/>
        <v>68206719.688491821</v>
      </c>
      <c r="AV92" s="139">
        <f t="shared" si="193"/>
        <v>124836194.6137484</v>
      </c>
      <c r="AW92" s="139">
        <f t="shared" si="123"/>
        <v>6220090029.07232</v>
      </c>
      <c r="AX92" s="133">
        <f t="shared" si="156"/>
        <v>108502114321.3501</v>
      </c>
      <c r="AY92" s="133">
        <f t="shared" si="181"/>
        <v>-208272691.83572388</v>
      </c>
      <c r="AZ92" s="133">
        <f t="shared" si="157"/>
        <v>453382383.61668497</v>
      </c>
      <c r="BA92" s="133">
        <f t="shared" si="158"/>
        <v>791543163.85738897</v>
      </c>
      <c r="BB92" s="146">
        <f t="shared" si="182"/>
        <v>67465036182.543991</v>
      </c>
      <c r="BC92" s="146">
        <f t="shared" si="183"/>
        <v>-48337951.092590332</v>
      </c>
      <c r="BD92" s="146">
        <f t="shared" si="184"/>
        <v>4135037877.5616035</v>
      </c>
      <c r="BE92" s="146">
        <f t="shared" si="124"/>
        <v>3413616631.5343723</v>
      </c>
      <c r="BF92" s="136">
        <f t="shared" si="159"/>
        <v>23916704111.980083</v>
      </c>
      <c r="BG92" s="136">
        <f t="shared" si="160"/>
        <v>-48109779.050033569</v>
      </c>
      <c r="BH92" s="136">
        <f t="shared" si="161"/>
        <v>2040036.9161824181</v>
      </c>
      <c r="BI92" s="136">
        <f t="shared" si="162"/>
        <v>31731027.955266699</v>
      </c>
      <c r="BJ92" s="150">
        <f t="shared" si="125"/>
        <v>10456980852.419348</v>
      </c>
      <c r="BK92" s="150">
        <f t="shared" si="163"/>
        <v>166743159624.06671</v>
      </c>
      <c r="BL92" s="149">
        <f t="shared" si="164"/>
        <v>12544271032.576662</v>
      </c>
      <c r="BM92" s="150">
        <f t="shared" si="165"/>
        <v>4144656432.5091076</v>
      </c>
      <c r="BN92" s="150">
        <f t="shared" si="185"/>
        <v>4755883354632.9678</v>
      </c>
      <c r="BO92" s="154">
        <f t="shared" si="166"/>
        <v>1.384430030490047</v>
      </c>
      <c r="BP92" s="154">
        <f t="shared" si="126"/>
        <v>1.384430030490047</v>
      </c>
      <c r="BQ92" s="148">
        <f t="shared" si="167"/>
        <v>1544442283159.8037</v>
      </c>
      <c r="BR92" s="148">
        <f t="shared" si="168"/>
        <v>1544.4422831598035</v>
      </c>
      <c r="BS92" s="139">
        <f t="shared" si="127"/>
        <v>14931514202.505203</v>
      </c>
      <c r="BT92" s="139">
        <f t="shared" si="128"/>
        <v>444203777238.51373</v>
      </c>
      <c r="BU92" s="139">
        <f t="shared" si="129"/>
        <v>7381642881.3131132</v>
      </c>
      <c r="BV92" s="139">
        <f t="shared" si="169"/>
        <v>61639891140.347672</v>
      </c>
      <c r="BW92" s="139">
        <f t="shared" si="170"/>
        <v>471035921706.96265</v>
      </c>
      <c r="BX92" s="139">
        <f t="shared" si="171"/>
        <v>24151376805285.797</v>
      </c>
      <c r="BY92" s="143">
        <f t="shared" si="172"/>
        <v>7.030427122302461</v>
      </c>
      <c r="BZ92" s="143">
        <f t="shared" si="130"/>
        <v>7.030427122302461</v>
      </c>
      <c r="CA92" s="143">
        <f t="shared" si="131"/>
        <v>77.927031059655235</v>
      </c>
      <c r="CB92" s="143">
        <f t="shared" si="132"/>
        <v>77.927031059655235</v>
      </c>
      <c r="CC92" s="143">
        <f t="shared" si="133"/>
        <v>2.5450396943020608</v>
      </c>
      <c r="CD92" s="143">
        <f t="shared" si="134"/>
        <v>7.743853146367</v>
      </c>
      <c r="CE92" s="166">
        <f t="shared" si="135"/>
        <v>89.646436909787326</v>
      </c>
      <c r="CG92" s="167">
        <v>91</v>
      </c>
      <c r="CH92" s="169">
        <f t="shared" si="173"/>
        <v>90</v>
      </c>
      <c r="CI92" s="170">
        <f t="shared" si="174"/>
        <v>1.986674540703772</v>
      </c>
      <c r="CK92" s="189">
        <v>90</v>
      </c>
      <c r="CL92" s="190">
        <f>'Litter calculation'!G$30+CK92</f>
        <v>42765</v>
      </c>
      <c r="CM92" s="193">
        <f t="shared" si="175"/>
        <v>1</v>
      </c>
      <c r="CN92" s="189">
        <f t="shared" si="136"/>
        <v>0.9</v>
      </c>
      <c r="CO92" s="194">
        <f t="shared" si="137"/>
        <v>0.45</v>
      </c>
      <c r="CP92" s="194">
        <f t="shared" si="138"/>
        <v>0.2</v>
      </c>
      <c r="CQ92" s="189">
        <f t="shared" si="139"/>
        <v>0.36870000000000003</v>
      </c>
      <c r="CR92" s="189">
        <f t="shared" si="195"/>
        <v>3.687E-2</v>
      </c>
      <c r="CS92" s="189">
        <f t="shared" si="195"/>
        <v>3.687E-2</v>
      </c>
      <c r="CT92" s="189">
        <f t="shared" si="140"/>
        <v>2.9389999999999999E-2</v>
      </c>
      <c r="CU92" s="189">
        <f t="shared" si="196"/>
        <v>2.9390000000000002E-3</v>
      </c>
      <c r="CV92" s="189">
        <f t="shared" si="196"/>
        <v>2.9390000000000002E-3</v>
      </c>
      <c r="CW92" s="189">
        <f t="shared" si="141"/>
        <v>4.6999999999999999E-4</v>
      </c>
      <c r="CX92" s="189">
        <f t="shared" si="197"/>
        <v>4.6999999999999997E-5</v>
      </c>
      <c r="CY92" s="189">
        <f t="shared" si="197"/>
        <v>4.6999999999999997E-5</v>
      </c>
      <c r="CZ92" s="195">
        <f t="shared" si="186"/>
        <v>10.105224179189593</v>
      </c>
      <c r="DA92" s="195">
        <f t="shared" si="187"/>
        <v>41.260591898836886</v>
      </c>
      <c r="DB92" s="195">
        <f t="shared" si="188"/>
        <v>0.94532571787717934</v>
      </c>
      <c r="DC92" s="195">
        <f t="shared" si="189"/>
        <v>26.957458605796301</v>
      </c>
      <c r="DD92" s="195">
        <f t="shared" si="190"/>
        <v>0.56480644060884067</v>
      </c>
      <c r="DE92" s="195">
        <f t="shared" si="191"/>
        <v>16.605478732698742</v>
      </c>
      <c r="DF92" s="195">
        <f t="shared" si="192"/>
        <v>96.438885575007532</v>
      </c>
    </row>
    <row r="93" spans="1:110" x14ac:dyDescent="0.2">
      <c r="A93" s="54" t="s">
        <v>62</v>
      </c>
      <c r="B93" s="54"/>
      <c r="C93" s="21"/>
      <c r="D93" s="55">
        <f>ROUNDUP(D91*6,0)</f>
        <v>482</v>
      </c>
      <c r="E93" s="22" t="s">
        <v>1</v>
      </c>
      <c r="F93" s="101"/>
      <c r="I93" s="69">
        <f t="shared" si="176"/>
        <v>90</v>
      </c>
      <c r="J93" s="76">
        <f t="shared" si="176"/>
        <v>43799</v>
      </c>
      <c r="K93" s="74">
        <f t="shared" si="142"/>
        <v>11</v>
      </c>
      <c r="L93" s="75">
        <f t="shared" si="105"/>
        <v>22.271846288612874</v>
      </c>
      <c r="M93" s="75">
        <f t="shared" si="106"/>
        <v>0.4</v>
      </c>
      <c r="N93" s="75">
        <f t="shared" si="107"/>
        <v>0.02</v>
      </c>
      <c r="O93" s="75">
        <f t="shared" si="108"/>
        <v>0.17499999999999999</v>
      </c>
      <c r="P93" s="78">
        <f t="shared" si="194"/>
        <v>0.91973487063331549</v>
      </c>
      <c r="Q93" s="78">
        <f t="shared" si="109"/>
        <v>0.18480254144818248</v>
      </c>
      <c r="R93" s="78">
        <f t="shared" si="110"/>
        <v>8.3161143651682104E-2</v>
      </c>
      <c r="S93" s="78">
        <f t="shared" si="111"/>
        <v>0.40639447772169757</v>
      </c>
      <c r="T93" s="79">
        <f t="shared" si="112"/>
        <v>83.194911770613686</v>
      </c>
      <c r="U93" s="79">
        <f t="shared" si="113"/>
        <v>10.399363971326711</v>
      </c>
      <c r="V93" s="79">
        <f t="shared" si="114"/>
        <v>10.399363971326711</v>
      </c>
      <c r="W93" s="79">
        <f t="shared" si="115"/>
        <v>46.797137870970204</v>
      </c>
      <c r="X93" s="78">
        <f t="shared" si="116"/>
        <v>0.10390149081332165</v>
      </c>
      <c r="Y93" s="80">
        <f t="shared" si="117"/>
        <v>3.4092585474966519E-2</v>
      </c>
      <c r="Z93" s="63">
        <f t="shared" si="143"/>
        <v>8.6202425282909161</v>
      </c>
      <c r="AA93" s="63">
        <f t="shared" si="144"/>
        <v>8.6202425282909161</v>
      </c>
      <c r="AB93" s="80">
        <f t="shared" si="118"/>
        <v>8.4428661707874539E-2</v>
      </c>
      <c r="AC93" s="119">
        <f t="shared" si="145"/>
        <v>1588.4102358669718</v>
      </c>
      <c r="AD93" s="119">
        <f t="shared" si="146"/>
        <v>1737.4914384255653</v>
      </c>
      <c r="AE93" s="119">
        <f t="shared" si="119"/>
        <v>173.74914384255655</v>
      </c>
      <c r="AF93" s="119">
        <f t="shared" si="147"/>
        <v>1563.7422945830087</v>
      </c>
      <c r="AG93" s="119">
        <f t="shared" si="148"/>
        <v>450358.29143095663</v>
      </c>
      <c r="AH93" s="121">
        <f t="shared" si="177"/>
        <v>4469999.9999999972</v>
      </c>
      <c r="AI93" s="126">
        <f t="shared" si="149"/>
        <v>4019641.7085690405</v>
      </c>
      <c r="AJ93" s="119">
        <f t="shared" si="120"/>
        <v>2831.6686454534688</v>
      </c>
      <c r="AK93" s="119">
        <f t="shared" si="150"/>
        <v>8844.5127059749448</v>
      </c>
      <c r="AL93" s="119">
        <f t="shared" si="151"/>
        <v>591657.96586558339</v>
      </c>
      <c r="AM93" s="126">
        <f t="shared" si="121"/>
        <v>3427983.7427034574</v>
      </c>
      <c r="AN93" s="121">
        <f t="shared" si="152"/>
        <v>497208636.59065568</v>
      </c>
      <c r="AO93" s="120">
        <f t="shared" si="178"/>
        <v>49720.863659065566</v>
      </c>
      <c r="AP93" s="128">
        <f t="shared" si="122"/>
        <v>7000</v>
      </c>
      <c r="AQ93" s="132">
        <f t="shared" si="153"/>
        <v>132.00000000000051</v>
      </c>
      <c r="AR93" s="132">
        <f t="shared" si="154"/>
        <v>217.80000000000092</v>
      </c>
      <c r="AS93" s="132">
        <f t="shared" si="155"/>
        <v>135.75000000000037</v>
      </c>
      <c r="AT93" s="139">
        <f t="shared" si="179"/>
        <v>65432656575.330536</v>
      </c>
      <c r="AU93" s="139">
        <f t="shared" si="180"/>
        <v>60332002.584724426</v>
      </c>
      <c r="AV93" s="139">
        <f t="shared" si="193"/>
        <v>110237558.27119368</v>
      </c>
      <c r="AW93" s="139">
        <f t="shared" si="123"/>
        <v>5515335387.1080923</v>
      </c>
      <c r="AX93" s="133">
        <f t="shared" si="156"/>
        <v>108282096876.71346</v>
      </c>
      <c r="AY93" s="133">
        <f t="shared" si="181"/>
        <v>-220017444.63664246</v>
      </c>
      <c r="AZ93" s="133">
        <f t="shared" si="157"/>
        <v>376334784.22971463</v>
      </c>
      <c r="BA93" s="133">
        <f t="shared" si="158"/>
        <v>660355109.2877655</v>
      </c>
      <c r="BB93" s="146">
        <f t="shared" si="182"/>
        <v>67409060905.77832</v>
      </c>
      <c r="BC93" s="146">
        <f t="shared" si="183"/>
        <v>-55975276.765670776</v>
      </c>
      <c r="BD93" s="146">
        <f t="shared" si="184"/>
        <v>3802901530.0093379</v>
      </c>
      <c r="BE93" s="146">
        <f t="shared" si="124"/>
        <v>3155798293.2951803</v>
      </c>
      <c r="BF93" s="136">
        <f t="shared" si="159"/>
        <v>23866014556.351471</v>
      </c>
      <c r="BG93" s="136">
        <f t="shared" si="160"/>
        <v>-50689555.628612518</v>
      </c>
      <c r="BH93" s="136">
        <f t="shared" si="161"/>
        <v>1355881.4458444095</v>
      </c>
      <c r="BI93" s="136">
        <f t="shared" si="162"/>
        <v>21189751.907445919</v>
      </c>
      <c r="BJ93" s="150">
        <f t="shared" si="125"/>
        <v>9352678541.598484</v>
      </c>
      <c r="BK93" s="150">
        <f t="shared" si="163"/>
        <v>162041766390.61783</v>
      </c>
      <c r="BL93" s="149">
        <f t="shared" si="164"/>
        <v>12244608995.202501</v>
      </c>
      <c r="BM93" s="150">
        <f t="shared" si="165"/>
        <v>3474982876.8511305</v>
      </c>
      <c r="BN93" s="150">
        <f t="shared" si="185"/>
        <v>4594424640665.5977</v>
      </c>
      <c r="BO93" s="154">
        <f t="shared" si="166"/>
        <v>1.3402702537446207</v>
      </c>
      <c r="BP93" s="154">
        <f t="shared" si="126"/>
        <v>1.3402702537446207</v>
      </c>
      <c r="BQ93" s="148">
        <f t="shared" si="167"/>
        <v>1556686892155.0061</v>
      </c>
      <c r="BR93" s="148">
        <f t="shared" si="168"/>
        <v>1556.6868921550063</v>
      </c>
      <c r="BS93" s="139">
        <f t="shared" si="127"/>
        <v>12302708945.423048</v>
      </c>
      <c r="BT93" s="139">
        <f t="shared" si="128"/>
        <v>431679265664.6059</v>
      </c>
      <c r="BU93" s="139">
        <f t="shared" si="129"/>
        <v>7366102675.7950487</v>
      </c>
      <c r="BV93" s="139">
        <f t="shared" si="169"/>
        <v>62180702011.634979</v>
      </c>
      <c r="BW93" s="139">
        <f t="shared" si="170"/>
        <v>464163202766.99603</v>
      </c>
      <c r="BX93" s="139">
        <f t="shared" si="171"/>
        <v>24126616646646.176</v>
      </c>
      <c r="BY93" s="143">
        <f t="shared" si="172"/>
        <v>7.0381362507918057</v>
      </c>
      <c r="BZ93" s="143">
        <f t="shared" si="130"/>
        <v>7.0381362507918057</v>
      </c>
      <c r="CA93" s="143">
        <f t="shared" si="131"/>
        <v>78.012480988198888</v>
      </c>
      <c r="CB93" s="143">
        <f t="shared" si="132"/>
        <v>78.012480988198888</v>
      </c>
      <c r="CC93" s="143">
        <f t="shared" si="133"/>
        <v>2.5153211101061919</v>
      </c>
      <c r="CD93" s="143">
        <f t="shared" si="134"/>
        <v>7.7371002484865716</v>
      </c>
      <c r="CE93" s="166">
        <f t="shared" si="135"/>
        <v>89.755018180684075</v>
      </c>
      <c r="CG93" s="167">
        <v>92</v>
      </c>
      <c r="CH93" s="169">
        <f t="shared" si="173"/>
        <v>91</v>
      </c>
      <c r="CI93" s="170">
        <f t="shared" si="174"/>
        <v>1.9863771544186202</v>
      </c>
      <c r="CK93" s="189">
        <v>91</v>
      </c>
      <c r="CL93" s="190">
        <f>'Litter calculation'!G$30+CK93</f>
        <v>42766</v>
      </c>
      <c r="CM93" s="193">
        <f t="shared" si="175"/>
        <v>1</v>
      </c>
      <c r="CN93" s="189">
        <f t="shared" si="136"/>
        <v>0.9</v>
      </c>
      <c r="CO93" s="194">
        <f t="shared" si="137"/>
        <v>0.45</v>
      </c>
      <c r="CP93" s="194">
        <f t="shared" si="138"/>
        <v>0.2</v>
      </c>
      <c r="CQ93" s="189">
        <f t="shared" si="139"/>
        <v>0.36870000000000003</v>
      </c>
      <c r="CR93" s="189">
        <f t="shared" si="195"/>
        <v>3.687E-2</v>
      </c>
      <c r="CS93" s="189">
        <f t="shared" si="195"/>
        <v>3.687E-2</v>
      </c>
      <c r="CT93" s="189">
        <f t="shared" si="140"/>
        <v>2.9389999999999999E-2</v>
      </c>
      <c r="CU93" s="189">
        <f t="shared" si="196"/>
        <v>2.9390000000000002E-3</v>
      </c>
      <c r="CV93" s="189">
        <f t="shared" si="196"/>
        <v>2.9390000000000002E-3</v>
      </c>
      <c r="CW93" s="189">
        <f t="shared" si="141"/>
        <v>4.6999999999999999E-4</v>
      </c>
      <c r="CX93" s="189">
        <f t="shared" si="197"/>
        <v>4.6999999999999997E-5</v>
      </c>
      <c r="CY93" s="189">
        <f t="shared" si="197"/>
        <v>4.6999999999999997E-5</v>
      </c>
      <c r="CZ93" s="195">
        <f t="shared" si="186"/>
        <v>10.14438350258308</v>
      </c>
      <c r="DA93" s="195">
        <f t="shared" si="187"/>
        <v>41.809373977162927</v>
      </c>
      <c r="DB93" s="195">
        <f t="shared" si="188"/>
        <v>0.95914298432546363</v>
      </c>
      <c r="DC93" s="195">
        <f t="shared" si="189"/>
        <v>27.389600135015876</v>
      </c>
      <c r="DD93" s="195">
        <f t="shared" si="190"/>
        <v>0.57052291141215195</v>
      </c>
      <c r="DE93" s="195">
        <f t="shared" si="191"/>
        <v>16.797324293538772</v>
      </c>
      <c r="DF93" s="195">
        <f t="shared" si="192"/>
        <v>97.670347804038272</v>
      </c>
    </row>
    <row r="94" spans="1:110" ht="16" x14ac:dyDescent="0.2">
      <c r="A94" s="23" t="s">
        <v>68</v>
      </c>
      <c r="B94" s="23"/>
      <c r="C94" s="21"/>
      <c r="D94" s="205">
        <f>IF(D$18="litter",D$17*D33/100,IF(D$18="modelled",'Litter calculation'!G36,D$17*D29/100))</f>
        <v>96</v>
      </c>
      <c r="E94" s="22" t="s">
        <v>72</v>
      </c>
      <c r="I94" s="69">
        <f t="shared" si="176"/>
        <v>91</v>
      </c>
      <c r="J94" s="76">
        <f t="shared" si="176"/>
        <v>43800</v>
      </c>
      <c r="K94" s="74">
        <f t="shared" si="142"/>
        <v>12</v>
      </c>
      <c r="L94" s="75">
        <f t="shared" si="105"/>
        <v>22.375868449574075</v>
      </c>
      <c r="M94" s="75">
        <f t="shared" si="106"/>
        <v>0.9</v>
      </c>
      <c r="N94" s="75">
        <f t="shared" si="107"/>
        <v>0.45</v>
      </c>
      <c r="O94" s="75">
        <f t="shared" si="108"/>
        <v>0.2</v>
      </c>
      <c r="P94" s="78">
        <f t="shared" si="194"/>
        <v>0.92256719641158946</v>
      </c>
      <c r="Q94" s="78">
        <f t="shared" si="109"/>
        <v>0.18537164132549147</v>
      </c>
      <c r="R94" s="78">
        <f t="shared" si="110"/>
        <v>8.3417238596471155E-2</v>
      </c>
      <c r="S94" s="78">
        <f t="shared" si="111"/>
        <v>0.4076459705074465</v>
      </c>
      <c r="T94" s="79">
        <f t="shared" si="112"/>
        <v>83.379802428139428</v>
      </c>
      <c r="U94" s="79">
        <f t="shared" si="113"/>
        <v>10.422475303517428</v>
      </c>
      <c r="V94" s="79">
        <f t="shared" si="114"/>
        <v>10.422475303517428</v>
      </c>
      <c r="W94" s="79">
        <f t="shared" si="115"/>
        <v>46.901138865828429</v>
      </c>
      <c r="X94" s="78">
        <f t="shared" si="116"/>
        <v>0.10443015814489033</v>
      </c>
      <c r="Y94" s="80">
        <f t="shared" si="117"/>
        <v>3.4281073630628218E-2</v>
      </c>
      <c r="Z94" s="63">
        <f t="shared" si="143"/>
        <v>8.6025881559542317</v>
      </c>
      <c r="AA94" s="63">
        <f t="shared" si="144"/>
        <v>8.6025881559542317</v>
      </c>
      <c r="AB94" s="80">
        <f t="shared" si="118"/>
        <v>8.4637208101481592E-2</v>
      </c>
      <c r="AC94" s="119">
        <f t="shared" si="145"/>
        <v>0</v>
      </c>
      <c r="AD94" s="119">
        <f t="shared" si="146"/>
        <v>0</v>
      </c>
      <c r="AE94" s="119">
        <f t="shared" si="119"/>
        <v>0</v>
      </c>
      <c r="AF94" s="119">
        <f t="shared" si="147"/>
        <v>0</v>
      </c>
      <c r="AG94" s="119">
        <f t="shared" si="148"/>
        <v>450358.29143095663</v>
      </c>
      <c r="AH94" s="121">
        <f t="shared" si="177"/>
        <v>4469999.9999999972</v>
      </c>
      <c r="AI94" s="126">
        <f t="shared" si="149"/>
        <v>4019641.7085690405</v>
      </c>
      <c r="AJ94" s="119">
        <f t="shared" si="120"/>
        <v>2902.1421317901745</v>
      </c>
      <c r="AK94" s="119">
        <f t="shared" si="150"/>
        <v>8914.9861923116496</v>
      </c>
      <c r="AL94" s="119">
        <f t="shared" si="151"/>
        <v>600572.95205789502</v>
      </c>
      <c r="AM94" s="126">
        <f t="shared" si="121"/>
        <v>3419068.7565111453</v>
      </c>
      <c r="AN94" s="121">
        <f t="shared" si="152"/>
        <v>495915570.91047591</v>
      </c>
      <c r="AO94" s="120">
        <f t="shared" si="178"/>
        <v>49591.557091047594</v>
      </c>
      <c r="AP94" s="128">
        <f t="shared" si="122"/>
        <v>7000</v>
      </c>
      <c r="AQ94" s="132">
        <f t="shared" si="153"/>
        <v>132.40000000000052</v>
      </c>
      <c r="AR94" s="132">
        <f t="shared" si="154"/>
        <v>217.82000000000093</v>
      </c>
      <c r="AS94" s="132">
        <f t="shared" si="155"/>
        <v>135.92500000000038</v>
      </c>
      <c r="AT94" s="139">
        <f t="shared" si="179"/>
        <v>65460855360.183075</v>
      </c>
      <c r="AU94" s="139">
        <f t="shared" si="180"/>
        <v>28198784.852539062</v>
      </c>
      <c r="AV94" s="139">
        <f t="shared" si="193"/>
        <v>72142200.011771023</v>
      </c>
      <c r="AW94" s="139">
        <f t="shared" si="123"/>
        <v>3624175818.4185867</v>
      </c>
      <c r="AX94" s="133">
        <f t="shared" si="156"/>
        <v>108010411344.30211</v>
      </c>
      <c r="AY94" s="133">
        <f t="shared" si="181"/>
        <v>-271685532.41134644</v>
      </c>
      <c r="AZ94" s="133">
        <f t="shared" si="157"/>
        <v>312050297.05042756</v>
      </c>
      <c r="BA94" s="133">
        <f t="shared" si="158"/>
        <v>550310076.07262909</v>
      </c>
      <c r="BB94" s="146">
        <f t="shared" si="182"/>
        <v>67320538751.09729</v>
      </c>
      <c r="BC94" s="146">
        <f t="shared" si="183"/>
        <v>-88522154.681030273</v>
      </c>
      <c r="BD94" s="146">
        <f t="shared" si="184"/>
        <v>3494845332.2054806</v>
      </c>
      <c r="BE94" s="146">
        <f t="shared" si="124"/>
        <v>2915189095.3472872</v>
      </c>
      <c r="BF94" s="136">
        <f t="shared" si="159"/>
        <v>23803947403.702843</v>
      </c>
      <c r="BG94" s="136">
        <f t="shared" si="160"/>
        <v>-62067152.648628235</v>
      </c>
      <c r="BH94" s="136">
        <f t="shared" si="161"/>
        <v>899606.12370873219</v>
      </c>
      <c r="BI94" s="136">
        <f t="shared" si="162"/>
        <v>14125461.167686876</v>
      </c>
      <c r="BJ94" s="150">
        <f t="shared" si="125"/>
        <v>7103800451.0061893</v>
      </c>
      <c r="BK94" s="150">
        <f t="shared" si="163"/>
        <v>157335728210.24939</v>
      </c>
      <c r="BL94" s="149">
        <f t="shared" si="164"/>
        <v>11948490806.099325</v>
      </c>
      <c r="BM94" s="150">
        <f t="shared" si="165"/>
        <v>0</v>
      </c>
      <c r="BN94" s="150">
        <f t="shared" si="185"/>
        <v>4432244222100.2549</v>
      </c>
      <c r="BO94" s="154">
        <f t="shared" si="166"/>
        <v>1.2963308250703225</v>
      </c>
      <c r="BP94" s="154">
        <f t="shared" si="126"/>
        <v>1.2963308250703225</v>
      </c>
      <c r="BQ94" s="148">
        <f t="shared" si="167"/>
        <v>1568635382961.1055</v>
      </c>
      <c r="BR94" s="148">
        <f t="shared" si="168"/>
        <v>1568.6353829611055</v>
      </c>
      <c r="BS94" s="139">
        <f t="shared" si="127"/>
        <v>-20482341.214548636</v>
      </c>
      <c r="BT94" s="139">
        <f t="shared" si="128"/>
        <v>419142379952.10437</v>
      </c>
      <c r="BU94" s="139">
        <f t="shared" si="129"/>
        <v>7347036028.2316875</v>
      </c>
      <c r="BV94" s="139">
        <f t="shared" si="169"/>
        <v>62744887495.41703</v>
      </c>
      <c r="BW94" s="139">
        <f t="shared" si="170"/>
        <v>456702504699.20129</v>
      </c>
      <c r="BX94" s="139">
        <f t="shared" si="171"/>
        <v>24094064365528.41</v>
      </c>
      <c r="BY94" s="143">
        <f t="shared" si="172"/>
        <v>7.0469669027990687</v>
      </c>
      <c r="BZ94" s="143">
        <f t="shared" si="130"/>
        <v>7.0469669027990687</v>
      </c>
      <c r="CA94" s="143">
        <f t="shared" si="131"/>
        <v>78.110362166863553</v>
      </c>
      <c r="CB94" s="143">
        <f t="shared" si="132"/>
        <v>78.110362166863553</v>
      </c>
      <c r="CC94" s="143">
        <f t="shared" si="133"/>
        <v>2.4855046010205979</v>
      </c>
      <c r="CD94" s="143">
        <f t="shared" si="134"/>
        <v>7.7311867092445601</v>
      </c>
      <c r="CE94" s="166">
        <f t="shared" si="135"/>
        <v>89.870473502715143</v>
      </c>
      <c r="CG94" s="167">
        <v>93</v>
      </c>
      <c r="CH94" s="169">
        <f t="shared" si="173"/>
        <v>92</v>
      </c>
      <c r="CI94" s="170">
        <f t="shared" si="174"/>
        <v>1.9860863169511298</v>
      </c>
      <c r="CK94" s="189">
        <v>92</v>
      </c>
      <c r="CL94" s="190">
        <f>'Litter calculation'!G$30+CK94</f>
        <v>42767</v>
      </c>
      <c r="CM94" s="193">
        <f t="shared" si="175"/>
        <v>2</v>
      </c>
      <c r="CN94" s="189">
        <f t="shared" si="136"/>
        <v>0.9</v>
      </c>
      <c r="CO94" s="194">
        <f t="shared" si="137"/>
        <v>0.45</v>
      </c>
      <c r="CP94" s="194">
        <f t="shared" si="138"/>
        <v>0.2</v>
      </c>
      <c r="CQ94" s="189">
        <f t="shared" si="139"/>
        <v>0.36870000000000003</v>
      </c>
      <c r="CR94" s="189">
        <f t="shared" si="195"/>
        <v>3.687E-2</v>
      </c>
      <c r="CS94" s="189">
        <f t="shared" si="195"/>
        <v>3.687E-2</v>
      </c>
      <c r="CT94" s="189">
        <f t="shared" si="140"/>
        <v>2.9389999999999999E-2</v>
      </c>
      <c r="CU94" s="189">
        <f t="shared" si="196"/>
        <v>2.9390000000000002E-3</v>
      </c>
      <c r="CV94" s="189">
        <f t="shared" si="196"/>
        <v>2.9390000000000002E-3</v>
      </c>
      <c r="CW94" s="189">
        <f t="shared" si="141"/>
        <v>4.6999999999999999E-4</v>
      </c>
      <c r="CX94" s="189">
        <f t="shared" si="197"/>
        <v>4.6999999999999997E-5</v>
      </c>
      <c r="CY94" s="189">
        <f t="shared" si="197"/>
        <v>4.6999999999999997E-5</v>
      </c>
      <c r="CZ94" s="195">
        <f t="shared" si="186"/>
        <v>10.182408681352975</v>
      </c>
      <c r="DA94" s="195">
        <f t="shared" si="187"/>
        <v>42.357898188515641</v>
      </c>
      <c r="DB94" s="195">
        <f t="shared" si="188"/>
        <v>0.97291970144408413</v>
      </c>
      <c r="DC94" s="195">
        <f t="shared" si="189"/>
        <v>27.82172135406087</v>
      </c>
      <c r="DD94" s="195">
        <f t="shared" si="190"/>
        <v>0.5762226061722433</v>
      </c>
      <c r="DE94" s="195">
        <f t="shared" si="191"/>
        <v>16.98916083784933</v>
      </c>
      <c r="DF94" s="195">
        <f t="shared" si="192"/>
        <v>98.900331369395133</v>
      </c>
    </row>
    <row r="95" spans="1:110" ht="16" x14ac:dyDescent="0.2">
      <c r="A95" s="23" t="s">
        <v>69</v>
      </c>
      <c r="B95" s="23"/>
      <c r="C95" s="21"/>
      <c r="D95" s="205">
        <f>IF(D$18="litter",D$17*D34/100,IF(D$18="modelled",'Litter calculation'!G37,D$17*D30/100))</f>
        <v>216</v>
      </c>
      <c r="E95" s="22" t="s">
        <v>72</v>
      </c>
      <c r="I95" s="69">
        <f t="shared" si="176"/>
        <v>92</v>
      </c>
      <c r="J95" s="76">
        <f t="shared" si="176"/>
        <v>43801</v>
      </c>
      <c r="K95" s="74">
        <f t="shared" si="142"/>
        <v>12</v>
      </c>
      <c r="L95" s="75">
        <f t="shared" si="105"/>
        <v>22.478341340756906</v>
      </c>
      <c r="M95" s="75">
        <f t="shared" si="106"/>
        <v>0.9</v>
      </c>
      <c r="N95" s="75">
        <f t="shared" si="107"/>
        <v>0.45</v>
      </c>
      <c r="O95" s="75">
        <f t="shared" si="108"/>
        <v>0.2</v>
      </c>
      <c r="P95" s="78">
        <f t="shared" si="194"/>
        <v>0.92536586665190712</v>
      </c>
      <c r="Q95" s="78">
        <f t="shared" si="109"/>
        <v>0.18593397878773205</v>
      </c>
      <c r="R95" s="78">
        <f t="shared" si="110"/>
        <v>8.3670290454479407E-2</v>
      </c>
      <c r="S95" s="78">
        <f t="shared" si="111"/>
        <v>0.40888259224154039</v>
      </c>
      <c r="T95" s="79">
        <f t="shared" si="112"/>
        <v>83.565829673740538</v>
      </c>
      <c r="U95" s="79">
        <f t="shared" si="113"/>
        <v>10.445728709217567</v>
      </c>
      <c r="V95" s="79">
        <f t="shared" si="114"/>
        <v>10.445728709217567</v>
      </c>
      <c r="W95" s="79">
        <f t="shared" si="115"/>
        <v>47.005779191479057</v>
      </c>
      <c r="X95" s="78">
        <f t="shared" si="116"/>
        <v>0.10495358177058361</v>
      </c>
      <c r="Y95" s="80">
        <f t="shared" si="117"/>
        <v>3.4466754509451511E-2</v>
      </c>
      <c r="Z95" s="63">
        <f t="shared" si="143"/>
        <v>8.5852553424368221</v>
      </c>
      <c r="AA95" s="63">
        <f t="shared" si="144"/>
        <v>8.5852553424368221</v>
      </c>
      <c r="AB95" s="80">
        <f t="shared" si="118"/>
        <v>8.4843152148961473E-2</v>
      </c>
      <c r="AC95" s="119">
        <f t="shared" si="145"/>
        <v>0</v>
      </c>
      <c r="AD95" s="119">
        <f t="shared" si="146"/>
        <v>0</v>
      </c>
      <c r="AE95" s="119">
        <f t="shared" si="119"/>
        <v>0</v>
      </c>
      <c r="AF95" s="119">
        <f t="shared" si="147"/>
        <v>0</v>
      </c>
      <c r="AG95" s="119">
        <f t="shared" si="148"/>
        <v>450358.29143095663</v>
      </c>
      <c r="AH95" s="121">
        <f t="shared" si="177"/>
        <v>4469999.9999999972</v>
      </c>
      <c r="AI95" s="126">
        <f t="shared" si="149"/>
        <v>4019641.7085690405</v>
      </c>
      <c r="AJ95" s="119">
        <f t="shared" si="120"/>
        <v>2973.9069132634045</v>
      </c>
      <c r="AK95" s="119">
        <f t="shared" si="150"/>
        <v>8986.7509737848795</v>
      </c>
      <c r="AL95" s="119">
        <f t="shared" si="151"/>
        <v>609559.70303167985</v>
      </c>
      <c r="AM95" s="126">
        <f t="shared" si="121"/>
        <v>3410082.0055373609</v>
      </c>
      <c r="AN95" s="121">
        <f t="shared" si="152"/>
        <v>494612096.17592806</v>
      </c>
      <c r="AO95" s="120">
        <f t="shared" si="178"/>
        <v>49461.209617592809</v>
      </c>
      <c r="AP95" s="128">
        <f t="shared" si="122"/>
        <v>7000</v>
      </c>
      <c r="AQ95" s="132">
        <f t="shared" si="153"/>
        <v>133.30000000000052</v>
      </c>
      <c r="AR95" s="132">
        <f t="shared" si="154"/>
        <v>218.27000000000092</v>
      </c>
      <c r="AS95" s="132">
        <f t="shared" si="155"/>
        <v>136.12500000000037</v>
      </c>
      <c r="AT95" s="139">
        <f t="shared" si="179"/>
        <v>65486641533.69313</v>
      </c>
      <c r="AU95" s="139">
        <f t="shared" si="180"/>
        <v>25786173.510055542</v>
      </c>
      <c r="AV95" s="139">
        <f t="shared" si="193"/>
        <v>54462501.537516348</v>
      </c>
      <c r="AW95" s="139">
        <f t="shared" si="123"/>
        <v>2747168853.1779509</v>
      </c>
      <c r="AX95" s="133">
        <f t="shared" si="156"/>
        <v>107736406789.04111</v>
      </c>
      <c r="AY95" s="133">
        <f t="shared" si="181"/>
        <v>-274004555.26100159</v>
      </c>
      <c r="AZ95" s="133">
        <f t="shared" si="157"/>
        <v>258592298.43000481</v>
      </c>
      <c r="BA95" s="133">
        <f t="shared" si="158"/>
        <v>458314346.4564749</v>
      </c>
      <c r="BB95" s="146">
        <f t="shared" si="182"/>
        <v>67230149172.713211</v>
      </c>
      <c r="BC95" s="146">
        <f t="shared" si="183"/>
        <v>-90389578.384078979</v>
      </c>
      <c r="BD95" s="146">
        <f t="shared" si="184"/>
        <v>3210826258.0524602</v>
      </c>
      <c r="BE95" s="146">
        <f t="shared" si="124"/>
        <v>2692059950.0641651</v>
      </c>
      <c r="BF95" s="136">
        <f t="shared" si="159"/>
        <v>23741380616.444546</v>
      </c>
      <c r="BG95" s="136">
        <f t="shared" si="160"/>
        <v>-62566787.258296967</v>
      </c>
      <c r="BH95" s="136">
        <f t="shared" si="161"/>
        <v>596120.3367237706</v>
      </c>
      <c r="BI95" s="136">
        <f t="shared" si="162"/>
        <v>9404099.1212268211</v>
      </c>
      <c r="BJ95" s="150">
        <f t="shared" si="125"/>
        <v>5906947248.8198175</v>
      </c>
      <c r="BK95" s="150">
        <f t="shared" si="163"/>
        <v>152567135953.6752</v>
      </c>
      <c r="BL95" s="149">
        <f t="shared" si="164"/>
        <v>11649802304.548077</v>
      </c>
      <c r="BM95" s="150">
        <f t="shared" si="165"/>
        <v>0</v>
      </c>
      <c r="BN95" s="150">
        <f t="shared" si="185"/>
        <v>4273934231090.8511</v>
      </c>
      <c r="BO95" s="154">
        <f t="shared" si="166"/>
        <v>1.2533230063531462</v>
      </c>
      <c r="BP95" s="154">
        <f t="shared" si="126"/>
        <v>1.2533230063531462</v>
      </c>
      <c r="BQ95" s="148">
        <f t="shared" si="167"/>
        <v>1580285185265.6536</v>
      </c>
      <c r="BR95" s="148">
        <f t="shared" si="168"/>
        <v>1580.2851852656536</v>
      </c>
      <c r="BS95" s="139">
        <f t="shared" si="127"/>
        <v>-20441072.63418239</v>
      </c>
      <c r="BT95" s="139">
        <f t="shared" si="128"/>
        <v>406438850180.59076</v>
      </c>
      <c r="BU95" s="139">
        <f t="shared" si="129"/>
        <v>7327802308.6335392</v>
      </c>
      <c r="BV95" s="139">
        <f t="shared" si="169"/>
        <v>63329336675.959351</v>
      </c>
      <c r="BW95" s="139">
        <f t="shared" si="170"/>
        <v>448983126611.72546</v>
      </c>
      <c r="BX95" s="139">
        <f t="shared" si="171"/>
        <v>24065931061902.32</v>
      </c>
      <c r="BY95" s="143">
        <f t="shared" si="172"/>
        <v>7.0572880719066493</v>
      </c>
      <c r="BZ95" s="143">
        <f t="shared" si="130"/>
        <v>7.0572880719066493</v>
      </c>
      <c r="CA95" s="143">
        <f t="shared" si="131"/>
        <v>78.224764613774198</v>
      </c>
      <c r="CB95" s="143">
        <f t="shared" si="132"/>
        <v>78.224764613774198</v>
      </c>
      <c r="CC95" s="143">
        <f t="shared" si="133"/>
        <v>2.4559900765449592</v>
      </c>
      <c r="CD95" s="143">
        <f t="shared" si="134"/>
        <v>7.7263277605369503</v>
      </c>
      <c r="CE95" s="166">
        <f t="shared" si="135"/>
        <v>89.995316998270255</v>
      </c>
      <c r="CG95" s="167">
        <v>94</v>
      </c>
      <c r="CH95" s="169">
        <f t="shared" si="173"/>
        <v>93</v>
      </c>
      <c r="CI95" s="170">
        <f t="shared" si="174"/>
        <v>1.9858018143458216</v>
      </c>
      <c r="CK95" s="189">
        <v>93</v>
      </c>
      <c r="CL95" s="190">
        <f>'Litter calculation'!G$30+CK95</f>
        <v>42768</v>
      </c>
      <c r="CM95" s="193">
        <f t="shared" si="175"/>
        <v>2</v>
      </c>
      <c r="CN95" s="189">
        <f t="shared" si="136"/>
        <v>0.9</v>
      </c>
      <c r="CO95" s="194">
        <f t="shared" si="137"/>
        <v>0.45</v>
      </c>
      <c r="CP95" s="194">
        <f t="shared" si="138"/>
        <v>0.2</v>
      </c>
      <c r="CQ95" s="189">
        <f t="shared" si="139"/>
        <v>0.36870000000000003</v>
      </c>
      <c r="CR95" s="189">
        <f t="shared" si="195"/>
        <v>3.687E-2</v>
      </c>
      <c r="CS95" s="189">
        <f t="shared" si="195"/>
        <v>3.687E-2</v>
      </c>
      <c r="CT95" s="189">
        <f t="shared" si="140"/>
        <v>2.9389999999999999E-2</v>
      </c>
      <c r="CU95" s="189">
        <f t="shared" si="196"/>
        <v>2.9390000000000002E-3</v>
      </c>
      <c r="CV95" s="189">
        <f t="shared" si="196"/>
        <v>2.9390000000000002E-3</v>
      </c>
      <c r="CW95" s="189">
        <f t="shared" si="141"/>
        <v>4.6999999999999999E-4</v>
      </c>
      <c r="CX95" s="189">
        <f t="shared" si="197"/>
        <v>4.6999999999999997E-5</v>
      </c>
      <c r="CY95" s="189">
        <f t="shared" si="197"/>
        <v>4.6999999999999997E-5</v>
      </c>
      <c r="CZ95" s="195">
        <f t="shared" si="186"/>
        <v>10.219332562952086</v>
      </c>
      <c r="DA95" s="195">
        <f t="shared" si="187"/>
        <v>42.906164654064028</v>
      </c>
      <c r="DB95" s="195">
        <f t="shared" si="188"/>
        <v>0.98665598823256528</v>
      </c>
      <c r="DC95" s="195">
        <f t="shared" si="189"/>
        <v>28.253822263885837</v>
      </c>
      <c r="DD95" s="195">
        <f t="shared" si="190"/>
        <v>0.58190557412152333</v>
      </c>
      <c r="DE95" s="195">
        <f t="shared" si="191"/>
        <v>17.180988366054187</v>
      </c>
      <c r="DF95" s="195">
        <f t="shared" si="192"/>
        <v>100.12886940931023</v>
      </c>
    </row>
    <row r="96" spans="1:110" ht="16" x14ac:dyDescent="0.2">
      <c r="A96" s="23" t="s">
        <v>70</v>
      </c>
      <c r="B96" s="23"/>
      <c r="C96" s="21"/>
      <c r="D96" s="205">
        <f>IF(D$18="litter",D$17*D35/100,IF(D$18="modelled",'Litter calculation'!G38,D$17*D31/100))</f>
        <v>120</v>
      </c>
      <c r="E96" s="22" t="s">
        <v>72</v>
      </c>
      <c r="I96" s="69">
        <f t="shared" si="176"/>
        <v>93</v>
      </c>
      <c r="J96" s="76">
        <f t="shared" si="176"/>
        <v>43802</v>
      </c>
      <c r="K96" s="74">
        <f t="shared" si="142"/>
        <v>12</v>
      </c>
      <c r="L96" s="75">
        <f t="shared" si="105"/>
        <v>22.579234057735029</v>
      </c>
      <c r="M96" s="75">
        <f t="shared" si="106"/>
        <v>0.9</v>
      </c>
      <c r="N96" s="75">
        <f t="shared" si="107"/>
        <v>0.45</v>
      </c>
      <c r="O96" s="75">
        <f t="shared" si="108"/>
        <v>0.2</v>
      </c>
      <c r="P96" s="78">
        <f t="shared" si="194"/>
        <v>0.92812967470242647</v>
      </c>
      <c r="Q96" s="78">
        <f t="shared" si="109"/>
        <v>0.18648931138206895</v>
      </c>
      <c r="R96" s="78">
        <f t="shared" si="110"/>
        <v>8.3920190121931026E-2</v>
      </c>
      <c r="S96" s="78">
        <f t="shared" si="111"/>
        <v>0.41010380975223498</v>
      </c>
      <c r="T96" s="79">
        <f t="shared" si="112"/>
        <v>83.752840500162307</v>
      </c>
      <c r="U96" s="79">
        <f t="shared" si="113"/>
        <v>10.469105062520288</v>
      </c>
      <c r="V96" s="79">
        <f t="shared" si="114"/>
        <v>10.469105062520288</v>
      </c>
      <c r="W96" s="79">
        <f t="shared" si="115"/>
        <v>47.110972781341296</v>
      </c>
      <c r="X96" s="78">
        <f t="shared" si="116"/>
        <v>0.10547149704895846</v>
      </c>
      <c r="Y96" s="80">
        <f t="shared" si="117"/>
        <v>3.4649572112615871E-2</v>
      </c>
      <c r="Z96" s="63">
        <f t="shared" si="143"/>
        <v>8.5682461596224826</v>
      </c>
      <c r="AA96" s="63">
        <f t="shared" si="144"/>
        <v>8.5682461596224826</v>
      </c>
      <c r="AB96" s="80">
        <f t="shared" si="118"/>
        <v>8.5046410031457922E-2</v>
      </c>
      <c r="AC96" s="119">
        <f t="shared" si="145"/>
        <v>0</v>
      </c>
      <c r="AD96" s="119">
        <f t="shared" si="146"/>
        <v>0</v>
      </c>
      <c r="AE96" s="119">
        <f t="shared" si="119"/>
        <v>0</v>
      </c>
      <c r="AF96" s="119">
        <f t="shared" si="147"/>
        <v>0</v>
      </c>
      <c r="AG96" s="119">
        <f t="shared" si="148"/>
        <v>450358.29143095663</v>
      </c>
      <c r="AH96" s="121">
        <f t="shared" si="177"/>
        <v>4469999.9999999972</v>
      </c>
      <c r="AI96" s="126">
        <f t="shared" si="149"/>
        <v>4019641.7085690405</v>
      </c>
      <c r="AJ96" s="119">
        <f t="shared" si="120"/>
        <v>3046.9723212360818</v>
      </c>
      <c r="AK96" s="119">
        <f t="shared" si="150"/>
        <v>9059.8163817575569</v>
      </c>
      <c r="AL96" s="119">
        <f t="shared" si="151"/>
        <v>618619.51941343746</v>
      </c>
      <c r="AM96" s="126">
        <f t="shared" si="121"/>
        <v>3401022.1891556028</v>
      </c>
      <c r="AN96" s="121">
        <f t="shared" si="152"/>
        <v>493298023.73887992</v>
      </c>
      <c r="AO96" s="120">
        <f t="shared" si="178"/>
        <v>49329.802373887993</v>
      </c>
      <c r="AP96" s="128">
        <f t="shared" si="122"/>
        <v>7000</v>
      </c>
      <c r="AQ96" s="132">
        <f t="shared" si="153"/>
        <v>134.20000000000053</v>
      </c>
      <c r="AR96" s="132">
        <f t="shared" si="154"/>
        <v>218.72000000000091</v>
      </c>
      <c r="AS96" s="132">
        <f t="shared" si="155"/>
        <v>136.32500000000036</v>
      </c>
      <c r="AT96" s="139">
        <f t="shared" si="179"/>
        <v>65756626564.392952</v>
      </c>
      <c r="AU96" s="139">
        <f t="shared" si="180"/>
        <v>269985030.69982147</v>
      </c>
      <c r="AV96" s="139">
        <f t="shared" si="193"/>
        <v>291573223.87585199</v>
      </c>
      <c r="AW96" s="139">
        <f t="shared" si="123"/>
        <v>14767012774.3304</v>
      </c>
      <c r="AX96" s="133">
        <f t="shared" si="156"/>
        <v>107672159641.48578</v>
      </c>
      <c r="AY96" s="133">
        <f t="shared" si="181"/>
        <v>-64247147.555328369</v>
      </c>
      <c r="AZ96" s="133">
        <f t="shared" si="157"/>
        <v>214588489.33274966</v>
      </c>
      <c r="BA96" s="133">
        <f t="shared" si="158"/>
        <v>382211225.28208017</v>
      </c>
      <c r="BB96" s="146">
        <f t="shared" si="182"/>
        <v>67150193481.455208</v>
      </c>
      <c r="BC96" s="146">
        <f t="shared" si="183"/>
        <v>-79955691.258003235</v>
      </c>
      <c r="BD96" s="146">
        <f t="shared" si="184"/>
        <v>2949595445.4299078</v>
      </c>
      <c r="BE96" s="146">
        <f t="shared" si="124"/>
        <v>2485666539.1881857</v>
      </c>
      <c r="BF96" s="136">
        <f t="shared" si="159"/>
        <v>23678305139.466236</v>
      </c>
      <c r="BG96" s="136">
        <f t="shared" si="160"/>
        <v>-63075476.978309631</v>
      </c>
      <c r="BH96" s="136">
        <f t="shared" si="161"/>
        <v>394523.39243588521</v>
      </c>
      <c r="BI96" s="136">
        <f t="shared" si="162"/>
        <v>6252804.945754596</v>
      </c>
      <c r="BJ96" s="150">
        <f t="shared" si="125"/>
        <v>17641143343.746422</v>
      </c>
      <c r="BK96" s="150">
        <f t="shared" si="163"/>
        <v>148307808807.85226</v>
      </c>
      <c r="BL96" s="149">
        <f t="shared" si="164"/>
        <v>11354876304.591864</v>
      </c>
      <c r="BM96" s="150">
        <f t="shared" si="165"/>
        <v>0</v>
      </c>
      <c r="BN96" s="150">
        <f t="shared" si="185"/>
        <v>4131912689322.1538</v>
      </c>
      <c r="BO96" s="154">
        <f t="shared" si="166"/>
        <v>1.2149031848416181</v>
      </c>
      <c r="BP96" s="154">
        <f t="shared" si="126"/>
        <v>1.2149031848416181</v>
      </c>
      <c r="BQ96" s="148">
        <f t="shared" si="167"/>
        <v>1591640061570.2454</v>
      </c>
      <c r="BR96" s="148">
        <f t="shared" si="168"/>
        <v>1591.6400615702455</v>
      </c>
      <c r="BS96" s="139">
        <f t="shared" si="127"/>
        <v>-20400574.602675114</v>
      </c>
      <c r="BT96" s="139">
        <f t="shared" si="128"/>
        <v>395092002664.11847</v>
      </c>
      <c r="BU96" s="139">
        <f t="shared" si="129"/>
        <v>7308400465.1835909</v>
      </c>
      <c r="BV96" s="139">
        <f t="shared" si="169"/>
        <v>63937734084.642059</v>
      </c>
      <c r="BW96" s="139">
        <f t="shared" si="170"/>
        <v>440900216789.15881</v>
      </c>
      <c r="BX96" s="139">
        <f t="shared" si="171"/>
        <v>24040472740902.938</v>
      </c>
      <c r="BY96" s="143">
        <f t="shared" si="172"/>
        <v>7.0686021448368273</v>
      </c>
      <c r="BZ96" s="143">
        <f t="shared" si="130"/>
        <v>7.0686021448368273</v>
      </c>
      <c r="CA96" s="143">
        <f t="shared" si="131"/>
        <v>78.350172657596204</v>
      </c>
      <c r="CB96" s="143">
        <f t="shared" si="132"/>
        <v>78.350172657596204</v>
      </c>
      <c r="CC96" s="143">
        <f t="shared" si="133"/>
        <v>2.4288446921837523</v>
      </c>
      <c r="CD96" s="143">
        <f t="shared" si="134"/>
        <v>7.7222527130602456</v>
      </c>
      <c r="CE96" s="166">
        <f t="shared" si="135"/>
        <v>90.126410576893235</v>
      </c>
      <c r="CG96" s="167">
        <v>95</v>
      </c>
      <c r="CH96" s="169">
        <f t="shared" si="173"/>
        <v>94</v>
      </c>
      <c r="CI96" s="170">
        <f t="shared" si="174"/>
        <v>1.9855234418666059</v>
      </c>
      <c r="CK96" s="189">
        <v>94</v>
      </c>
      <c r="CL96" s="190">
        <f>'Litter calculation'!G$30+CK96</f>
        <v>42769</v>
      </c>
      <c r="CM96" s="193">
        <f t="shared" si="175"/>
        <v>2</v>
      </c>
      <c r="CN96" s="189">
        <f t="shared" si="136"/>
        <v>0.9</v>
      </c>
      <c r="CO96" s="194">
        <f t="shared" si="137"/>
        <v>0.45</v>
      </c>
      <c r="CP96" s="194">
        <f t="shared" si="138"/>
        <v>0.2</v>
      </c>
      <c r="CQ96" s="189">
        <f t="shared" si="139"/>
        <v>0.36870000000000003</v>
      </c>
      <c r="CR96" s="189">
        <f t="shared" si="195"/>
        <v>3.687E-2</v>
      </c>
      <c r="CS96" s="189">
        <f t="shared" si="195"/>
        <v>3.687E-2</v>
      </c>
      <c r="CT96" s="189">
        <f t="shared" si="140"/>
        <v>2.9389999999999999E-2</v>
      </c>
      <c r="CU96" s="189">
        <f t="shared" si="196"/>
        <v>2.9390000000000002E-3</v>
      </c>
      <c r="CV96" s="189">
        <f t="shared" si="196"/>
        <v>2.9390000000000002E-3</v>
      </c>
      <c r="CW96" s="189">
        <f t="shared" si="141"/>
        <v>4.6999999999999999E-4</v>
      </c>
      <c r="CX96" s="189">
        <f t="shared" si="197"/>
        <v>4.6999999999999997E-5</v>
      </c>
      <c r="CY96" s="189">
        <f t="shared" si="197"/>
        <v>4.6999999999999997E-5</v>
      </c>
      <c r="CZ96" s="195">
        <f t="shared" si="186"/>
        <v>10.255187043494979</v>
      </c>
      <c r="DA96" s="195">
        <f t="shared" si="187"/>
        <v>43.454173494920155</v>
      </c>
      <c r="DB96" s="195">
        <f t="shared" si="188"/>
        <v>1.0003519633412055</v>
      </c>
      <c r="DC96" s="195">
        <f t="shared" si="189"/>
        <v>28.685902865445293</v>
      </c>
      <c r="DD96" s="195">
        <f t="shared" si="190"/>
        <v>0.58757186434791908</v>
      </c>
      <c r="DE96" s="195">
        <f t="shared" si="191"/>
        <v>17.372806878577087</v>
      </c>
      <c r="DF96" s="195">
        <f t="shared" si="192"/>
        <v>101.35599411012663</v>
      </c>
    </row>
    <row r="97" spans="1:110" ht="16" x14ac:dyDescent="0.2">
      <c r="A97" s="23" t="s">
        <v>71</v>
      </c>
      <c r="B97" s="23"/>
      <c r="C97" s="21"/>
      <c r="D97" s="205">
        <f>IF(D$18="litter",D$17*D36/100,IF(D$18="modelled",'Litter calculation'!G39,D$17*D32/100))</f>
        <v>48</v>
      </c>
      <c r="E97" s="22" t="s">
        <v>72</v>
      </c>
      <c r="I97" s="69">
        <f t="shared" si="176"/>
        <v>94</v>
      </c>
      <c r="J97" s="76">
        <f t="shared" si="176"/>
        <v>43803</v>
      </c>
      <c r="K97" s="74">
        <f t="shared" si="142"/>
        <v>12</v>
      </c>
      <c r="L97" s="75">
        <f t="shared" si="105"/>
        <v>22.678516172641132</v>
      </c>
      <c r="M97" s="75">
        <f t="shared" si="106"/>
        <v>0.9</v>
      </c>
      <c r="N97" s="75">
        <f t="shared" si="107"/>
        <v>0.45</v>
      </c>
      <c r="O97" s="75">
        <f t="shared" si="108"/>
        <v>0.2</v>
      </c>
      <c r="P97" s="78">
        <f t="shared" si="194"/>
        <v>0.93085742065177246</v>
      </c>
      <c r="Q97" s="78">
        <f t="shared" si="109"/>
        <v>0.18703739801003055</v>
      </c>
      <c r="R97" s="78">
        <f t="shared" si="110"/>
        <v>8.4166829104513743E-2</v>
      </c>
      <c r="S97" s="78">
        <f t="shared" si="111"/>
        <v>0.41130909284613204</v>
      </c>
      <c r="T97" s="79">
        <f t="shared" si="112"/>
        <v>83.940675053622954</v>
      </c>
      <c r="U97" s="79">
        <f t="shared" si="113"/>
        <v>10.492584381702869</v>
      </c>
      <c r="V97" s="79">
        <f t="shared" si="114"/>
        <v>10.492584381702869</v>
      </c>
      <c r="W97" s="79">
        <f t="shared" si="115"/>
        <v>47.216629717662912</v>
      </c>
      <c r="X97" s="78">
        <f t="shared" si="116"/>
        <v>0.10598363940321195</v>
      </c>
      <c r="Y97" s="80">
        <f t="shared" si="117"/>
        <v>3.4829471304825728E-2</v>
      </c>
      <c r="Z97" s="63">
        <f t="shared" si="143"/>
        <v>8.5515626172801955</v>
      </c>
      <c r="AA97" s="63">
        <f t="shared" si="144"/>
        <v>8.5515626172801955</v>
      </c>
      <c r="AB97" s="80">
        <f t="shared" si="118"/>
        <v>8.5246898543228283E-2</v>
      </c>
      <c r="AC97" s="119">
        <f t="shared" si="145"/>
        <v>0</v>
      </c>
      <c r="AD97" s="119">
        <f t="shared" si="146"/>
        <v>0</v>
      </c>
      <c r="AE97" s="119">
        <f t="shared" si="119"/>
        <v>0</v>
      </c>
      <c r="AF97" s="119">
        <f t="shared" si="147"/>
        <v>0</v>
      </c>
      <c r="AG97" s="119">
        <f t="shared" si="148"/>
        <v>450358.29143095663</v>
      </c>
      <c r="AH97" s="121">
        <f t="shared" si="177"/>
        <v>4469999.9999999972</v>
      </c>
      <c r="AI97" s="126">
        <f t="shared" si="149"/>
        <v>4019641.7085690405</v>
      </c>
      <c r="AJ97" s="119">
        <f t="shared" si="120"/>
        <v>3121.3473027421592</v>
      </c>
      <c r="AK97" s="119">
        <f t="shared" si="150"/>
        <v>9134.1913632636351</v>
      </c>
      <c r="AL97" s="119">
        <f t="shared" si="151"/>
        <v>627753.7107767011</v>
      </c>
      <c r="AM97" s="126">
        <f t="shared" si="121"/>
        <v>3391887.9977923394</v>
      </c>
      <c r="AN97" s="121">
        <f t="shared" si="152"/>
        <v>491973163.65348619</v>
      </c>
      <c r="AO97" s="120">
        <f t="shared" si="178"/>
        <v>49197.316365348619</v>
      </c>
      <c r="AP97" s="128">
        <f t="shared" si="122"/>
        <v>7000</v>
      </c>
      <c r="AQ97" s="132">
        <f t="shared" si="153"/>
        <v>135.10000000000053</v>
      </c>
      <c r="AR97" s="132">
        <f t="shared" si="154"/>
        <v>219.1700000000009</v>
      </c>
      <c r="AS97" s="132">
        <f t="shared" si="155"/>
        <v>136.52500000000035</v>
      </c>
      <c r="AT97" s="139">
        <f t="shared" si="179"/>
        <v>66022798562.298103</v>
      </c>
      <c r="AU97" s="139">
        <f t="shared" si="180"/>
        <v>266171997.90515137</v>
      </c>
      <c r="AV97" s="139">
        <f t="shared" si="193"/>
        <v>381428661.21847796</v>
      </c>
      <c r="AW97" s="139">
        <f t="shared" si="123"/>
        <v>19395630294.496284</v>
      </c>
      <c r="AX97" s="133">
        <f t="shared" si="156"/>
        <v>107604370354.29094</v>
      </c>
      <c r="AY97" s="133">
        <f t="shared" si="181"/>
        <v>-67789287.194839478</v>
      </c>
      <c r="AZ97" s="133">
        <f t="shared" si="157"/>
        <v>177967881.24753854</v>
      </c>
      <c r="BA97" s="133">
        <f t="shared" si="158"/>
        <v>318544969.92874819</v>
      </c>
      <c r="BB97" s="146">
        <f t="shared" si="182"/>
        <v>67068241535.061684</v>
      </c>
      <c r="BC97" s="146">
        <f t="shared" si="183"/>
        <v>-81951946.39352417</v>
      </c>
      <c r="BD97" s="146">
        <f t="shared" si="184"/>
        <v>2708856691.4543533</v>
      </c>
      <c r="BE97" s="146">
        <f t="shared" si="124"/>
        <v>2294357314.6316442</v>
      </c>
      <c r="BF97" s="136">
        <f t="shared" si="159"/>
        <v>23614711855.367336</v>
      </c>
      <c r="BG97" s="136">
        <f t="shared" si="160"/>
        <v>-63593284.098899841</v>
      </c>
      <c r="BH97" s="136">
        <f t="shared" si="161"/>
        <v>260780.74835115633</v>
      </c>
      <c r="BI97" s="136">
        <f t="shared" si="162"/>
        <v>4152228.1647687834</v>
      </c>
      <c r="BJ97" s="150">
        <f t="shared" si="125"/>
        <v>22012684807.221447</v>
      </c>
      <c r="BK97" s="150">
        <f t="shared" si="163"/>
        <v>144292516468.29446</v>
      </c>
      <c r="BL97" s="149">
        <f t="shared" si="164"/>
        <v>11097158178.181791</v>
      </c>
      <c r="BM97" s="150">
        <f t="shared" si="165"/>
        <v>0</v>
      </c>
      <c r="BN97" s="150">
        <f t="shared" si="185"/>
        <v>3998535699482.8994</v>
      </c>
      <c r="BO97" s="154">
        <f t="shared" si="166"/>
        <v>1.1788525157922094</v>
      </c>
      <c r="BP97" s="154">
        <f t="shared" si="126"/>
        <v>1.1788525157922094</v>
      </c>
      <c r="BQ97" s="148">
        <f t="shared" si="167"/>
        <v>1602737219748.4272</v>
      </c>
      <c r="BR97" s="148">
        <f t="shared" si="168"/>
        <v>1602.7372197484274</v>
      </c>
      <c r="BS97" s="139">
        <f t="shared" si="127"/>
        <v>-20360851.905188363</v>
      </c>
      <c r="BT97" s="139">
        <f t="shared" si="128"/>
        <v>384395263871.5365</v>
      </c>
      <c r="BU97" s="139">
        <f t="shared" si="129"/>
        <v>7288829200.9526815</v>
      </c>
      <c r="BV97" s="139">
        <f t="shared" si="169"/>
        <v>64565964661.715355</v>
      </c>
      <c r="BW97" s="139">
        <f t="shared" si="170"/>
        <v>432599155855.24011</v>
      </c>
      <c r="BX97" s="139">
        <f t="shared" si="171"/>
        <v>24016801478172.066</v>
      </c>
      <c r="BY97" s="143">
        <f t="shared" si="172"/>
        <v>7.0806587640286942</v>
      </c>
      <c r="BZ97" s="143">
        <f t="shared" si="130"/>
        <v>7.0806587640286942</v>
      </c>
      <c r="CA97" s="143">
        <f t="shared" si="131"/>
        <v>78.483811271850328</v>
      </c>
      <c r="CB97" s="143">
        <f t="shared" si="132"/>
        <v>78.483811271850328</v>
      </c>
      <c r="CC97" s="143">
        <f t="shared" si="133"/>
        <v>2.4028390140817577</v>
      </c>
      <c r="CD97" s="143">
        <f t="shared" si="134"/>
        <v>7.7188269089909811</v>
      </c>
      <c r="CE97" s="166">
        <f t="shared" si="135"/>
        <v>90.26218077844041</v>
      </c>
      <c r="CG97" s="167">
        <v>96</v>
      </c>
      <c r="CH97" s="169">
        <f t="shared" si="173"/>
        <v>95</v>
      </c>
      <c r="CI97" s="170">
        <f t="shared" si="174"/>
        <v>1.9852510035054973</v>
      </c>
      <c r="CK97" s="189">
        <v>95</v>
      </c>
      <c r="CL97" s="190">
        <f>'Litter calculation'!G$30+CK97</f>
        <v>42770</v>
      </c>
      <c r="CM97" s="193">
        <f t="shared" si="175"/>
        <v>2</v>
      </c>
      <c r="CN97" s="189">
        <f t="shared" si="136"/>
        <v>0.9</v>
      </c>
      <c r="CO97" s="194">
        <f t="shared" si="137"/>
        <v>0.45</v>
      </c>
      <c r="CP97" s="194">
        <f t="shared" si="138"/>
        <v>0.2</v>
      </c>
      <c r="CQ97" s="189">
        <f t="shared" si="139"/>
        <v>0.36870000000000003</v>
      </c>
      <c r="CR97" s="189">
        <f t="shared" si="195"/>
        <v>3.687E-2</v>
      </c>
      <c r="CS97" s="189">
        <f t="shared" si="195"/>
        <v>3.687E-2</v>
      </c>
      <c r="CT97" s="189">
        <f t="shared" si="140"/>
        <v>2.9389999999999999E-2</v>
      </c>
      <c r="CU97" s="189">
        <f t="shared" si="196"/>
        <v>2.9390000000000002E-3</v>
      </c>
      <c r="CV97" s="189">
        <f t="shared" si="196"/>
        <v>2.9390000000000002E-3</v>
      </c>
      <c r="CW97" s="189">
        <f t="shared" si="141"/>
        <v>4.6999999999999999E-4</v>
      </c>
      <c r="CX97" s="189">
        <f t="shared" si="197"/>
        <v>4.6999999999999997E-5</v>
      </c>
      <c r="CY97" s="189">
        <f t="shared" si="197"/>
        <v>4.6999999999999997E-5</v>
      </c>
      <c r="CZ97" s="195">
        <f t="shared" si="186"/>
        <v>10.290003095310929</v>
      </c>
      <c r="DA97" s="195">
        <f t="shared" si="187"/>
        <v>44.001924832139174</v>
      </c>
      <c r="DB97" s="195">
        <f t="shared" si="188"/>
        <v>1.0140077450721015</v>
      </c>
      <c r="DC97" s="195">
        <f t="shared" si="189"/>
        <v>29.117963159693698</v>
      </c>
      <c r="DD97" s="195">
        <f t="shared" si="190"/>
        <v>0.59322152579529974</v>
      </c>
      <c r="DE97" s="195">
        <f t="shared" si="191"/>
        <v>17.564616375841759</v>
      </c>
      <c r="DF97" s="195">
        <f t="shared" si="192"/>
        <v>102.58173673385295</v>
      </c>
    </row>
    <row r="98" spans="1:110" x14ac:dyDescent="0.2">
      <c r="I98" s="69">
        <f t="shared" si="176"/>
        <v>95</v>
      </c>
      <c r="J98" s="76">
        <f t="shared" si="176"/>
        <v>43804</v>
      </c>
      <c r="K98" s="74">
        <f t="shared" si="142"/>
        <v>12</v>
      </c>
      <c r="L98" s="75">
        <f t="shared" si="105"/>
        <v>22.776157743343475</v>
      </c>
      <c r="M98" s="75">
        <f t="shared" si="106"/>
        <v>0.9</v>
      </c>
      <c r="N98" s="75">
        <f t="shared" si="107"/>
        <v>0.45</v>
      </c>
      <c r="O98" s="75">
        <f t="shared" si="108"/>
        <v>0.2</v>
      </c>
      <c r="P98" s="78">
        <f t="shared" si="194"/>
        <v>0.93354791217660194</v>
      </c>
      <c r="Q98" s="78">
        <f t="shared" si="109"/>
        <v>0.18757799909781026</v>
      </c>
      <c r="R98" s="78">
        <f t="shared" si="110"/>
        <v>8.4410099594014604E-2</v>
      </c>
      <c r="S98" s="78">
        <f t="shared" si="111"/>
        <v>0.4124979146826846</v>
      </c>
      <c r="T98" s="79">
        <f t="shared" si="112"/>
        <v>84.129166759398601</v>
      </c>
      <c r="U98" s="79">
        <f t="shared" si="113"/>
        <v>10.516145844924825</v>
      </c>
      <c r="V98" s="79">
        <f t="shared" si="114"/>
        <v>10.516145844924825</v>
      </c>
      <c r="W98" s="79">
        <f t="shared" si="115"/>
        <v>47.322656302161711</v>
      </c>
      <c r="X98" s="78">
        <f t="shared" si="116"/>
        <v>0.10648974455038328</v>
      </c>
      <c r="Y98" s="80">
        <f t="shared" si="117"/>
        <v>3.5006397830938375E-2</v>
      </c>
      <c r="Z98" s="63">
        <f t="shared" si="143"/>
        <v>8.5352066651472285</v>
      </c>
      <c r="AA98" s="63">
        <f t="shared" si="144"/>
        <v>8.5352066651472285</v>
      </c>
      <c r="AB98" s="80">
        <f t="shared" si="118"/>
        <v>8.5444535145336606E-2</v>
      </c>
      <c r="AC98" s="119">
        <f t="shared" si="145"/>
        <v>0</v>
      </c>
      <c r="AD98" s="119">
        <f t="shared" si="146"/>
        <v>0</v>
      </c>
      <c r="AE98" s="119">
        <f t="shared" si="119"/>
        <v>0</v>
      </c>
      <c r="AF98" s="119">
        <f t="shared" si="147"/>
        <v>0</v>
      </c>
      <c r="AG98" s="119">
        <f t="shared" si="148"/>
        <v>450358.29143095663</v>
      </c>
      <c r="AH98" s="121">
        <f t="shared" si="177"/>
        <v>4469999.9999999972</v>
      </c>
      <c r="AI98" s="126">
        <f t="shared" si="149"/>
        <v>4019641.7085690405</v>
      </c>
      <c r="AJ98" s="119">
        <f t="shared" si="120"/>
        <v>3197.0404054103742</v>
      </c>
      <c r="AK98" s="119">
        <f t="shared" si="150"/>
        <v>9209.8844659318493</v>
      </c>
      <c r="AL98" s="119">
        <f t="shared" si="151"/>
        <v>636963.5952426329</v>
      </c>
      <c r="AM98" s="126">
        <f t="shared" si="121"/>
        <v>3382678.1133264075</v>
      </c>
      <c r="AN98" s="121">
        <f t="shared" si="152"/>
        <v>490637324.73411834</v>
      </c>
      <c r="AO98" s="120">
        <f t="shared" si="178"/>
        <v>49063.732473411837</v>
      </c>
      <c r="AP98" s="128">
        <f t="shared" si="122"/>
        <v>7000</v>
      </c>
      <c r="AQ98" s="132">
        <f t="shared" si="153"/>
        <v>136.00000000000054</v>
      </c>
      <c r="AR98" s="132">
        <f t="shared" si="154"/>
        <v>219.62000000000089</v>
      </c>
      <c r="AS98" s="132">
        <f t="shared" si="155"/>
        <v>136.72500000000034</v>
      </c>
      <c r="AT98" s="139">
        <f t="shared" si="179"/>
        <v>66285102571.579651</v>
      </c>
      <c r="AU98" s="139">
        <f t="shared" si="180"/>
        <v>262304009.28154755</v>
      </c>
      <c r="AV98" s="139">
        <f t="shared" si="193"/>
        <v>412669121.36718887</v>
      </c>
      <c r="AW98" s="139">
        <f t="shared" si="123"/>
        <v>21068100121.766014</v>
      </c>
      <c r="AX98" s="133">
        <f t="shared" si="156"/>
        <v>107532982461.97716</v>
      </c>
      <c r="AY98" s="133">
        <f t="shared" si="181"/>
        <v>-71387892.313781738</v>
      </c>
      <c r="AZ98" s="133">
        <f t="shared" si="157"/>
        <v>147510895.97997546</v>
      </c>
      <c r="BA98" s="133">
        <f t="shared" si="158"/>
        <v>265318218.05126002</v>
      </c>
      <c r="BB98" s="146">
        <f t="shared" si="182"/>
        <v>66984260759.325676</v>
      </c>
      <c r="BC98" s="146">
        <f t="shared" si="183"/>
        <v>-83980775.73600769</v>
      </c>
      <c r="BD98" s="146">
        <f t="shared" si="184"/>
        <v>2487073897.8626122</v>
      </c>
      <c r="BE98" s="146">
        <f t="shared" si="124"/>
        <v>2117089446.6072216</v>
      </c>
      <c r="BF98" s="136">
        <f t="shared" si="159"/>
        <v>23550591587.237679</v>
      </c>
      <c r="BG98" s="136">
        <f t="shared" si="160"/>
        <v>-64120268.129657745</v>
      </c>
      <c r="BH98" s="136">
        <f t="shared" si="161"/>
        <v>172166.68977058414</v>
      </c>
      <c r="BI98" s="136">
        <f t="shared" si="162"/>
        <v>2753860.3412834811</v>
      </c>
      <c r="BJ98" s="150">
        <f t="shared" si="125"/>
        <v>23453261646.765778</v>
      </c>
      <c r="BK98" s="150">
        <f t="shared" si="163"/>
        <v>140415277841.5376</v>
      </c>
      <c r="BL98" s="149">
        <f t="shared" si="164"/>
        <v>10857095472.819349</v>
      </c>
      <c r="BM98" s="150">
        <f t="shared" si="165"/>
        <v>0</v>
      </c>
      <c r="BN98" s="150">
        <f t="shared" si="185"/>
        <v>3870716587815.3081</v>
      </c>
      <c r="BO98" s="154">
        <f t="shared" si="166"/>
        <v>1.144275765573503</v>
      </c>
      <c r="BP98" s="154">
        <f t="shared" si="126"/>
        <v>1.144275765573503</v>
      </c>
      <c r="BQ98" s="148">
        <f t="shared" si="167"/>
        <v>1613594315221.2466</v>
      </c>
      <c r="BR98" s="148">
        <f t="shared" si="168"/>
        <v>1613.5943152212467</v>
      </c>
      <c r="BS98" s="139">
        <f t="shared" si="127"/>
        <v>-20321909.183951106</v>
      </c>
      <c r="BT98" s="139">
        <f t="shared" si="128"/>
        <v>374066300169.8562</v>
      </c>
      <c r="BU98" s="139">
        <f t="shared" si="129"/>
        <v>7269087002.2077751</v>
      </c>
      <c r="BV98" s="139">
        <f t="shared" si="169"/>
        <v>65212049159.392082</v>
      </c>
      <c r="BW98" s="139">
        <f t="shared" si="170"/>
        <v>424153980029.36774</v>
      </c>
      <c r="BX98" s="139">
        <f t="shared" si="171"/>
        <v>23994387699960.797</v>
      </c>
      <c r="BY98" s="143">
        <f t="shared" si="172"/>
        <v>7.0933109495202764</v>
      </c>
      <c r="BZ98" s="143">
        <f t="shared" si="130"/>
        <v>7.0933109495202764</v>
      </c>
      <c r="CA98" s="143">
        <f t="shared" si="131"/>
        <v>78.624051293491021</v>
      </c>
      <c r="CB98" s="143">
        <f t="shared" si="132"/>
        <v>78.624051293491021</v>
      </c>
      <c r="CC98" s="143">
        <f t="shared" si="133"/>
        <v>2.3774782404584047</v>
      </c>
      <c r="CD98" s="143">
        <f t="shared" si="134"/>
        <v>7.7159723898656161</v>
      </c>
      <c r="CE98" s="166">
        <f t="shared" si="135"/>
        <v>90.40170546043268</v>
      </c>
      <c r="CG98" s="167">
        <v>97</v>
      </c>
      <c r="CH98" s="169">
        <f t="shared" si="173"/>
        <v>96</v>
      </c>
      <c r="CI98" s="170">
        <f t="shared" si="174"/>
        <v>1.9849843115224561</v>
      </c>
      <c r="CK98" s="189">
        <v>96</v>
      </c>
      <c r="CL98" s="190">
        <f>'Litter calculation'!G$30+CK98</f>
        <v>42771</v>
      </c>
      <c r="CM98" s="193">
        <f t="shared" si="175"/>
        <v>2</v>
      </c>
      <c r="CN98" s="189">
        <f t="shared" si="136"/>
        <v>0.9</v>
      </c>
      <c r="CO98" s="194">
        <f t="shared" si="137"/>
        <v>0.45</v>
      </c>
      <c r="CP98" s="194">
        <f t="shared" si="138"/>
        <v>0.2</v>
      </c>
      <c r="CQ98" s="189">
        <f t="shared" si="139"/>
        <v>0.36870000000000003</v>
      </c>
      <c r="CR98" s="189">
        <f t="shared" si="195"/>
        <v>3.687E-2</v>
      </c>
      <c r="CS98" s="189">
        <f t="shared" si="195"/>
        <v>3.687E-2</v>
      </c>
      <c r="CT98" s="189">
        <f t="shared" si="140"/>
        <v>2.9389999999999999E-2</v>
      </c>
      <c r="CU98" s="189">
        <f t="shared" si="196"/>
        <v>2.9390000000000002E-3</v>
      </c>
      <c r="CV98" s="189">
        <f t="shared" si="196"/>
        <v>2.9390000000000002E-3</v>
      </c>
      <c r="CW98" s="189">
        <f t="shared" si="141"/>
        <v>4.6999999999999999E-4</v>
      </c>
      <c r="CX98" s="189">
        <f t="shared" si="197"/>
        <v>4.6999999999999997E-5</v>
      </c>
      <c r="CY98" s="189">
        <f t="shared" si="197"/>
        <v>4.6999999999999997E-5</v>
      </c>
      <c r="CZ98" s="195">
        <f t="shared" si="186"/>
        <v>10.323810793698886</v>
      </c>
      <c r="DA98" s="195">
        <f t="shared" si="187"/>
        <v>44.549418786719357</v>
      </c>
      <c r="DB98" s="195">
        <f t="shared" si="188"/>
        <v>1.027623451380171</v>
      </c>
      <c r="DC98" s="195">
        <f t="shared" si="189"/>
        <v>29.550003147585478</v>
      </c>
      <c r="DD98" s="195">
        <f t="shared" si="190"/>
        <v>0.59885460726389983</v>
      </c>
      <c r="DE98" s="195">
        <f t="shared" si="191"/>
        <v>17.756416858271908</v>
      </c>
      <c r="DF98" s="195">
        <f t="shared" si="192"/>
        <v>103.8061276449197</v>
      </c>
    </row>
    <row r="99" spans="1:110" x14ac:dyDescent="0.2">
      <c r="I99" s="69">
        <f t="shared" si="176"/>
        <v>96</v>
      </c>
      <c r="J99" s="76">
        <f t="shared" si="176"/>
        <v>43805</v>
      </c>
      <c r="K99" s="74">
        <f t="shared" si="142"/>
        <v>12</v>
      </c>
      <c r="L99" s="75">
        <f t="shared" si="105"/>
        <v>22.872129322476116</v>
      </c>
      <c r="M99" s="75">
        <f t="shared" si="106"/>
        <v>0.9</v>
      </c>
      <c r="N99" s="75">
        <f t="shared" si="107"/>
        <v>0.45</v>
      </c>
      <c r="O99" s="75">
        <f t="shared" si="108"/>
        <v>0.2</v>
      </c>
      <c r="P99" s="78">
        <f t="shared" si="194"/>
        <v>0.93619996539504879</v>
      </c>
      <c r="Q99" s="78">
        <f t="shared" si="109"/>
        <v>0.18811087676774935</v>
      </c>
      <c r="R99" s="78">
        <f t="shared" si="110"/>
        <v>8.46498945454872E-2</v>
      </c>
      <c r="S99" s="78">
        <f t="shared" si="111"/>
        <v>0.41366975215130064</v>
      </c>
      <c r="T99" s="79">
        <f t="shared" si="112"/>
        <v>84.318142473687402</v>
      </c>
      <c r="U99" s="79">
        <f t="shared" si="113"/>
        <v>10.539767809210925</v>
      </c>
      <c r="V99" s="79">
        <f t="shared" si="114"/>
        <v>10.539767809210925</v>
      </c>
      <c r="W99" s="79">
        <f t="shared" si="115"/>
        <v>47.428955141449158</v>
      </c>
      <c r="X99" s="78">
        <f t="shared" si="116"/>
        <v>0.10698954873448441</v>
      </c>
      <c r="Y99" s="80">
        <f t="shared" si="117"/>
        <v>3.5180298332326713E-2</v>
      </c>
      <c r="Z99" s="63">
        <f t="shared" si="143"/>
        <v>8.5191801949113426</v>
      </c>
      <c r="AA99" s="63">
        <f t="shared" si="144"/>
        <v>8.5191801949113426</v>
      </c>
      <c r="AB99" s="80">
        <f t="shared" si="118"/>
        <v>8.5639238019543984E-2</v>
      </c>
      <c r="AC99" s="119">
        <f t="shared" si="145"/>
        <v>0</v>
      </c>
      <c r="AD99" s="119">
        <f t="shared" si="146"/>
        <v>0</v>
      </c>
      <c r="AE99" s="119">
        <f t="shared" si="119"/>
        <v>0</v>
      </c>
      <c r="AF99" s="119">
        <f t="shared" si="147"/>
        <v>0</v>
      </c>
      <c r="AG99" s="119">
        <f t="shared" si="148"/>
        <v>450358.29143095663</v>
      </c>
      <c r="AH99" s="121">
        <f t="shared" si="177"/>
        <v>4469999.9999999972</v>
      </c>
      <c r="AI99" s="126">
        <f t="shared" si="149"/>
        <v>4019641.7085690405</v>
      </c>
      <c r="AJ99" s="119">
        <f t="shared" si="120"/>
        <v>3274.0597623332023</v>
      </c>
      <c r="AK99" s="119">
        <f t="shared" si="150"/>
        <v>9286.9038228546779</v>
      </c>
      <c r="AL99" s="119">
        <f t="shared" si="151"/>
        <v>646250.49906548753</v>
      </c>
      <c r="AM99" s="126">
        <f t="shared" si="121"/>
        <v>3373391.2095035529</v>
      </c>
      <c r="AN99" s="121">
        <f t="shared" si="152"/>
        <v>489290314.61549145</v>
      </c>
      <c r="AO99" s="120">
        <f t="shared" si="178"/>
        <v>48929.031461549144</v>
      </c>
      <c r="AP99" s="128">
        <f t="shared" si="122"/>
        <v>7000</v>
      </c>
      <c r="AQ99" s="132">
        <f t="shared" si="153"/>
        <v>136.90000000000055</v>
      </c>
      <c r="AR99" s="132">
        <f t="shared" si="154"/>
        <v>220.07000000000087</v>
      </c>
      <c r="AS99" s="132">
        <f t="shared" si="155"/>
        <v>136.92500000000032</v>
      </c>
      <c r="AT99" s="139">
        <f t="shared" si="179"/>
        <v>66543482787.7071</v>
      </c>
      <c r="AU99" s="139">
        <f t="shared" si="180"/>
        <v>258380216.12744904</v>
      </c>
      <c r="AV99" s="139">
        <f t="shared" si="193"/>
        <v>420623701.13930857</v>
      </c>
      <c r="AW99" s="139">
        <f t="shared" si="123"/>
        <v>21559374476.811977</v>
      </c>
      <c r="AX99" s="133">
        <f t="shared" si="156"/>
        <v>107457938895.85466</v>
      </c>
      <c r="AY99" s="133">
        <f t="shared" si="181"/>
        <v>-75043566.122497559</v>
      </c>
      <c r="AZ99" s="133">
        <f t="shared" si="157"/>
        <v>122195953.91197211</v>
      </c>
      <c r="BA99" s="133">
        <f t="shared" si="158"/>
        <v>220848348.60735652</v>
      </c>
      <c r="BB99" s="146">
        <f t="shared" si="182"/>
        <v>66898218265.80323</v>
      </c>
      <c r="BC99" s="146">
        <f t="shared" si="183"/>
        <v>-86042493.522445679</v>
      </c>
      <c r="BD99" s="146">
        <f t="shared" si="184"/>
        <v>2282819803.3493967</v>
      </c>
      <c r="BE99" s="146">
        <f t="shared" si="124"/>
        <v>1952887670.0777109</v>
      </c>
      <c r="BF99" s="136">
        <f t="shared" si="159"/>
        <v>23485935101.543591</v>
      </c>
      <c r="BG99" s="136">
        <f t="shared" si="160"/>
        <v>-64656485.694087982</v>
      </c>
      <c r="BH99" s="136">
        <f t="shared" si="161"/>
        <v>113527.39540091496</v>
      </c>
      <c r="BI99" s="136">
        <f t="shared" si="162"/>
        <v>1824159.949264314</v>
      </c>
      <c r="BJ99" s="150">
        <f t="shared" si="125"/>
        <v>23734934655.446308</v>
      </c>
      <c r="BK99" s="150">
        <f t="shared" si="163"/>
        <v>136634113146.41704</v>
      </c>
      <c r="BL99" s="149">
        <f t="shared" si="164"/>
        <v>10626778981.704527</v>
      </c>
      <c r="BM99" s="150">
        <f t="shared" si="165"/>
        <v>0</v>
      </c>
      <c r="BN99" s="150">
        <f t="shared" si="185"/>
        <v>3747190630342.6328</v>
      </c>
      <c r="BO99" s="154">
        <f t="shared" si="166"/>
        <v>1.1108082038590747</v>
      </c>
      <c r="BP99" s="154">
        <f t="shared" si="126"/>
        <v>1.1108082038590747</v>
      </c>
      <c r="BQ99" s="148">
        <f t="shared" si="167"/>
        <v>1624221094202.9512</v>
      </c>
      <c r="BR99" s="148">
        <f t="shared" si="168"/>
        <v>1624.2210942029512</v>
      </c>
      <c r="BS99" s="139">
        <f t="shared" si="127"/>
        <v>-20283750.942979284</v>
      </c>
      <c r="BT99" s="139">
        <f t="shared" si="128"/>
        <v>363993277422.05499</v>
      </c>
      <c r="BU99" s="139">
        <f t="shared" si="129"/>
        <v>7249172163.7127151</v>
      </c>
      <c r="BV99" s="139">
        <f t="shared" si="169"/>
        <v>65874896573.796799</v>
      </c>
      <c r="BW99" s="139">
        <f t="shared" si="170"/>
        <v>415608911998.22375</v>
      </c>
      <c r="BX99" s="139">
        <f t="shared" si="171"/>
        <v>23972858982048.516</v>
      </c>
      <c r="BY99" s="143">
        <f t="shared" si="172"/>
        <v>7.1064568243706594</v>
      </c>
      <c r="BZ99" s="143">
        <f t="shared" si="130"/>
        <v>7.1064568243706594</v>
      </c>
      <c r="CA99" s="143">
        <f t="shared" si="131"/>
        <v>78.76976349275732</v>
      </c>
      <c r="CB99" s="143">
        <f t="shared" si="132"/>
        <v>78.76976349275732</v>
      </c>
      <c r="CC99" s="143">
        <f t="shared" si="133"/>
        <v>2.3525631004899843</v>
      </c>
      <c r="CD99" s="143">
        <f t="shared" si="134"/>
        <v>7.7136356780891857</v>
      </c>
      <c r="CE99" s="166">
        <f t="shared" si="135"/>
        <v>90.544342314729732</v>
      </c>
      <c r="CG99" s="167">
        <v>98</v>
      </c>
      <c r="CH99" s="169">
        <f t="shared" si="173"/>
        <v>97</v>
      </c>
      <c r="CI99" s="170">
        <f t="shared" si="174"/>
        <v>1.9847231860139838</v>
      </c>
      <c r="CK99" s="189">
        <v>97</v>
      </c>
      <c r="CL99" s="190">
        <f>'Litter calculation'!G$30+CK99</f>
        <v>42772</v>
      </c>
      <c r="CM99" s="193">
        <f t="shared" si="175"/>
        <v>2</v>
      </c>
      <c r="CN99" s="189">
        <f t="shared" si="136"/>
        <v>0.9</v>
      </c>
      <c r="CO99" s="194">
        <f t="shared" si="137"/>
        <v>0.45</v>
      </c>
      <c r="CP99" s="194">
        <f t="shared" si="138"/>
        <v>0.2</v>
      </c>
      <c r="CQ99" s="189">
        <f t="shared" si="139"/>
        <v>0.36870000000000003</v>
      </c>
      <c r="CR99" s="189">
        <f t="shared" si="195"/>
        <v>3.687E-2</v>
      </c>
      <c r="CS99" s="189">
        <f t="shared" si="195"/>
        <v>3.687E-2</v>
      </c>
      <c r="CT99" s="189">
        <f t="shared" si="140"/>
        <v>2.9389999999999999E-2</v>
      </c>
      <c r="CU99" s="189">
        <f t="shared" si="196"/>
        <v>2.9390000000000002E-3</v>
      </c>
      <c r="CV99" s="189">
        <f t="shared" si="196"/>
        <v>2.9390000000000002E-3</v>
      </c>
      <c r="CW99" s="189">
        <f t="shared" si="141"/>
        <v>4.6999999999999999E-4</v>
      </c>
      <c r="CX99" s="189">
        <f t="shared" si="197"/>
        <v>4.6999999999999997E-5</v>
      </c>
      <c r="CY99" s="189">
        <f t="shared" si="197"/>
        <v>4.6999999999999997E-5</v>
      </c>
      <c r="CZ99" s="195">
        <f t="shared" si="186"/>
        <v>10.35663934290754</v>
      </c>
      <c r="DA99" s="195">
        <f t="shared" si="187"/>
        <v>45.09665547960212</v>
      </c>
      <c r="DB99" s="195">
        <f t="shared" si="188"/>
        <v>1.041199199874171</v>
      </c>
      <c r="DC99" s="195">
        <f t="shared" si="189"/>
        <v>29.982022830075007</v>
      </c>
      <c r="DD99" s="195">
        <f t="shared" si="190"/>
        <v>0.60447115741074042</v>
      </c>
      <c r="DE99" s="195">
        <f t="shared" si="191"/>
        <v>17.948208326291226</v>
      </c>
      <c r="DF99" s="195">
        <f t="shared" si="192"/>
        <v>105.02919633616081</v>
      </c>
    </row>
    <row r="100" spans="1:110" x14ac:dyDescent="0.2">
      <c r="A100" s="100" t="s">
        <v>133</v>
      </c>
      <c r="B100" s="100"/>
      <c r="C100" s="100"/>
      <c r="D100" s="100"/>
      <c r="E100" s="100"/>
      <c r="F100" s="100"/>
      <c r="G100" s="100"/>
      <c r="H100" s="100"/>
      <c r="I100" s="69">
        <f t="shared" si="176"/>
        <v>97</v>
      </c>
      <c r="J100" s="76">
        <f t="shared" si="176"/>
        <v>43806</v>
      </c>
      <c r="K100" s="74">
        <f t="shared" si="142"/>
        <v>12</v>
      </c>
      <c r="L100" s="75">
        <f t="shared" si="105"/>
        <v>22.966401966319758</v>
      </c>
      <c r="M100" s="75">
        <f t="shared" si="106"/>
        <v>0.9</v>
      </c>
      <c r="N100" s="75">
        <f t="shared" si="107"/>
        <v>0.45</v>
      </c>
      <c r="O100" s="75">
        <f t="shared" si="108"/>
        <v>0.2</v>
      </c>
      <c r="P100" s="78">
        <f t="shared" si="194"/>
        <v>0.93881240572506786</v>
      </c>
      <c r="Q100" s="78">
        <f t="shared" si="109"/>
        <v>0.18863579501080432</v>
      </c>
      <c r="R100" s="78">
        <f t="shared" si="110"/>
        <v>8.4886107754861939E-2</v>
      </c>
      <c r="S100" s="78">
        <f t="shared" si="111"/>
        <v>0.4148240862506114</v>
      </c>
      <c r="T100" s="79">
        <f t="shared" si="112"/>
        <v>84.507422662246114</v>
      </c>
      <c r="U100" s="79">
        <f t="shared" si="113"/>
        <v>10.563427832780764</v>
      </c>
      <c r="V100" s="79">
        <f t="shared" si="114"/>
        <v>10.563427832780764</v>
      </c>
      <c r="W100" s="79">
        <f t="shared" si="115"/>
        <v>47.535425247513444</v>
      </c>
      <c r="X100" s="78">
        <f t="shared" si="116"/>
        <v>0.10748278896325511</v>
      </c>
      <c r="Y100" s="80">
        <f t="shared" si="117"/>
        <v>3.5351120362971396E-2</v>
      </c>
      <c r="Z100" s="63">
        <f t="shared" si="143"/>
        <v>8.5034850420916452</v>
      </c>
      <c r="AA100" s="63">
        <f t="shared" si="144"/>
        <v>8.5034850420916452</v>
      </c>
      <c r="AB100" s="80">
        <f t="shared" si="118"/>
        <v>8.5830926122337975E-2</v>
      </c>
      <c r="AC100" s="119">
        <f t="shared" si="145"/>
        <v>0</v>
      </c>
      <c r="AD100" s="119">
        <f t="shared" si="146"/>
        <v>0</v>
      </c>
      <c r="AE100" s="119">
        <f t="shared" si="119"/>
        <v>0</v>
      </c>
      <c r="AF100" s="119">
        <f t="shared" si="147"/>
        <v>0</v>
      </c>
      <c r="AG100" s="119">
        <f t="shared" si="148"/>
        <v>450358.29143095663</v>
      </c>
      <c r="AH100" s="121">
        <f t="shared" si="177"/>
        <v>4469999.9999999972</v>
      </c>
      <c r="AI100" s="126">
        <f t="shared" si="149"/>
        <v>4019641.7085690405</v>
      </c>
      <c r="AJ100" s="119">
        <f t="shared" si="120"/>
        <v>3352.4130768939513</v>
      </c>
      <c r="AK100" s="119">
        <f t="shared" si="150"/>
        <v>9365.2571374154268</v>
      </c>
      <c r="AL100" s="119">
        <f t="shared" si="151"/>
        <v>655615.75620290299</v>
      </c>
      <c r="AM100" s="126">
        <f t="shared" si="121"/>
        <v>3364025.9523661374</v>
      </c>
      <c r="AN100" s="121">
        <f t="shared" si="152"/>
        <v>487931939.81499052</v>
      </c>
      <c r="AO100" s="120">
        <f t="shared" si="178"/>
        <v>48793.193981499055</v>
      </c>
      <c r="AP100" s="128">
        <f t="shared" si="122"/>
        <v>7000</v>
      </c>
      <c r="AQ100" s="132">
        <f t="shared" si="153"/>
        <v>137.80000000000055</v>
      </c>
      <c r="AR100" s="132">
        <f t="shared" si="154"/>
        <v>220.52000000000086</v>
      </c>
      <c r="AS100" s="132">
        <f t="shared" si="155"/>
        <v>137.12500000000031</v>
      </c>
      <c r="AT100" s="139">
        <f t="shared" si="179"/>
        <v>66797882560.67247</v>
      </c>
      <c r="AU100" s="139">
        <f t="shared" si="180"/>
        <v>254399772.96537018</v>
      </c>
      <c r="AV100" s="139">
        <f t="shared" si="193"/>
        <v>419332660.1906997</v>
      </c>
      <c r="AW100" s="139">
        <f t="shared" si="123"/>
        <v>21577703084.155865</v>
      </c>
      <c r="AX100" s="133">
        <f t="shared" si="156"/>
        <v>107379181995.08539</v>
      </c>
      <c r="AY100" s="133">
        <f t="shared" si="181"/>
        <v>-78756900.769271851</v>
      </c>
      <c r="AZ100" s="133">
        <f t="shared" si="157"/>
        <v>101167937.26819958</v>
      </c>
      <c r="BA100" s="133">
        <f t="shared" si="158"/>
        <v>183718902.57730895</v>
      </c>
      <c r="BB100" s="146">
        <f t="shared" si="182"/>
        <v>66810080859.167732</v>
      </c>
      <c r="BC100" s="146">
        <f t="shared" si="183"/>
        <v>-88137406.635498047</v>
      </c>
      <c r="BD100" s="146">
        <f t="shared" si="184"/>
        <v>2094768793.8728595</v>
      </c>
      <c r="BE100" s="146">
        <f t="shared" si="124"/>
        <v>1800840231.3369925</v>
      </c>
      <c r="BF100" s="136">
        <f t="shared" si="159"/>
        <v>23420733111.119545</v>
      </c>
      <c r="BG100" s="136">
        <f t="shared" si="160"/>
        <v>-65201990.424045563</v>
      </c>
      <c r="BH100" s="136">
        <f t="shared" si="161"/>
        <v>74771.740703917749</v>
      </c>
      <c r="BI100" s="136">
        <f t="shared" si="162"/>
        <v>1206841.8299828547</v>
      </c>
      <c r="BJ100" s="150">
        <f t="shared" si="125"/>
        <v>23563469059.90015</v>
      </c>
      <c r="BK100" s="150">
        <f t="shared" si="163"/>
        <v>132932624164.36278</v>
      </c>
      <c r="BL100" s="149">
        <f t="shared" si="164"/>
        <v>10403004459.49081</v>
      </c>
      <c r="BM100" s="150">
        <f t="shared" si="165"/>
        <v>0</v>
      </c>
      <c r="BN100" s="150">
        <f t="shared" si="185"/>
        <v>3627418470778.6797</v>
      </c>
      <c r="BO100" s="154">
        <f t="shared" si="166"/>
        <v>1.078296815227386</v>
      </c>
      <c r="BP100" s="154">
        <f t="shared" si="126"/>
        <v>1.078296815227386</v>
      </c>
      <c r="BQ100" s="148">
        <f t="shared" si="167"/>
        <v>1634624098662.4419</v>
      </c>
      <c r="BR100" s="148">
        <f t="shared" si="168"/>
        <v>1634.6240986624421</v>
      </c>
      <c r="BS100" s="139">
        <f t="shared" si="127"/>
        <v>-20246381.55255403</v>
      </c>
      <c r="BT100" s="139">
        <f t="shared" si="128"/>
        <v>354132510773.86249</v>
      </c>
      <c r="BU100" s="139">
        <f t="shared" si="129"/>
        <v>7229082811.3123608</v>
      </c>
      <c r="BV100" s="139">
        <f t="shared" si="169"/>
        <v>66553795496.171875</v>
      </c>
      <c r="BW100" s="139">
        <f t="shared" si="170"/>
        <v>406995176078.65826</v>
      </c>
      <c r="BX100" s="139">
        <f t="shared" si="171"/>
        <v>23951918522664.277</v>
      </c>
      <c r="BY100" s="143">
        <f t="shared" si="172"/>
        <v>7.1200159754467238</v>
      </c>
      <c r="BZ100" s="143">
        <f t="shared" si="130"/>
        <v>7.1200159754467238</v>
      </c>
      <c r="CA100" s="143">
        <f t="shared" si="131"/>
        <v>78.920056550158492</v>
      </c>
      <c r="CB100" s="143">
        <f t="shared" si="132"/>
        <v>78.920056550158492</v>
      </c>
      <c r="CC100" s="143">
        <f t="shared" si="133"/>
        <v>2.3280127299654221</v>
      </c>
      <c r="CD100" s="143">
        <f t="shared" si="134"/>
        <v>7.7117746863058132</v>
      </c>
      <c r="CE100" s="166">
        <f t="shared" si="135"/>
        <v>90.689577839357369</v>
      </c>
      <c r="CG100" s="167">
        <v>99</v>
      </c>
      <c r="CH100" s="169">
        <f t="shared" si="173"/>
        <v>98</v>
      </c>
      <c r="CI100" s="170">
        <f t="shared" si="174"/>
        <v>1.9844674545084788</v>
      </c>
      <c r="CK100" s="189">
        <v>98</v>
      </c>
      <c r="CL100" s="190">
        <f>'Litter calculation'!G$30+CK100</f>
        <v>42773</v>
      </c>
      <c r="CM100" s="193">
        <f t="shared" si="175"/>
        <v>2</v>
      </c>
      <c r="CN100" s="189">
        <f t="shared" si="136"/>
        <v>0.9</v>
      </c>
      <c r="CO100" s="194">
        <f t="shared" si="137"/>
        <v>0.45</v>
      </c>
      <c r="CP100" s="194">
        <f t="shared" si="138"/>
        <v>0.2</v>
      </c>
      <c r="CQ100" s="189">
        <f t="shared" si="139"/>
        <v>0.36870000000000003</v>
      </c>
      <c r="CR100" s="189">
        <f t="shared" si="195"/>
        <v>3.687E-2</v>
      </c>
      <c r="CS100" s="189">
        <f t="shared" si="195"/>
        <v>3.687E-2</v>
      </c>
      <c r="CT100" s="189">
        <f t="shared" si="140"/>
        <v>2.9389999999999999E-2</v>
      </c>
      <c r="CU100" s="189">
        <f t="shared" si="196"/>
        <v>2.9390000000000002E-3</v>
      </c>
      <c r="CV100" s="189">
        <f t="shared" si="196"/>
        <v>2.9390000000000002E-3</v>
      </c>
      <c r="CW100" s="189">
        <f t="shared" si="141"/>
        <v>4.6999999999999999E-4</v>
      </c>
      <c r="CX100" s="189">
        <f t="shared" si="197"/>
        <v>4.6999999999999997E-5</v>
      </c>
      <c r="CY100" s="189">
        <f t="shared" si="197"/>
        <v>4.6999999999999997E-5</v>
      </c>
      <c r="CZ100" s="195">
        <f t="shared" si="186"/>
        <v>10.388517101362963</v>
      </c>
      <c r="DA100" s="195">
        <f t="shared" si="187"/>
        <v>45.643635031672055</v>
      </c>
      <c r="DB100" s="195">
        <f t="shared" si="188"/>
        <v>1.0547351078177136</v>
      </c>
      <c r="DC100" s="195">
        <f t="shared" si="189"/>
        <v>30.414022208116616</v>
      </c>
      <c r="DD100" s="195">
        <f t="shared" si="190"/>
        <v>0.6100712247500496</v>
      </c>
      <c r="DE100" s="195">
        <f t="shared" si="191"/>
        <v>18.139990780323377</v>
      </c>
      <c r="DF100" s="195">
        <f t="shared" si="192"/>
        <v>106.25097145404277</v>
      </c>
    </row>
    <row r="101" spans="1:110" x14ac:dyDescent="0.2">
      <c r="A101" s="100"/>
      <c r="B101" s="100" t="s">
        <v>28</v>
      </c>
      <c r="C101" s="100"/>
      <c r="D101" s="100"/>
      <c r="E101" s="100"/>
      <c r="F101" s="100"/>
      <c r="G101" s="100"/>
      <c r="H101" s="100"/>
      <c r="I101" s="69">
        <f t="shared" si="176"/>
        <v>98</v>
      </c>
      <c r="J101" s="76">
        <f t="shared" si="176"/>
        <v>43807</v>
      </c>
      <c r="K101" s="74">
        <f t="shared" si="142"/>
        <v>12</v>
      </c>
      <c r="L101" s="75">
        <f t="shared" si="105"/>
        <v>23.058947243530845</v>
      </c>
      <c r="M101" s="75">
        <f t="shared" si="106"/>
        <v>0.9</v>
      </c>
      <c r="N101" s="75">
        <f t="shared" si="107"/>
        <v>0.45</v>
      </c>
      <c r="O101" s="75">
        <f t="shared" si="108"/>
        <v>0.2</v>
      </c>
      <c r="P101" s="78">
        <f t="shared" si="194"/>
        <v>0.94138406874668623</v>
      </c>
      <c r="Q101" s="78">
        <f t="shared" si="109"/>
        <v>0.18915251985979931</v>
      </c>
      <c r="R101" s="78">
        <f t="shared" si="110"/>
        <v>8.5118633936909674E-2</v>
      </c>
      <c r="S101" s="78">
        <f t="shared" si="111"/>
        <v>0.41596040246946603</v>
      </c>
      <c r="T101" s="79">
        <f t="shared" si="112"/>
        <v>84.696821606182169</v>
      </c>
      <c r="U101" s="79">
        <f t="shared" si="113"/>
        <v>10.587102700772771</v>
      </c>
      <c r="V101" s="79">
        <f t="shared" si="114"/>
        <v>10.587102700772771</v>
      </c>
      <c r="W101" s="79">
        <f t="shared" si="115"/>
        <v>47.641962153477465</v>
      </c>
      <c r="X101" s="78">
        <f t="shared" si="116"/>
        <v>0.10796920324822655</v>
      </c>
      <c r="Y101" s="80">
        <f t="shared" si="117"/>
        <v>3.5518812405277884E-2</v>
      </c>
      <c r="Z101" s="63">
        <f t="shared" si="143"/>
        <v>8.48812298781775</v>
      </c>
      <c r="AA101" s="63">
        <f t="shared" si="144"/>
        <v>8.48812298781775</v>
      </c>
      <c r="AB101" s="80">
        <f t="shared" si="118"/>
        <v>8.6019519239043524E-2</v>
      </c>
      <c r="AC101" s="119">
        <f t="shared" si="145"/>
        <v>0</v>
      </c>
      <c r="AD101" s="119">
        <f t="shared" si="146"/>
        <v>0</v>
      </c>
      <c r="AE101" s="119">
        <f t="shared" si="119"/>
        <v>0</v>
      </c>
      <c r="AF101" s="119">
        <f t="shared" si="147"/>
        <v>0</v>
      </c>
      <c r="AG101" s="119">
        <f t="shared" si="148"/>
        <v>450358.29143095663</v>
      </c>
      <c r="AH101" s="121">
        <f t="shared" si="177"/>
        <v>4469999.9999999972</v>
      </c>
      <c r="AI101" s="126">
        <f t="shared" si="149"/>
        <v>4019641.7085690405</v>
      </c>
      <c r="AJ101" s="119">
        <f t="shared" si="120"/>
        <v>3432.1076075653295</v>
      </c>
      <c r="AK101" s="119">
        <f t="shared" si="150"/>
        <v>9444.9516680868055</v>
      </c>
      <c r="AL101" s="119">
        <f t="shared" si="151"/>
        <v>665060.70787098981</v>
      </c>
      <c r="AM101" s="126">
        <f t="shared" si="121"/>
        <v>3354581.0006980505</v>
      </c>
      <c r="AN101" s="121">
        <f t="shared" si="152"/>
        <v>486562005.79720241</v>
      </c>
      <c r="AO101" s="120">
        <f t="shared" si="178"/>
        <v>48656.200579720244</v>
      </c>
      <c r="AP101" s="128">
        <f t="shared" si="122"/>
        <v>7000</v>
      </c>
      <c r="AQ101" s="132">
        <f t="shared" si="153"/>
        <v>138.70000000000056</v>
      </c>
      <c r="AR101" s="132">
        <f t="shared" si="154"/>
        <v>220.97000000000085</v>
      </c>
      <c r="AS101" s="132">
        <f t="shared" si="155"/>
        <v>137.3250000000003</v>
      </c>
      <c r="AT101" s="139">
        <f t="shared" si="179"/>
        <v>67048244398.854759</v>
      </c>
      <c r="AU101" s="139">
        <f t="shared" si="180"/>
        <v>250361838.18228912</v>
      </c>
      <c r="AV101" s="139">
        <f t="shared" si="193"/>
        <v>414359494.60182595</v>
      </c>
      <c r="AW101" s="139">
        <f t="shared" si="123"/>
        <v>21404835952.776333</v>
      </c>
      <c r="AX101" s="133">
        <f t="shared" si="156"/>
        <v>107296653518.39949</v>
      </c>
      <c r="AY101" s="133">
        <f t="shared" si="181"/>
        <v>-82528476.685897827</v>
      </c>
      <c r="AZ101" s="133">
        <f t="shared" si="157"/>
        <v>83711571.712580234</v>
      </c>
      <c r="BA101" s="133">
        <f t="shared" si="158"/>
        <v>152738334.02898058</v>
      </c>
      <c r="BB101" s="146">
        <f t="shared" si="182"/>
        <v>66719815044.941536</v>
      </c>
      <c r="BC101" s="146">
        <f t="shared" si="183"/>
        <v>-90265814.226196289</v>
      </c>
      <c r="BD101" s="146">
        <f t="shared" si="184"/>
        <v>1921690148.1790504</v>
      </c>
      <c r="BE101" s="146">
        <f t="shared" si="124"/>
        <v>1660095056.1693659</v>
      </c>
      <c r="BF101" s="136">
        <f t="shared" si="159"/>
        <v>23354976278.265717</v>
      </c>
      <c r="BG101" s="136">
        <f t="shared" si="160"/>
        <v>-65756832.85382843</v>
      </c>
      <c r="BH101" s="136">
        <f t="shared" si="161"/>
        <v>49188.902093168013</v>
      </c>
      <c r="BI101" s="136">
        <f t="shared" si="162"/>
        <v>797463.03175118868</v>
      </c>
      <c r="BJ101" s="150">
        <f t="shared" si="125"/>
        <v>23218466806.006432</v>
      </c>
      <c r="BK101" s="150">
        <f t="shared" si="163"/>
        <v>129304548575.35457</v>
      </c>
      <c r="BL101" s="149">
        <f t="shared" si="164"/>
        <v>10184461303.674589</v>
      </c>
      <c r="BM101" s="150">
        <f t="shared" si="165"/>
        <v>0</v>
      </c>
      <c r="BN101" s="150">
        <f t="shared" si="185"/>
        <v>3511147927705.6567</v>
      </c>
      <c r="BO101" s="154">
        <f t="shared" si="166"/>
        <v>1.0466725731097346</v>
      </c>
      <c r="BP101" s="154">
        <f t="shared" si="126"/>
        <v>1.0466725731097346</v>
      </c>
      <c r="BQ101" s="148">
        <f t="shared" si="167"/>
        <v>1644808559966.1165</v>
      </c>
      <c r="BR101" s="148">
        <f t="shared" si="168"/>
        <v>1644.8085599661165</v>
      </c>
      <c r="BS101" s="139">
        <f t="shared" si="127"/>
        <v>-20209805.253457744</v>
      </c>
      <c r="BT101" s="139">
        <f t="shared" si="128"/>
        <v>344467317404.74457</v>
      </c>
      <c r="BU101" s="139">
        <f t="shared" si="129"/>
        <v>7208816922.0700474</v>
      </c>
      <c r="BV101" s="139">
        <f t="shared" si="169"/>
        <v>67248206764.100235</v>
      </c>
      <c r="BW101" s="139">
        <f t="shared" si="170"/>
        <v>398337813015.78326</v>
      </c>
      <c r="BX101" s="139">
        <f t="shared" si="171"/>
        <v>23931311784783.891</v>
      </c>
      <c r="BY101" s="143">
        <f t="shared" si="172"/>
        <v>7.1339197890300028</v>
      </c>
      <c r="BZ101" s="143">
        <f t="shared" si="130"/>
        <v>7.1339197890300028</v>
      </c>
      <c r="CA101" s="143">
        <f t="shared" si="131"/>
        <v>79.074169933897991</v>
      </c>
      <c r="CB101" s="143">
        <f t="shared" si="132"/>
        <v>79.074169933897991</v>
      </c>
      <c r="CC101" s="143">
        <f t="shared" si="133"/>
        <v>2.3037934455505216</v>
      </c>
      <c r="CD101" s="143">
        <f t="shared" si="134"/>
        <v>7.7103533707662191</v>
      </c>
      <c r="CE101" s="166">
        <f t="shared" si="135"/>
        <v>90.836965744160466</v>
      </c>
      <c r="CG101" s="167">
        <v>100</v>
      </c>
      <c r="CH101" s="169">
        <f t="shared" si="173"/>
        <v>99</v>
      </c>
      <c r="CI101" s="170">
        <f t="shared" si="174"/>
        <v>1.9842169515864165</v>
      </c>
      <c r="CK101" s="189">
        <v>99</v>
      </c>
      <c r="CL101" s="190">
        <f>'Litter calculation'!G$30+CK101</f>
        <v>42774</v>
      </c>
      <c r="CM101" s="193">
        <f t="shared" si="175"/>
        <v>2</v>
      </c>
      <c r="CN101" s="189">
        <f t="shared" si="136"/>
        <v>0.9</v>
      </c>
      <c r="CO101" s="194">
        <f t="shared" si="137"/>
        <v>0.45</v>
      </c>
      <c r="CP101" s="194">
        <f t="shared" si="138"/>
        <v>0.2</v>
      </c>
      <c r="CQ101" s="189">
        <f t="shared" si="139"/>
        <v>0.36870000000000003</v>
      </c>
      <c r="CR101" s="189">
        <f t="shared" si="195"/>
        <v>3.687E-2</v>
      </c>
      <c r="CS101" s="189">
        <f t="shared" si="195"/>
        <v>3.687E-2</v>
      </c>
      <c r="CT101" s="189">
        <f t="shared" si="140"/>
        <v>2.9389999999999999E-2</v>
      </c>
      <c r="CU101" s="189">
        <f t="shared" si="196"/>
        <v>2.9390000000000002E-3</v>
      </c>
      <c r="CV101" s="189">
        <f t="shared" si="196"/>
        <v>2.9390000000000002E-3</v>
      </c>
      <c r="CW101" s="189">
        <f t="shared" si="141"/>
        <v>4.6999999999999999E-4</v>
      </c>
      <c r="CX101" s="189">
        <f t="shared" si="197"/>
        <v>4.6999999999999997E-5</v>
      </c>
      <c r="CY101" s="189">
        <f t="shared" si="197"/>
        <v>4.6999999999999997E-5</v>
      </c>
      <c r="CZ101" s="195">
        <f t="shared" si="186"/>
        <v>10.419471606165581</v>
      </c>
      <c r="DA101" s="195">
        <f t="shared" si="187"/>
        <v>46.190357563756947</v>
      </c>
      <c r="DB101" s="195">
        <f t="shared" si="188"/>
        <v>1.0682312921302792</v>
      </c>
      <c r="DC101" s="195">
        <f t="shared" si="189"/>
        <v>30.846001282664595</v>
      </c>
      <c r="DD101" s="195">
        <f t="shared" si="190"/>
        <v>0.61565485765368144</v>
      </c>
      <c r="DE101" s="195">
        <f t="shared" si="191"/>
        <v>18.331764220792007</v>
      </c>
      <c r="DF101" s="195">
        <f t="shared" si="192"/>
        <v>107.47148082316309</v>
      </c>
    </row>
    <row r="102" spans="1:110" x14ac:dyDescent="0.2">
      <c r="A102" s="100"/>
      <c r="B102" s="100" t="s">
        <v>9</v>
      </c>
      <c r="C102" s="100"/>
      <c r="D102" s="100"/>
      <c r="E102" s="100"/>
      <c r="F102" s="100"/>
      <c r="G102" s="100"/>
      <c r="H102" s="100"/>
      <c r="I102" s="69">
        <f t="shared" si="176"/>
        <v>99</v>
      </c>
      <c r="J102" s="76">
        <f t="shared" si="176"/>
        <v>43808</v>
      </c>
      <c r="K102" s="74">
        <f t="shared" si="142"/>
        <v>12</v>
      </c>
      <c r="L102" s="75">
        <f t="shared" si="105"/>
        <v>23.149737243716018</v>
      </c>
      <c r="M102" s="75">
        <f t="shared" si="106"/>
        <v>0.9</v>
      </c>
      <c r="N102" s="75">
        <f t="shared" si="107"/>
        <v>0.45</v>
      </c>
      <c r="O102" s="75">
        <f t="shared" si="108"/>
        <v>0.2</v>
      </c>
      <c r="P102" s="78">
        <f t="shared" si="194"/>
        <v>0.94391380106713296</v>
      </c>
      <c r="Q102" s="78">
        <f t="shared" si="109"/>
        <v>0.18966081956325648</v>
      </c>
      <c r="R102" s="78">
        <f t="shared" si="110"/>
        <v>8.5347368803465412E-2</v>
      </c>
      <c r="S102" s="78">
        <f t="shared" si="111"/>
        <v>0.41707819116919831</v>
      </c>
      <c r="T102" s="79">
        <f t="shared" si="112"/>
        <v>84.886147635165798</v>
      </c>
      <c r="U102" s="79">
        <f t="shared" si="113"/>
        <v>10.610768454395725</v>
      </c>
      <c r="V102" s="79">
        <f t="shared" si="114"/>
        <v>10.610768454395725</v>
      </c>
      <c r="W102" s="79">
        <f t="shared" si="115"/>
        <v>47.748458044780762</v>
      </c>
      <c r="X102" s="78">
        <f t="shared" si="116"/>
        <v>0.10844853084776254</v>
      </c>
      <c r="Y102" s="80">
        <f t="shared" si="117"/>
        <v>3.5683323885613419E-2</v>
      </c>
      <c r="Z102" s="63">
        <f t="shared" si="143"/>
        <v>8.4730957605074586</v>
      </c>
      <c r="AA102" s="63">
        <f t="shared" si="144"/>
        <v>8.4730957605074586</v>
      </c>
      <c r="AB102" s="80">
        <f t="shared" si="118"/>
        <v>8.6204938037955273E-2</v>
      </c>
      <c r="AC102" s="119">
        <f t="shared" si="145"/>
        <v>0</v>
      </c>
      <c r="AD102" s="119">
        <f t="shared" si="146"/>
        <v>0</v>
      </c>
      <c r="AE102" s="119">
        <f t="shared" si="119"/>
        <v>0</v>
      </c>
      <c r="AF102" s="119">
        <f t="shared" si="147"/>
        <v>0</v>
      </c>
      <c r="AG102" s="119">
        <f t="shared" si="148"/>
        <v>450358.29143095663</v>
      </c>
      <c r="AH102" s="121">
        <f t="shared" si="177"/>
        <v>4469999.9999999972</v>
      </c>
      <c r="AI102" s="126">
        <f t="shared" si="149"/>
        <v>4019641.7085690405</v>
      </c>
      <c r="AJ102" s="119">
        <f t="shared" si="120"/>
        <v>3513.1501526931452</v>
      </c>
      <c r="AK102" s="119">
        <f t="shared" si="150"/>
        <v>9525.9942132146207</v>
      </c>
      <c r="AL102" s="119">
        <f t="shared" si="151"/>
        <v>674586.70208420441</v>
      </c>
      <c r="AM102" s="126">
        <f t="shared" si="121"/>
        <v>3345055.0064848363</v>
      </c>
      <c r="AN102" s="121">
        <f t="shared" si="152"/>
        <v>485180317.04065442</v>
      </c>
      <c r="AO102" s="120">
        <f t="shared" si="178"/>
        <v>48518.031704065441</v>
      </c>
      <c r="AP102" s="128">
        <f t="shared" si="122"/>
        <v>7000</v>
      </c>
      <c r="AQ102" s="132">
        <f t="shared" si="153"/>
        <v>139.60000000000056</v>
      </c>
      <c r="AR102" s="132">
        <f t="shared" si="154"/>
        <v>221.42000000000084</v>
      </c>
      <c r="AS102" s="132">
        <f t="shared" si="155"/>
        <v>137.52500000000029</v>
      </c>
      <c r="AT102" s="139">
        <f t="shared" si="179"/>
        <v>67294509973.53904</v>
      </c>
      <c r="AU102" s="139">
        <f t="shared" si="180"/>
        <v>246265574.6842804</v>
      </c>
      <c r="AV102" s="139">
        <f t="shared" si="193"/>
        <v>407902056.2277987</v>
      </c>
      <c r="AW102" s="139">
        <f t="shared" si="123"/>
        <v>21152486868.916447</v>
      </c>
      <c r="AX102" s="133">
        <f t="shared" si="156"/>
        <v>107210294656.47382</v>
      </c>
      <c r="AY102" s="133">
        <f t="shared" si="181"/>
        <v>-86358861.925674438</v>
      </c>
      <c r="AZ102" s="133">
        <f t="shared" si="157"/>
        <v>69228976.845996559</v>
      </c>
      <c r="BA102" s="133">
        <f t="shared" si="158"/>
        <v>126905012.41585129</v>
      </c>
      <c r="BB102" s="146">
        <f t="shared" si="182"/>
        <v>66627387037.608017</v>
      </c>
      <c r="BC102" s="146">
        <f t="shared" si="183"/>
        <v>-92428007.333518982</v>
      </c>
      <c r="BD102" s="146">
        <f t="shared" si="184"/>
        <v>1762441694.9029589</v>
      </c>
      <c r="BE102" s="146">
        <f t="shared" si="124"/>
        <v>1529856128.7626979</v>
      </c>
      <c r="BF102" s="136">
        <f t="shared" si="159"/>
        <v>23288655217.951412</v>
      </c>
      <c r="BG102" s="136">
        <f t="shared" si="160"/>
        <v>-66321060.314304352</v>
      </c>
      <c r="BH102" s="136">
        <f t="shared" si="161"/>
        <v>32321.935032053978</v>
      </c>
      <c r="BI102" s="136">
        <f t="shared" si="162"/>
        <v>526320.23004067666</v>
      </c>
      <c r="BJ102" s="150">
        <f t="shared" si="125"/>
        <v>22809774330.325035</v>
      </c>
      <c r="BK102" s="150">
        <f t="shared" si="163"/>
        <v>125747573242.19977</v>
      </c>
      <c r="BL102" s="149">
        <f t="shared" si="164"/>
        <v>9970596874.5737896</v>
      </c>
      <c r="BM102" s="150">
        <f t="shared" si="165"/>
        <v>0</v>
      </c>
      <c r="BN102" s="150">
        <f t="shared" si="185"/>
        <v>3398239531919.2085</v>
      </c>
      <c r="BO102" s="154">
        <f t="shared" si="166"/>
        <v>1.0158994471933247</v>
      </c>
      <c r="BP102" s="154">
        <f t="shared" si="126"/>
        <v>1.0158994471933247</v>
      </c>
      <c r="BQ102" s="148">
        <f t="shared" si="167"/>
        <v>1654779156840.6902</v>
      </c>
      <c r="BR102" s="148">
        <f t="shared" si="168"/>
        <v>1654.7791568406901</v>
      </c>
      <c r="BS102" s="139">
        <f t="shared" si="127"/>
        <v>-20174026.160968594</v>
      </c>
      <c r="BT102" s="139">
        <f t="shared" si="128"/>
        <v>334991535117.22021</v>
      </c>
      <c r="BU102" s="139">
        <f t="shared" si="129"/>
        <v>7188372342.2077646</v>
      </c>
      <c r="BV102" s="139">
        <f t="shared" si="169"/>
        <v>67957678627.837074</v>
      </c>
      <c r="BW102" s="139">
        <f t="shared" si="170"/>
        <v>389658460223.97729</v>
      </c>
      <c r="BX102" s="139">
        <f t="shared" si="171"/>
        <v>23910812484894.445</v>
      </c>
      <c r="BY102" s="143">
        <f t="shared" si="172"/>
        <v>7.1481074118482768</v>
      </c>
      <c r="BZ102" s="143">
        <f t="shared" si="130"/>
        <v>7.1481074118482768</v>
      </c>
      <c r="CA102" s="143">
        <f t="shared" si="131"/>
        <v>79.231429130926713</v>
      </c>
      <c r="CB102" s="143">
        <f t="shared" si="132"/>
        <v>79.231429130926713</v>
      </c>
      <c r="CC102" s="143">
        <f t="shared" si="133"/>
        <v>2.2798902001940471</v>
      </c>
      <c r="CD102" s="143">
        <f t="shared" si="134"/>
        <v>7.7093395120748287</v>
      </c>
      <c r="CE102" s="166">
        <f t="shared" si="135"/>
        <v>90.986101538088974</v>
      </c>
      <c r="CG102" s="167">
        <v>101</v>
      </c>
      <c r="CH102" s="169">
        <f t="shared" si="173"/>
        <v>100</v>
      </c>
      <c r="CI102" s="170">
        <f t="shared" si="174"/>
        <v>1.9839715185235556</v>
      </c>
      <c r="CK102" s="189">
        <v>100</v>
      </c>
      <c r="CL102" s="190">
        <f>'Litter calculation'!G$30+CK102</f>
        <v>42775</v>
      </c>
      <c r="CM102" s="193">
        <f t="shared" si="175"/>
        <v>2</v>
      </c>
      <c r="CN102" s="189">
        <f t="shared" si="136"/>
        <v>0.9</v>
      </c>
      <c r="CO102" s="194">
        <f t="shared" si="137"/>
        <v>0.45</v>
      </c>
      <c r="CP102" s="194">
        <f t="shared" si="138"/>
        <v>0.2</v>
      </c>
      <c r="CQ102" s="189">
        <f t="shared" si="139"/>
        <v>0.36870000000000003</v>
      </c>
      <c r="CR102" s="189">
        <f t="shared" si="195"/>
        <v>3.687E-2</v>
      </c>
      <c r="CS102" s="189">
        <f t="shared" si="195"/>
        <v>3.687E-2</v>
      </c>
      <c r="CT102" s="189">
        <f t="shared" si="140"/>
        <v>2.9389999999999999E-2</v>
      </c>
      <c r="CU102" s="189">
        <f t="shared" si="196"/>
        <v>2.9390000000000002E-3</v>
      </c>
      <c r="CV102" s="189">
        <f t="shared" si="196"/>
        <v>2.9390000000000002E-3</v>
      </c>
      <c r="CW102" s="189">
        <f t="shared" si="141"/>
        <v>4.6999999999999999E-4</v>
      </c>
      <c r="CX102" s="189">
        <f t="shared" si="197"/>
        <v>4.6999999999999997E-5</v>
      </c>
      <c r="CY102" s="189">
        <f t="shared" si="197"/>
        <v>4.6999999999999997E-5</v>
      </c>
      <c r="CZ102" s="195">
        <f t="shared" si="186"/>
        <v>10.449529596877669</v>
      </c>
      <c r="DA102" s="195">
        <f t="shared" si="187"/>
        <v>46.736823196627803</v>
      </c>
      <c r="DB102" s="195">
        <f t="shared" si="188"/>
        <v>1.0816878693882266</v>
      </c>
      <c r="DC102" s="195">
        <f t="shared" si="189"/>
        <v>31.277960054673184</v>
      </c>
      <c r="DD102" s="195">
        <f t="shared" si="190"/>
        <v>0.62122210435153391</v>
      </c>
      <c r="DE102" s="195">
        <f t="shared" si="191"/>
        <v>18.523528648120745</v>
      </c>
      <c r="DF102" s="195">
        <f t="shared" si="192"/>
        <v>108.69075147003916</v>
      </c>
    </row>
    <row r="103" spans="1:110" x14ac:dyDescent="0.2">
      <c r="A103" s="100"/>
      <c r="B103" s="100"/>
      <c r="C103" s="177"/>
      <c r="D103" s="100"/>
      <c r="E103" s="100"/>
      <c r="F103" s="100"/>
      <c r="G103" s="100"/>
      <c r="H103" s="100"/>
      <c r="I103" s="69">
        <f t="shared" si="176"/>
        <v>100</v>
      </c>
      <c r="J103" s="76">
        <f t="shared" si="176"/>
        <v>43809</v>
      </c>
      <c r="K103" s="74">
        <f t="shared" si="142"/>
        <v>12</v>
      </c>
      <c r="L103" s="75">
        <f t="shared" si="105"/>
        <v>23.238744585849517</v>
      </c>
      <c r="M103" s="75">
        <f t="shared" si="106"/>
        <v>0.9</v>
      </c>
      <c r="N103" s="75">
        <f t="shared" si="107"/>
        <v>0.45</v>
      </c>
      <c r="O103" s="75">
        <f t="shared" si="108"/>
        <v>0.2</v>
      </c>
      <c r="P103" s="78">
        <f t="shared" si="194"/>
        <v>0.94640046118781207</v>
      </c>
      <c r="Q103" s="78">
        <f t="shared" si="109"/>
        <v>0.19016046475959761</v>
      </c>
      <c r="R103" s="78">
        <f t="shared" si="110"/>
        <v>8.5572209141818914E-2</v>
      </c>
      <c r="S103" s="78">
        <f t="shared" si="111"/>
        <v>0.41817694796670768</v>
      </c>
      <c r="T103" s="79">
        <f t="shared" si="112"/>
        <v>85.075203388203718</v>
      </c>
      <c r="U103" s="79">
        <f t="shared" si="113"/>
        <v>10.634400423525465</v>
      </c>
      <c r="V103" s="79">
        <f t="shared" si="114"/>
        <v>10.634400423525465</v>
      </c>
      <c r="W103" s="79">
        <f t="shared" si="115"/>
        <v>47.854801905864591</v>
      </c>
      <c r="X103" s="78">
        <f t="shared" si="116"/>
        <v>0.10892051251273707</v>
      </c>
      <c r="Y103" s="80">
        <f t="shared" si="117"/>
        <v>3.5844605189559321E-2</v>
      </c>
      <c r="Z103" s="63">
        <f t="shared" si="143"/>
        <v>8.4584050374433986</v>
      </c>
      <c r="AA103" s="63">
        <f t="shared" si="144"/>
        <v>8.4584050374433986</v>
      </c>
      <c r="AB103" s="80">
        <f t="shared" si="118"/>
        <v>8.6387104124431208E-2</v>
      </c>
      <c r="AC103" s="119">
        <f t="shared" si="145"/>
        <v>0</v>
      </c>
      <c r="AD103" s="119">
        <f t="shared" si="146"/>
        <v>0</v>
      </c>
      <c r="AE103" s="119">
        <f t="shared" si="119"/>
        <v>0</v>
      </c>
      <c r="AF103" s="119">
        <f t="shared" si="147"/>
        <v>0</v>
      </c>
      <c r="AG103" s="119">
        <f t="shared" si="148"/>
        <v>450358.29143095663</v>
      </c>
      <c r="AH103" s="121">
        <f t="shared" si="177"/>
        <v>4469999.9999999972</v>
      </c>
      <c r="AI103" s="126">
        <f t="shared" si="149"/>
        <v>4019641.7085690405</v>
      </c>
      <c r="AJ103" s="119">
        <f t="shared" si="120"/>
        <v>3595.5470352791463</v>
      </c>
      <c r="AK103" s="119">
        <f t="shared" si="150"/>
        <v>9608.3910958006218</v>
      </c>
      <c r="AL103" s="119">
        <f t="shared" si="151"/>
        <v>684195.09318000509</v>
      </c>
      <c r="AM103" s="126">
        <f t="shared" si="121"/>
        <v>3335446.6153890355</v>
      </c>
      <c r="AN103" s="121">
        <f t="shared" si="152"/>
        <v>483786677.10675985</v>
      </c>
      <c r="AO103" s="120">
        <f t="shared" si="178"/>
        <v>48378.667710675982</v>
      </c>
      <c r="AP103" s="128">
        <f t="shared" si="122"/>
        <v>7000</v>
      </c>
      <c r="AQ103" s="132">
        <f t="shared" si="153"/>
        <v>140.50000000000057</v>
      </c>
      <c r="AR103" s="132">
        <f t="shared" si="154"/>
        <v>221.87000000000083</v>
      </c>
      <c r="AS103" s="132">
        <f t="shared" si="155"/>
        <v>137.72500000000028</v>
      </c>
      <c r="AT103" s="139">
        <f t="shared" si="179"/>
        <v>67536620124.103951</v>
      </c>
      <c r="AU103" s="139">
        <f t="shared" si="180"/>
        <v>242110150.56491089</v>
      </c>
      <c r="AV103" s="139">
        <f t="shared" si="193"/>
        <v>400825649.7607162</v>
      </c>
      <c r="AW103" s="139">
        <f t="shared" si="123"/>
        <v>20864773362.331406</v>
      </c>
      <c r="AX103" s="133">
        <f t="shared" si="156"/>
        <v>107120046044.97917</v>
      </c>
      <c r="AY103" s="133">
        <f t="shared" si="181"/>
        <v>-90248611.494644165</v>
      </c>
      <c r="AZ103" s="133">
        <f t="shared" si="157"/>
        <v>57220747.486832015</v>
      </c>
      <c r="BA103" s="133">
        <f t="shared" si="158"/>
        <v>105377551.62179711</v>
      </c>
      <c r="BB103" s="146">
        <f t="shared" si="182"/>
        <v>66532762769.107285</v>
      </c>
      <c r="BC103" s="146">
        <f t="shared" si="183"/>
        <v>-94624268.500732422</v>
      </c>
      <c r="BD103" s="146">
        <f t="shared" si="184"/>
        <v>1615963858.7349236</v>
      </c>
      <c r="BE103" s="146">
        <f t="shared" si="124"/>
        <v>1409380071.0212274</v>
      </c>
      <c r="BF103" s="136">
        <f t="shared" si="159"/>
        <v>23221760501.124474</v>
      </c>
      <c r="BG103" s="136">
        <f t="shared" si="160"/>
        <v>-66894716.826938629</v>
      </c>
      <c r="BH103" s="136">
        <f t="shared" si="161"/>
        <v>21214.663246480628</v>
      </c>
      <c r="BI103" s="136">
        <f t="shared" si="162"/>
        <v>346956.95550691767</v>
      </c>
      <c r="BJ103" s="150">
        <f t="shared" si="125"/>
        <v>22379877941.929935</v>
      </c>
      <c r="BK103" s="150">
        <f t="shared" si="163"/>
        <v>122260867352.40482</v>
      </c>
      <c r="BL103" s="149">
        <f t="shared" si="164"/>
        <v>9761159202.6411152</v>
      </c>
      <c r="BM103" s="150">
        <f t="shared" si="165"/>
        <v>0</v>
      </c>
      <c r="BN103" s="150">
        <f t="shared" si="185"/>
        <v>3288597383306.0928</v>
      </c>
      <c r="BO103" s="154">
        <f t="shared" si="166"/>
        <v>0.98595413523730513</v>
      </c>
      <c r="BP103" s="154">
        <f t="shared" si="126"/>
        <v>0.98595413523730513</v>
      </c>
      <c r="BQ103" s="148">
        <f t="shared" si="167"/>
        <v>1664540316043.3313</v>
      </c>
      <c r="BR103" s="148">
        <f t="shared" si="168"/>
        <v>1664.5403160433314</v>
      </c>
      <c r="BS103" s="139">
        <f t="shared" si="127"/>
        <v>-20139048.268614389</v>
      </c>
      <c r="BT103" s="139">
        <f t="shared" si="128"/>
        <v>325702950626.80646</v>
      </c>
      <c r="BU103" s="139">
        <f t="shared" si="129"/>
        <v>7167746803.078599</v>
      </c>
      <c r="BV103" s="139">
        <f t="shared" si="169"/>
        <v>68681811607.829414</v>
      </c>
      <c r="BW103" s="139">
        <f t="shared" si="170"/>
        <v>380976508538.32355</v>
      </c>
      <c r="BX103" s="139">
        <f t="shared" si="171"/>
        <v>23890216345346.789</v>
      </c>
      <c r="BY103" s="143">
        <f t="shared" si="172"/>
        <v>7.1625239735879607</v>
      </c>
      <c r="BZ103" s="143">
        <f t="shared" si="130"/>
        <v>7.1625239735879607</v>
      </c>
      <c r="CA103" s="143">
        <f t="shared" si="131"/>
        <v>79.391225944821272</v>
      </c>
      <c r="CB103" s="143">
        <f t="shared" si="132"/>
        <v>79.391225944821272</v>
      </c>
      <c r="CC103" s="143">
        <f t="shared" si="133"/>
        <v>2.2562951894453493</v>
      </c>
      <c r="CD103" s="143">
        <f t="shared" si="134"/>
        <v>7.7087037567267176</v>
      </c>
      <c r="CE103" s="166">
        <f t="shared" si="135"/>
        <v>91.136611720555749</v>
      </c>
      <c r="CG103" s="167">
        <v>102</v>
      </c>
      <c r="CH103" s="169">
        <f t="shared" si="173"/>
        <v>101</v>
      </c>
      <c r="CI103" s="170">
        <f t="shared" si="174"/>
        <v>1.9837310029556046</v>
      </c>
      <c r="CK103" s="189">
        <v>101</v>
      </c>
      <c r="CL103" s="190">
        <f>'Litter calculation'!G$30+CK103</f>
        <v>42776</v>
      </c>
      <c r="CM103" s="193">
        <f t="shared" si="175"/>
        <v>2</v>
      </c>
      <c r="CN103" s="189">
        <f t="shared" si="136"/>
        <v>0.9</v>
      </c>
      <c r="CO103" s="194">
        <f t="shared" si="137"/>
        <v>0.45</v>
      </c>
      <c r="CP103" s="194">
        <f t="shared" si="138"/>
        <v>0.2</v>
      </c>
      <c r="CQ103" s="189">
        <f t="shared" si="139"/>
        <v>0.36870000000000003</v>
      </c>
      <c r="CR103" s="189">
        <f t="shared" ref="CR103:CS122" si="198">IF($CM103=12,$D$50,IF($CM103&lt;=2,$D$50,IF($CM103&lt;=5,$D$52,IF($CM103&lt;=8,$D$54,$D$56))))</f>
        <v>3.687E-2</v>
      </c>
      <c r="CS103" s="189">
        <f t="shared" si="198"/>
        <v>3.687E-2</v>
      </c>
      <c r="CT103" s="189">
        <f t="shared" si="140"/>
        <v>2.9389999999999999E-2</v>
      </c>
      <c r="CU103" s="189">
        <f t="shared" ref="CU103:CV122" si="199">IF($CM103=12,$D$58,IF($CM103&lt;=2,$D$58,IF($CM103&lt;=5,$D$60,IF($CM103&lt;=8,$D$62,$D$64))))</f>
        <v>2.9390000000000002E-3</v>
      </c>
      <c r="CV103" s="189">
        <f t="shared" si="199"/>
        <v>2.9390000000000002E-3</v>
      </c>
      <c r="CW103" s="189">
        <f t="shared" si="141"/>
        <v>4.6999999999999999E-4</v>
      </c>
      <c r="CX103" s="189">
        <f t="shared" ref="CX103:CY122" si="200">IF($CM103=12,$D$66,IF($CM103&lt;=2,$D$66,IF($CM103&lt;=5,$D$68,IF($CM103&lt;=8,$D$70,$D$72))))</f>
        <v>4.6999999999999997E-5</v>
      </c>
      <c r="CY103" s="189">
        <f t="shared" si="200"/>
        <v>4.6999999999999997E-5</v>
      </c>
      <c r="CZ103" s="195">
        <f t="shared" si="186"/>
        <v>10.478717038621902</v>
      </c>
      <c r="DA103" s="195">
        <f t="shared" si="187"/>
        <v>47.283032050998884</v>
      </c>
      <c r="DB103" s="195">
        <f t="shared" si="188"/>
        <v>1.0951049558257993</v>
      </c>
      <c r="DC103" s="195">
        <f t="shared" si="189"/>
        <v>31.70989852509658</v>
      </c>
      <c r="DD103" s="195">
        <f t="shared" si="190"/>
        <v>0.62677301293196519</v>
      </c>
      <c r="DE103" s="195">
        <f t="shared" si="191"/>
        <v>18.7152840627332</v>
      </c>
      <c r="DF103" s="195">
        <f t="shared" si="192"/>
        <v>109.90880964620833</v>
      </c>
    </row>
    <row r="104" spans="1:110" x14ac:dyDescent="0.2">
      <c r="A104" s="100"/>
      <c r="B104" s="100" t="s">
        <v>23</v>
      </c>
      <c r="C104" s="100">
        <f>3.93*(E106^0.5)/(D90^1.5)</f>
        <v>4.1829524515827839E-2</v>
      </c>
      <c r="D104" s="100" t="s">
        <v>14</v>
      </c>
      <c r="E104" s="100"/>
      <c r="F104" s="100"/>
      <c r="G104" s="100"/>
      <c r="H104" s="100"/>
      <c r="I104" s="69">
        <f t="shared" si="176"/>
        <v>101</v>
      </c>
      <c r="J104" s="76">
        <f t="shared" si="176"/>
        <v>43810</v>
      </c>
      <c r="K104" s="74">
        <f t="shared" si="142"/>
        <v>12</v>
      </c>
      <c r="L104" s="75">
        <f t="shared" si="105"/>
        <v>23.325942426530979</v>
      </c>
      <c r="M104" s="75">
        <f t="shared" si="106"/>
        <v>0.9</v>
      </c>
      <c r="N104" s="75">
        <f t="shared" si="107"/>
        <v>0.45</v>
      </c>
      <c r="O104" s="75">
        <f t="shared" si="108"/>
        <v>0.2</v>
      </c>
      <c r="P104" s="78">
        <f t="shared" si="194"/>
        <v>0.94884292037205586</v>
      </c>
      <c r="Q104" s="78">
        <f t="shared" si="109"/>
        <v>0.19065122865150147</v>
      </c>
      <c r="R104" s="78">
        <f t="shared" si="110"/>
        <v>8.5793052893175653E-2</v>
      </c>
      <c r="S104" s="78">
        <f t="shared" si="111"/>
        <v>0.41925617411788513</v>
      </c>
      <c r="T104" s="79">
        <f t="shared" si="112"/>
        <v>85.263786101983371</v>
      </c>
      <c r="U104" s="79">
        <f t="shared" si="113"/>
        <v>10.657973262747921</v>
      </c>
      <c r="V104" s="79">
        <f t="shared" si="114"/>
        <v>10.657973262747921</v>
      </c>
      <c r="W104" s="79">
        <f t="shared" si="115"/>
        <v>47.96087968236565</v>
      </c>
      <c r="X104" s="78">
        <f t="shared" si="116"/>
        <v>0.10938489073449331</v>
      </c>
      <c r="Y104" s="80">
        <f t="shared" si="117"/>
        <v>3.6002607676874132E-2</v>
      </c>
      <c r="Z104" s="63">
        <f t="shared" si="143"/>
        <v>8.4440524462494242</v>
      </c>
      <c r="AA104" s="63">
        <f t="shared" si="144"/>
        <v>8.4440524462494242</v>
      </c>
      <c r="AB104" s="80">
        <f t="shared" si="118"/>
        <v>8.6565940094886676E-2</v>
      </c>
      <c r="AC104" s="119">
        <f t="shared" si="145"/>
        <v>0</v>
      </c>
      <c r="AD104" s="119">
        <f t="shared" si="146"/>
        <v>0</v>
      </c>
      <c r="AE104" s="119">
        <f t="shared" si="119"/>
        <v>0</v>
      </c>
      <c r="AF104" s="119">
        <f t="shared" si="147"/>
        <v>0</v>
      </c>
      <c r="AG104" s="119">
        <f t="shared" si="148"/>
        <v>450358.29143095663</v>
      </c>
      <c r="AH104" s="121">
        <f t="shared" si="177"/>
        <v>4469999.9999999972</v>
      </c>
      <c r="AI104" s="126">
        <f t="shared" si="149"/>
        <v>4019641.7085690405</v>
      </c>
      <c r="AJ104" s="119">
        <f t="shared" si="120"/>
        <v>3679.3040877773597</v>
      </c>
      <c r="AK104" s="119">
        <f t="shared" si="150"/>
        <v>9692.1481482988347</v>
      </c>
      <c r="AL104" s="119">
        <f t="shared" si="151"/>
        <v>693887.24132830394</v>
      </c>
      <c r="AM104" s="126">
        <f t="shared" si="121"/>
        <v>3325754.4672407368</v>
      </c>
      <c r="AN104" s="121">
        <f t="shared" si="152"/>
        <v>482380888.71096957</v>
      </c>
      <c r="AO104" s="120">
        <f t="shared" si="178"/>
        <v>48238.088871096959</v>
      </c>
      <c r="AP104" s="128">
        <f t="shared" si="122"/>
        <v>7000</v>
      </c>
      <c r="AQ104" s="132">
        <f t="shared" si="153"/>
        <v>141.40000000000057</v>
      </c>
      <c r="AR104" s="132">
        <f t="shared" si="154"/>
        <v>222.32000000000082</v>
      </c>
      <c r="AS104" s="132">
        <f t="shared" si="155"/>
        <v>137.92500000000027</v>
      </c>
      <c r="AT104" s="139">
        <f t="shared" si="179"/>
        <v>67774514863.891495</v>
      </c>
      <c r="AU104" s="139">
        <f t="shared" si="180"/>
        <v>237894739.78754425</v>
      </c>
      <c r="AV104" s="139">
        <f t="shared" si="193"/>
        <v>393469452.36126274</v>
      </c>
      <c r="AW104" s="139">
        <f t="shared" si="123"/>
        <v>20559017097.601925</v>
      </c>
      <c r="AX104" s="133">
        <f t="shared" si="156"/>
        <v>107025847778.30322</v>
      </c>
      <c r="AY104" s="133">
        <f t="shared" si="181"/>
        <v>-94198266.675949097</v>
      </c>
      <c r="AZ104" s="133">
        <f t="shared" si="157"/>
        <v>47270022.85215757</v>
      </c>
      <c r="BA104" s="133">
        <f t="shared" si="158"/>
        <v>87449674.379895166</v>
      </c>
      <c r="BB104" s="146">
        <f t="shared" si="182"/>
        <v>66435907897.718414</v>
      </c>
      <c r="BC104" s="146">
        <f t="shared" si="183"/>
        <v>-96854871.388870239</v>
      </c>
      <c r="BD104" s="146">
        <f t="shared" si="184"/>
        <v>1481274074.2237849</v>
      </c>
      <c r="BE104" s="146">
        <f t="shared" si="124"/>
        <v>1297972912.3737464</v>
      </c>
      <c r="BF104" s="136">
        <f t="shared" si="159"/>
        <v>23154282658.126541</v>
      </c>
      <c r="BG104" s="136">
        <f t="shared" si="160"/>
        <v>-67477842.997932434</v>
      </c>
      <c r="BH104" s="136">
        <f t="shared" si="161"/>
        <v>13908.864890944042</v>
      </c>
      <c r="BI104" s="136">
        <f t="shared" si="162"/>
        <v>228451.54312196435</v>
      </c>
      <c r="BJ104" s="150">
        <f t="shared" si="125"/>
        <v>21944668135.898689</v>
      </c>
      <c r="BK104" s="150">
        <f t="shared" si="163"/>
        <v>118844105269.20323</v>
      </c>
      <c r="BL104" s="149">
        <f t="shared" si="164"/>
        <v>9556013546.1478252</v>
      </c>
      <c r="BM104" s="150">
        <f t="shared" si="165"/>
        <v>0</v>
      </c>
      <c r="BN104" s="150">
        <f t="shared" si="185"/>
        <v>3182141932626.6406</v>
      </c>
      <c r="BO104" s="154">
        <f t="shared" si="166"/>
        <v>0.95681805857025681</v>
      </c>
      <c r="BP104" s="154">
        <f t="shared" si="126"/>
        <v>0.95681805857025681</v>
      </c>
      <c r="BQ104" s="148">
        <f t="shared" si="167"/>
        <v>1674096329589.479</v>
      </c>
      <c r="BR104" s="148">
        <f t="shared" si="168"/>
        <v>1674.096329589479</v>
      </c>
      <c r="BS104" s="139">
        <f t="shared" si="127"/>
        <v>-20104875.451687843</v>
      </c>
      <c r="BT104" s="139">
        <f t="shared" si="128"/>
        <v>316600696437.15741</v>
      </c>
      <c r="BU104" s="139">
        <f t="shared" si="129"/>
        <v>7146937935.3819275</v>
      </c>
      <c r="BV104" s="139">
        <f t="shared" si="169"/>
        <v>69420243467.756561</v>
      </c>
      <c r="BW104" s="139">
        <f t="shared" si="170"/>
        <v>372309606872.56482</v>
      </c>
      <c r="BX104" s="139">
        <f t="shared" si="171"/>
        <v>23869337969503.605</v>
      </c>
      <c r="BY104" s="143">
        <f t="shared" si="172"/>
        <v>7.1771197196367797</v>
      </c>
      <c r="BZ104" s="143">
        <f t="shared" si="130"/>
        <v>7.1771197196367797</v>
      </c>
      <c r="CA104" s="143">
        <f t="shared" si="131"/>
        <v>79.553008882884455</v>
      </c>
      <c r="CB104" s="143">
        <f t="shared" si="132"/>
        <v>79.553008882884455</v>
      </c>
      <c r="CC104" s="143">
        <f t="shared" si="133"/>
        <v>2.233003328479882</v>
      </c>
      <c r="CD104" s="143">
        <f t="shared" si="134"/>
        <v>7.7084191669875599</v>
      </c>
      <c r="CE104" s="166">
        <f t="shared" si="135"/>
        <v>91.288148860460851</v>
      </c>
      <c r="CG104" s="167">
        <v>103</v>
      </c>
      <c r="CH104" s="169">
        <f t="shared" si="173"/>
        <v>102</v>
      </c>
      <c r="CI104" s="170">
        <f t="shared" si="174"/>
        <v>1.9834952585628811</v>
      </c>
      <c r="CK104" s="189">
        <v>102</v>
      </c>
      <c r="CL104" s="190">
        <f>'Litter calculation'!G$30+CK104</f>
        <v>42777</v>
      </c>
      <c r="CM104" s="193">
        <f t="shared" si="175"/>
        <v>2</v>
      </c>
      <c r="CN104" s="189">
        <f t="shared" si="136"/>
        <v>0.9</v>
      </c>
      <c r="CO104" s="194">
        <f t="shared" si="137"/>
        <v>0.45</v>
      </c>
      <c r="CP104" s="194">
        <f t="shared" si="138"/>
        <v>0.2</v>
      </c>
      <c r="CQ104" s="189">
        <f t="shared" si="139"/>
        <v>0.36870000000000003</v>
      </c>
      <c r="CR104" s="189">
        <f t="shared" si="198"/>
        <v>3.687E-2</v>
      </c>
      <c r="CS104" s="189">
        <f t="shared" si="198"/>
        <v>3.687E-2</v>
      </c>
      <c r="CT104" s="189">
        <f t="shared" si="140"/>
        <v>2.9389999999999999E-2</v>
      </c>
      <c r="CU104" s="189">
        <f t="shared" si="199"/>
        <v>2.9390000000000002E-3</v>
      </c>
      <c r="CV104" s="189">
        <f t="shared" si="199"/>
        <v>2.9390000000000002E-3</v>
      </c>
      <c r="CW104" s="189">
        <f t="shared" si="141"/>
        <v>4.6999999999999999E-4</v>
      </c>
      <c r="CX104" s="189">
        <f t="shared" si="200"/>
        <v>4.6999999999999997E-5</v>
      </c>
      <c r="CY104" s="189">
        <f t="shared" si="200"/>
        <v>4.6999999999999997E-5</v>
      </c>
      <c r="CZ104" s="195">
        <f t="shared" si="186"/>
        <v>10.507059144510915</v>
      </c>
      <c r="DA104" s="195">
        <f t="shared" si="187"/>
        <v>47.828984247527728</v>
      </c>
      <c r="DB104" s="195">
        <f t="shared" si="188"/>
        <v>1.1084826673361299</v>
      </c>
      <c r="DC104" s="195">
        <f t="shared" si="189"/>
        <v>32.141816694888938</v>
      </c>
      <c r="DD104" s="195">
        <f t="shared" si="190"/>
        <v>0.63230763134220958</v>
      </c>
      <c r="DE104" s="195">
        <f t="shared" si="191"/>
        <v>18.907030465052959</v>
      </c>
      <c r="DF104" s="195">
        <f t="shared" si="192"/>
        <v>111.12568085065888</v>
      </c>
    </row>
    <row r="105" spans="1:110" x14ac:dyDescent="0.2">
      <c r="A105" s="100"/>
      <c r="B105" s="100" t="s">
        <v>22</v>
      </c>
      <c r="C105" s="100">
        <f>C104*1.024^(D$9-20)</f>
        <v>4.1829524515827839E-2</v>
      </c>
      <c r="D105" s="100" t="s">
        <v>15</v>
      </c>
      <c r="E105" s="100"/>
      <c r="F105" s="100"/>
      <c r="G105" s="100"/>
      <c r="H105" s="100"/>
      <c r="I105" s="69">
        <f t="shared" si="176"/>
        <v>102</v>
      </c>
      <c r="J105" s="76">
        <f t="shared" si="176"/>
        <v>43811</v>
      </c>
      <c r="K105" s="74">
        <f t="shared" si="142"/>
        <v>12</v>
      </c>
      <c r="L105" s="75">
        <f t="shared" si="105"/>
        <v>23.411304468080949</v>
      </c>
      <c r="M105" s="75">
        <f t="shared" si="106"/>
        <v>0.9</v>
      </c>
      <c r="N105" s="75">
        <f t="shared" si="107"/>
        <v>0.45</v>
      </c>
      <c r="O105" s="75">
        <f t="shared" si="108"/>
        <v>0.2</v>
      </c>
      <c r="P105" s="78">
        <f t="shared" si="194"/>
        <v>0.95124006351257551</v>
      </c>
      <c r="Q105" s="78">
        <f t="shared" si="109"/>
        <v>0.19113288718020122</v>
      </c>
      <c r="R105" s="78">
        <f t="shared" si="110"/>
        <v>8.6009799231090547E-2</v>
      </c>
      <c r="S105" s="78">
        <f t="shared" si="111"/>
        <v>0.42031537690090548</v>
      </c>
      <c r="T105" s="79">
        <f t="shared" si="112"/>
        <v>85.451687926660895</v>
      </c>
      <c r="U105" s="79">
        <f t="shared" si="113"/>
        <v>10.681460990832612</v>
      </c>
      <c r="V105" s="79">
        <f t="shared" si="114"/>
        <v>10.681460990832612</v>
      </c>
      <c r="W105" s="79">
        <f t="shared" si="115"/>
        <v>48.066574458746757</v>
      </c>
      <c r="X105" s="78">
        <f t="shared" si="116"/>
        <v>0.1098414099947181</v>
      </c>
      <c r="Y105" s="80">
        <f t="shared" si="117"/>
        <v>3.6157283696162675E-2</v>
      </c>
      <c r="Z105" s="63">
        <f t="shared" si="143"/>
        <v>8.4300395662679559</v>
      </c>
      <c r="AA105" s="63">
        <f t="shared" si="144"/>
        <v>8.4300395662679559</v>
      </c>
      <c r="AB105" s="80">
        <f t="shared" si="118"/>
        <v>8.6741369590626297E-2</v>
      </c>
      <c r="AC105" s="119">
        <f t="shared" si="145"/>
        <v>0</v>
      </c>
      <c r="AD105" s="119">
        <f t="shared" si="146"/>
        <v>0</v>
      </c>
      <c r="AE105" s="119">
        <f t="shared" si="119"/>
        <v>0</v>
      </c>
      <c r="AF105" s="119">
        <f t="shared" si="147"/>
        <v>0</v>
      </c>
      <c r="AG105" s="119">
        <f t="shared" si="148"/>
        <v>450358.29143095663</v>
      </c>
      <c r="AH105" s="121">
        <f t="shared" si="177"/>
        <v>4469999.9999999972</v>
      </c>
      <c r="AI105" s="126">
        <f t="shared" si="149"/>
        <v>4019641.7085690405</v>
      </c>
      <c r="AJ105" s="119">
        <f t="shared" si="120"/>
        <v>3764.4266369185852</v>
      </c>
      <c r="AK105" s="119">
        <f t="shared" si="150"/>
        <v>9777.2706974400608</v>
      </c>
      <c r="AL105" s="119">
        <f t="shared" si="151"/>
        <v>703664.51202574396</v>
      </c>
      <c r="AM105" s="126">
        <f t="shared" si="121"/>
        <v>3315977.1965432968</v>
      </c>
      <c r="AN105" s="121">
        <f t="shared" si="152"/>
        <v>480962753.79612362</v>
      </c>
      <c r="AO105" s="120">
        <f t="shared" si="178"/>
        <v>48096.275379612365</v>
      </c>
      <c r="AP105" s="128">
        <f t="shared" si="122"/>
        <v>7000</v>
      </c>
      <c r="AQ105" s="132">
        <f t="shared" si="153"/>
        <v>142.30000000000058</v>
      </c>
      <c r="AR105" s="132">
        <f t="shared" si="154"/>
        <v>222.77000000000081</v>
      </c>
      <c r="AS105" s="132">
        <f t="shared" si="155"/>
        <v>138.12500000000026</v>
      </c>
      <c r="AT105" s="139">
        <f t="shared" si="179"/>
        <v>68008133386.772156</v>
      </c>
      <c r="AU105" s="139">
        <f t="shared" si="180"/>
        <v>233618522.88066101</v>
      </c>
      <c r="AV105" s="139">
        <f t="shared" si="193"/>
        <v>385965477.19789553</v>
      </c>
      <c r="AW105" s="139">
        <f t="shared" si="123"/>
        <v>20241948064.350407</v>
      </c>
      <c r="AX105" s="133">
        <f t="shared" si="156"/>
        <v>106927639423.95459</v>
      </c>
      <c r="AY105" s="133">
        <f t="shared" si="181"/>
        <v>-98208354.348632812</v>
      </c>
      <c r="AZ105" s="133">
        <f t="shared" si="157"/>
        <v>39029082.170137212</v>
      </c>
      <c r="BA105" s="133">
        <f t="shared" si="158"/>
        <v>72528935.191708207</v>
      </c>
      <c r="BB105" s="146">
        <f t="shared" si="182"/>
        <v>66336787817.330482</v>
      </c>
      <c r="BC105" s="146">
        <f t="shared" si="183"/>
        <v>-99120080.387931824</v>
      </c>
      <c r="BD105" s="146">
        <f t="shared" si="184"/>
        <v>1357461546.8245211</v>
      </c>
      <c r="BE105" s="146">
        <f t="shared" si="124"/>
        <v>1194987040.6040711</v>
      </c>
      <c r="BF105" s="136">
        <f t="shared" si="159"/>
        <v>23086212182.213936</v>
      </c>
      <c r="BG105" s="136">
        <f t="shared" si="160"/>
        <v>-68070475.912605286</v>
      </c>
      <c r="BH105" s="136">
        <f t="shared" si="161"/>
        <v>9109.0354411090902</v>
      </c>
      <c r="BI105" s="136">
        <f t="shared" si="162"/>
        <v>150249.37887490608</v>
      </c>
      <c r="BJ105" s="150">
        <f t="shared" si="125"/>
        <v>21509614289.525063</v>
      </c>
      <c r="BK105" s="150">
        <f t="shared" si="163"/>
        <v>115497083955.63553</v>
      </c>
      <c r="BL105" s="149">
        <f t="shared" si="164"/>
        <v>9355069166.8404598</v>
      </c>
      <c r="BM105" s="150">
        <f t="shared" si="165"/>
        <v>0</v>
      </c>
      <c r="BN105" s="150">
        <f t="shared" si="185"/>
        <v>3078799393793.6895</v>
      </c>
      <c r="BO105" s="154">
        <f t="shared" si="166"/>
        <v>0.92847423589135336</v>
      </c>
      <c r="BP105" s="154">
        <f t="shared" si="126"/>
        <v>0.92847423589135336</v>
      </c>
      <c r="BQ105" s="148">
        <f t="shared" si="167"/>
        <v>1683451398756.3196</v>
      </c>
      <c r="BR105" s="148">
        <f t="shared" si="168"/>
        <v>1683.4513987563196</v>
      </c>
      <c r="BS105" s="139">
        <f t="shared" si="127"/>
        <v>-20071511.470525932</v>
      </c>
      <c r="BT105" s="139">
        <f t="shared" si="128"/>
        <v>307684231657.81305</v>
      </c>
      <c r="BU105" s="139">
        <f t="shared" si="129"/>
        <v>7125943281.8136473</v>
      </c>
      <c r="BV105" s="139">
        <f t="shared" si="169"/>
        <v>70172642326.823914</v>
      </c>
      <c r="BW105" s="139">
        <f t="shared" si="170"/>
        <v>363673904935.14343</v>
      </c>
      <c r="BX105" s="139">
        <f t="shared" si="171"/>
        <v>23848008985660.832</v>
      </c>
      <c r="BY105" s="143">
        <f t="shared" si="172"/>
        <v>7.1918495128738886</v>
      </c>
      <c r="BZ105" s="143">
        <f t="shared" si="130"/>
        <v>7.1918495128738886</v>
      </c>
      <c r="CA105" s="143">
        <f t="shared" si="131"/>
        <v>79.716277633861068</v>
      </c>
      <c r="CB105" s="143">
        <f t="shared" si="132"/>
        <v>79.716277633861068</v>
      </c>
      <c r="CC105" s="143">
        <f t="shared" si="133"/>
        <v>2.2100104724164744</v>
      </c>
      <c r="CD105" s="143">
        <f t="shared" si="134"/>
        <v>7.7084609766849228</v>
      </c>
      <c r="CE105" s="166">
        <f t="shared" si="135"/>
        <v>91.440389052616482</v>
      </c>
      <c r="CG105" s="167">
        <v>104</v>
      </c>
      <c r="CH105" s="169">
        <f t="shared" si="173"/>
        <v>103</v>
      </c>
      <c r="CI105" s="170">
        <f t="shared" si="174"/>
        <v>1.9832641447734605</v>
      </c>
      <c r="CK105" s="189">
        <v>103</v>
      </c>
      <c r="CL105" s="190">
        <f>'Litter calculation'!G$30+CK105</f>
        <v>42778</v>
      </c>
      <c r="CM105" s="193">
        <f t="shared" si="175"/>
        <v>2</v>
      </c>
      <c r="CN105" s="189">
        <f t="shared" si="136"/>
        <v>0.9</v>
      </c>
      <c r="CO105" s="194">
        <f t="shared" si="137"/>
        <v>0.45</v>
      </c>
      <c r="CP105" s="194">
        <f t="shared" si="138"/>
        <v>0.2</v>
      </c>
      <c r="CQ105" s="189">
        <f t="shared" si="139"/>
        <v>0.36870000000000003</v>
      </c>
      <c r="CR105" s="189">
        <f t="shared" si="198"/>
        <v>3.687E-2</v>
      </c>
      <c r="CS105" s="189">
        <f t="shared" si="198"/>
        <v>3.687E-2</v>
      </c>
      <c r="CT105" s="189">
        <f t="shared" si="140"/>
        <v>2.9389999999999999E-2</v>
      </c>
      <c r="CU105" s="189">
        <f t="shared" si="199"/>
        <v>2.9390000000000002E-3</v>
      </c>
      <c r="CV105" s="189">
        <f t="shared" si="199"/>
        <v>2.9390000000000002E-3</v>
      </c>
      <c r="CW105" s="189">
        <f t="shared" si="141"/>
        <v>4.6999999999999999E-4</v>
      </c>
      <c r="CX105" s="189">
        <f t="shared" si="200"/>
        <v>4.6999999999999997E-5</v>
      </c>
      <c r="CY105" s="189">
        <f t="shared" si="200"/>
        <v>4.6999999999999997E-5</v>
      </c>
      <c r="CZ105" s="195">
        <f t="shared" si="186"/>
        <v>10.534580397427259</v>
      </c>
      <c r="DA105" s="195">
        <f t="shared" si="187"/>
        <v>48.374679906815174</v>
      </c>
      <c r="DB105" s="195">
        <f t="shared" si="188"/>
        <v>1.1218211194722414</v>
      </c>
      <c r="DC105" s="195">
        <f t="shared" si="189"/>
        <v>32.573714565004359</v>
      </c>
      <c r="DD105" s="195">
        <f t="shared" si="190"/>
        <v>0.63782600738879103</v>
      </c>
      <c r="DE105" s="195">
        <f t="shared" si="191"/>
        <v>19.098767855503588</v>
      </c>
      <c r="DF105" s="195">
        <f t="shared" si="192"/>
        <v>112.34138985161144</v>
      </c>
    </row>
    <row r="106" spans="1:110" x14ac:dyDescent="0.2">
      <c r="A106" s="100"/>
      <c r="B106" s="100"/>
      <c r="C106" s="100"/>
      <c r="D106" s="100" t="s">
        <v>16</v>
      </c>
      <c r="E106" s="100">
        <f>SQRT(D15*100*100)/(D16*24*60*60)</f>
        <v>3.712624484357982E-2</v>
      </c>
      <c r="F106" s="100" t="s">
        <v>17</v>
      </c>
      <c r="G106" s="100"/>
      <c r="H106" s="100"/>
      <c r="I106" s="69">
        <f t="shared" si="176"/>
        <v>103</v>
      </c>
      <c r="J106" s="76">
        <f t="shared" si="176"/>
        <v>43812</v>
      </c>
      <c r="K106" s="74">
        <f t="shared" si="142"/>
        <v>12</v>
      </c>
      <c r="L106" s="75">
        <f t="shared" si="105"/>
        <v>23.494804966471992</v>
      </c>
      <c r="M106" s="75">
        <f t="shared" si="106"/>
        <v>0.9</v>
      </c>
      <c r="N106" s="75">
        <f t="shared" si="107"/>
        <v>0.45</v>
      </c>
      <c r="O106" s="75">
        <f t="shared" si="108"/>
        <v>0.2</v>
      </c>
      <c r="P106" s="78">
        <f t="shared" si="194"/>
        <v>0.95359078999752545</v>
      </c>
      <c r="Q106" s="78">
        <f t="shared" si="109"/>
        <v>0.1916052191995028</v>
      </c>
      <c r="R106" s="78">
        <f t="shared" si="110"/>
        <v>8.622234863977625E-2</v>
      </c>
      <c r="S106" s="78">
        <f t="shared" si="111"/>
        <v>0.42135406999890662</v>
      </c>
      <c r="T106" s="79">
        <f t="shared" si="112"/>
        <v>85.638696268824532</v>
      </c>
      <c r="U106" s="79">
        <f t="shared" si="113"/>
        <v>10.704837033603066</v>
      </c>
      <c r="V106" s="79">
        <f t="shared" si="114"/>
        <v>10.704837033603066</v>
      </c>
      <c r="W106" s="79">
        <f t="shared" si="115"/>
        <v>48.171766651213801</v>
      </c>
      <c r="X106" s="78">
        <f t="shared" si="116"/>
        <v>0.11028981701685645</v>
      </c>
      <c r="Y106" s="80">
        <f t="shared" si="117"/>
        <v>3.6308586599247246E-2</v>
      </c>
      <c r="Z106" s="63">
        <f t="shared" si="143"/>
        <v>8.4163679298396286</v>
      </c>
      <c r="AA106" s="63">
        <f t="shared" si="144"/>
        <v>8.4163679298396286</v>
      </c>
      <c r="AB106" s="80">
        <f t="shared" si="118"/>
        <v>8.6913317351452066E-2</v>
      </c>
      <c r="AC106" s="119">
        <f t="shared" si="145"/>
        <v>0</v>
      </c>
      <c r="AD106" s="119">
        <f t="shared" si="146"/>
        <v>0</v>
      </c>
      <c r="AE106" s="119">
        <f t="shared" si="119"/>
        <v>0</v>
      </c>
      <c r="AF106" s="119">
        <f t="shared" si="147"/>
        <v>0</v>
      </c>
      <c r="AG106" s="119">
        <f t="shared" si="148"/>
        <v>450358.29143095663</v>
      </c>
      <c r="AH106" s="121">
        <f t="shared" si="177"/>
        <v>4469999.9999999972</v>
      </c>
      <c r="AI106" s="126">
        <f t="shared" si="149"/>
        <v>4019641.7085690405</v>
      </c>
      <c r="AJ106" s="119">
        <f t="shared" si="120"/>
        <v>3850.9194885780475</v>
      </c>
      <c r="AK106" s="119">
        <f t="shared" si="150"/>
        <v>9863.7635490995235</v>
      </c>
      <c r="AL106" s="119">
        <f t="shared" si="151"/>
        <v>713528.27557484352</v>
      </c>
      <c r="AM106" s="126">
        <f t="shared" si="121"/>
        <v>3306113.4329941971</v>
      </c>
      <c r="AN106" s="121">
        <f t="shared" si="152"/>
        <v>479532073.60799861</v>
      </c>
      <c r="AO106" s="120">
        <f t="shared" si="178"/>
        <v>47953.207360799861</v>
      </c>
      <c r="AP106" s="128">
        <f t="shared" si="122"/>
        <v>7000</v>
      </c>
      <c r="AQ106" s="132">
        <f t="shared" si="153"/>
        <v>143.20000000000059</v>
      </c>
      <c r="AR106" s="132">
        <f t="shared" si="154"/>
        <v>223.22000000000079</v>
      </c>
      <c r="AS106" s="132">
        <f t="shared" si="155"/>
        <v>138.32500000000024</v>
      </c>
      <c r="AT106" s="139">
        <f t="shared" si="179"/>
        <v>68237414074.41848</v>
      </c>
      <c r="AU106" s="139">
        <f t="shared" si="180"/>
        <v>229280687.64632416</v>
      </c>
      <c r="AV106" s="139">
        <f t="shared" si="193"/>
        <v>378364383.38984859</v>
      </c>
      <c r="AW106" s="139">
        <f t="shared" si="123"/>
        <v>19916122280.854664</v>
      </c>
      <c r="AX106" s="133">
        <f t="shared" si="156"/>
        <v>106825360037.65424</v>
      </c>
      <c r="AY106" s="133">
        <f t="shared" si="181"/>
        <v>-102279386.300354</v>
      </c>
      <c r="AZ106" s="133">
        <f t="shared" si="157"/>
        <v>32208074.789600335</v>
      </c>
      <c r="BA106" s="133">
        <f t="shared" si="158"/>
        <v>60118723.279661022</v>
      </c>
      <c r="BB106" s="146">
        <f t="shared" si="182"/>
        <v>66235367667.104927</v>
      </c>
      <c r="BC106" s="146">
        <f t="shared" si="183"/>
        <v>-101420150.22555542</v>
      </c>
      <c r="BD106" s="146">
        <f t="shared" si="184"/>
        <v>1243682341.7902653</v>
      </c>
      <c r="BE106" s="146">
        <f t="shared" si="124"/>
        <v>1099818324.6438782</v>
      </c>
      <c r="BF106" s="136">
        <f t="shared" si="159"/>
        <v>23017539533.183933</v>
      </c>
      <c r="BG106" s="136">
        <f t="shared" si="160"/>
        <v>-68672649.030002594</v>
      </c>
      <c r="BH106" s="136">
        <f t="shared" si="161"/>
        <v>5959.1848771386085</v>
      </c>
      <c r="BI106" s="136">
        <f t="shared" si="162"/>
        <v>98704.895415172243</v>
      </c>
      <c r="BJ106" s="150">
        <f t="shared" si="125"/>
        <v>21076158033.673618</v>
      </c>
      <c r="BK106" s="150">
        <f t="shared" si="163"/>
        <v>112219576795.41707</v>
      </c>
      <c r="BL106" s="149">
        <f t="shared" si="164"/>
        <v>9158250324.2631645</v>
      </c>
      <c r="BM106" s="150">
        <f t="shared" si="165"/>
        <v>0</v>
      </c>
      <c r="BN106" s="150">
        <f t="shared" si="185"/>
        <v>2978497724707.6831</v>
      </c>
      <c r="BO106" s="154">
        <f t="shared" si="166"/>
        <v>0.90090608960449148</v>
      </c>
      <c r="BP106" s="154">
        <f t="shared" si="126"/>
        <v>0.90090608960449148</v>
      </c>
      <c r="BQ106" s="148">
        <f t="shared" si="167"/>
        <v>1692609649080.5828</v>
      </c>
      <c r="BR106" s="148">
        <f t="shared" si="168"/>
        <v>1692.6096490805828</v>
      </c>
      <c r="BS106" s="139">
        <f t="shared" si="127"/>
        <v>-20038959.973556679</v>
      </c>
      <c r="BT106" s="139">
        <f t="shared" si="128"/>
        <v>298952952582.99109</v>
      </c>
      <c r="BU106" s="139">
        <f t="shared" si="129"/>
        <v>7104760308.3264923</v>
      </c>
      <c r="BV106" s="139">
        <f t="shared" si="169"/>
        <v>70938703075.694626</v>
      </c>
      <c r="BW106" s="139">
        <f t="shared" si="170"/>
        <v>355084190219.00446</v>
      </c>
      <c r="BX106" s="139">
        <f t="shared" si="171"/>
        <v>23826076720952.848</v>
      </c>
      <c r="BY106" s="143">
        <f t="shared" si="172"/>
        <v>7.2066724883588309</v>
      </c>
      <c r="BZ106" s="143">
        <f t="shared" si="130"/>
        <v>7.2066724883588309</v>
      </c>
      <c r="CA106" s="143">
        <f t="shared" si="131"/>
        <v>79.880579240423103</v>
      </c>
      <c r="CB106" s="143">
        <f t="shared" si="132"/>
        <v>79.880579240423103</v>
      </c>
      <c r="CC106" s="143">
        <f t="shared" si="133"/>
        <v>2.187312727696078</v>
      </c>
      <c r="CD106" s="143">
        <f t="shared" si="134"/>
        <v>7.7088064316930716</v>
      </c>
      <c r="CE106" s="166">
        <f t="shared" si="135"/>
        <v>91.593030342245996</v>
      </c>
      <c r="CG106" s="167">
        <v>105</v>
      </c>
      <c r="CH106" s="169">
        <f t="shared" si="173"/>
        <v>104</v>
      </c>
      <c r="CI106" s="170">
        <f t="shared" si="174"/>
        <v>1.9830375264837292</v>
      </c>
      <c r="CK106" s="189">
        <v>104</v>
      </c>
      <c r="CL106" s="190">
        <f>'Litter calculation'!G$30+CK106</f>
        <v>42779</v>
      </c>
      <c r="CM106" s="193">
        <f t="shared" si="175"/>
        <v>2</v>
      </c>
      <c r="CN106" s="189">
        <f t="shared" si="136"/>
        <v>0.9</v>
      </c>
      <c r="CO106" s="194">
        <f t="shared" si="137"/>
        <v>0.45</v>
      </c>
      <c r="CP106" s="194">
        <f t="shared" si="138"/>
        <v>0.2</v>
      </c>
      <c r="CQ106" s="189">
        <f t="shared" si="139"/>
        <v>0.36870000000000003</v>
      </c>
      <c r="CR106" s="189">
        <f t="shared" si="198"/>
        <v>3.687E-2</v>
      </c>
      <c r="CS106" s="189">
        <f t="shared" si="198"/>
        <v>3.687E-2</v>
      </c>
      <c r="CT106" s="189">
        <f t="shared" si="140"/>
        <v>2.9389999999999999E-2</v>
      </c>
      <c r="CU106" s="189">
        <f t="shared" si="199"/>
        <v>2.9390000000000002E-3</v>
      </c>
      <c r="CV106" s="189">
        <f t="shared" si="199"/>
        <v>2.9390000000000002E-3</v>
      </c>
      <c r="CW106" s="189">
        <f t="shared" si="141"/>
        <v>4.6999999999999999E-4</v>
      </c>
      <c r="CX106" s="189">
        <f t="shared" si="200"/>
        <v>4.6999999999999997E-5</v>
      </c>
      <c r="CY106" s="189">
        <f t="shared" si="200"/>
        <v>4.6999999999999997E-5</v>
      </c>
      <c r="CZ106" s="195">
        <f t="shared" si="186"/>
        <v>10.561304571172546</v>
      </c>
      <c r="DA106" s="195">
        <f t="shared" si="187"/>
        <v>48.920119149405402</v>
      </c>
      <c r="DB106" s="195">
        <f t="shared" si="188"/>
        <v>1.1351204274480449</v>
      </c>
      <c r="DC106" s="195">
        <f t="shared" si="189"/>
        <v>33.005592136396906</v>
      </c>
      <c r="DD106" s="195">
        <f t="shared" si="190"/>
        <v>0.64332818873793662</v>
      </c>
      <c r="DE106" s="195">
        <f t="shared" si="191"/>
        <v>19.290496234508641</v>
      </c>
      <c r="DF106" s="195">
        <f t="shared" si="192"/>
        <v>113.55596070766948</v>
      </c>
    </row>
    <row r="107" spans="1:110" x14ac:dyDescent="0.2">
      <c r="A107" s="100"/>
      <c r="B107" s="100"/>
      <c r="C107" s="100"/>
      <c r="D107" s="100"/>
      <c r="E107" s="100"/>
      <c r="F107" s="100"/>
      <c r="G107" s="100"/>
      <c r="H107" s="100"/>
      <c r="I107" s="69">
        <f t="shared" si="176"/>
        <v>104</v>
      </c>
      <c r="J107" s="76">
        <f t="shared" si="176"/>
        <v>43813</v>
      </c>
      <c r="K107" s="74">
        <f t="shared" si="142"/>
        <v>12</v>
      </c>
      <c r="L107" s="75">
        <f t="shared" si="105"/>
        <v>23.576418739092666</v>
      </c>
      <c r="M107" s="75">
        <f t="shared" si="106"/>
        <v>0.9</v>
      </c>
      <c r="N107" s="75">
        <f t="shared" si="107"/>
        <v>0.45</v>
      </c>
      <c r="O107" s="75">
        <f t="shared" si="108"/>
        <v>0.2</v>
      </c>
      <c r="P107" s="78">
        <f t="shared" si="194"/>
        <v>0.95589401457406376</v>
      </c>
      <c r="Q107" s="78">
        <f t="shared" si="109"/>
        <v>0.19206800664930027</v>
      </c>
      <c r="R107" s="78">
        <f t="shared" si="110"/>
        <v>8.6430602992185121E-2</v>
      </c>
      <c r="S107" s="78">
        <f t="shared" si="111"/>
        <v>0.42237177388156311</v>
      </c>
      <c r="T107" s="79">
        <f t="shared" si="112"/>
        <v>85.824594161218528</v>
      </c>
      <c r="U107" s="79">
        <f t="shared" si="113"/>
        <v>10.728074270152316</v>
      </c>
      <c r="V107" s="79">
        <f t="shared" si="114"/>
        <v>10.728074270152316</v>
      </c>
      <c r="W107" s="79">
        <f t="shared" si="115"/>
        <v>48.276334215685424</v>
      </c>
      <c r="X107" s="78">
        <f t="shared" si="116"/>
        <v>0.110729861018679</v>
      </c>
      <c r="Y107" s="80">
        <f t="shared" si="117"/>
        <v>3.6456470755235906E-2</v>
      </c>
      <c r="Z107" s="63">
        <f t="shared" si="143"/>
        <v>8.4030390234870236</v>
      </c>
      <c r="AA107" s="63">
        <f t="shared" si="144"/>
        <v>8.4030390234870236</v>
      </c>
      <c r="AB107" s="80">
        <f t="shared" si="118"/>
        <v>8.7081709268984189E-2</v>
      </c>
      <c r="AC107" s="119">
        <f t="shared" si="145"/>
        <v>0</v>
      </c>
      <c r="AD107" s="119">
        <f t="shared" si="146"/>
        <v>0</v>
      </c>
      <c r="AE107" s="119">
        <f t="shared" si="119"/>
        <v>0</v>
      </c>
      <c r="AF107" s="119">
        <f t="shared" si="147"/>
        <v>0</v>
      </c>
      <c r="AG107" s="119">
        <f t="shared" si="148"/>
        <v>450358.29143095663</v>
      </c>
      <c r="AH107" s="121">
        <f t="shared" si="177"/>
        <v>4469999.9999999972</v>
      </c>
      <c r="AI107" s="126">
        <f t="shared" si="149"/>
        <v>4019641.7085690405</v>
      </c>
      <c r="AJ107" s="119">
        <f t="shared" si="120"/>
        <v>3938.7869127014878</v>
      </c>
      <c r="AK107" s="119">
        <f t="shared" si="150"/>
        <v>9951.6309732229638</v>
      </c>
      <c r="AL107" s="119">
        <f t="shared" si="151"/>
        <v>723479.90654806653</v>
      </c>
      <c r="AM107" s="126">
        <f t="shared" si="121"/>
        <v>3296161.802020974</v>
      </c>
      <c r="AN107" s="121">
        <f t="shared" si="152"/>
        <v>478088648.77304089</v>
      </c>
      <c r="AO107" s="120">
        <f t="shared" si="178"/>
        <v>47808.864877304091</v>
      </c>
      <c r="AP107" s="128">
        <f t="shared" si="122"/>
        <v>7000</v>
      </c>
      <c r="AQ107" s="132">
        <f t="shared" si="153"/>
        <v>144.10000000000059</v>
      </c>
      <c r="AR107" s="132">
        <f t="shared" si="154"/>
        <v>223.67000000000078</v>
      </c>
      <c r="AS107" s="132">
        <f t="shared" si="155"/>
        <v>138.52500000000023</v>
      </c>
      <c r="AT107" s="139">
        <f t="shared" si="179"/>
        <v>68462294504.299736</v>
      </c>
      <c r="AU107" s="139">
        <f t="shared" si="180"/>
        <v>224880429.8812561</v>
      </c>
      <c r="AV107" s="139">
        <f t="shared" si="193"/>
        <v>370684964.17745578</v>
      </c>
      <c r="AW107" s="139">
        <f t="shared" si="123"/>
        <v>19582456644.560192</v>
      </c>
      <c r="AX107" s="133">
        <f t="shared" si="156"/>
        <v>106718948179.11856</v>
      </c>
      <c r="AY107" s="133">
        <f t="shared" si="181"/>
        <v>-106411858.53567505</v>
      </c>
      <c r="AZ107" s="133">
        <f t="shared" si="157"/>
        <v>26565552.191810988</v>
      </c>
      <c r="BA107" s="133">
        <f t="shared" si="158"/>
        <v>49803051.609647594</v>
      </c>
      <c r="BB107" s="146">
        <f t="shared" si="182"/>
        <v>66131612341.530998</v>
      </c>
      <c r="BC107" s="146">
        <f t="shared" si="183"/>
        <v>-103755325.57392883</v>
      </c>
      <c r="BD107" s="146">
        <f t="shared" si="184"/>
        <v>1139154782.4584465</v>
      </c>
      <c r="BE107" s="146">
        <f t="shared" si="124"/>
        <v>1011903400.6642946</v>
      </c>
      <c r="BF107" s="136">
        <f t="shared" si="159"/>
        <v>22948255141.105965</v>
      </c>
      <c r="BG107" s="136">
        <f t="shared" si="160"/>
        <v>-69284392.077968597</v>
      </c>
      <c r="BH107" s="136">
        <f t="shared" si="161"/>
        <v>3894.4299856369785</v>
      </c>
      <c r="BI107" s="136">
        <f t="shared" si="162"/>
        <v>64770.856529904755</v>
      </c>
      <c r="BJ107" s="150">
        <f t="shared" si="125"/>
        <v>20644227867.690662</v>
      </c>
      <c r="BK107" s="150">
        <f t="shared" si="163"/>
        <v>109011280945.15135</v>
      </c>
      <c r="BL107" s="149">
        <f t="shared" si="164"/>
        <v>8965484945.2732391</v>
      </c>
      <c r="BM107" s="150">
        <f t="shared" si="165"/>
        <v>0</v>
      </c>
      <c r="BN107" s="150">
        <f t="shared" si="185"/>
        <v>2881165186684.9487</v>
      </c>
      <c r="BO107" s="154">
        <f t="shared" si="166"/>
        <v>0.87409701335608625</v>
      </c>
      <c r="BP107" s="154">
        <f t="shared" si="126"/>
        <v>0.87409701335608625</v>
      </c>
      <c r="BQ107" s="148">
        <f t="shared" si="167"/>
        <v>1701575134025.856</v>
      </c>
      <c r="BR107" s="148">
        <f t="shared" si="168"/>
        <v>1701.575134025856</v>
      </c>
      <c r="BS107" s="139">
        <f t="shared" si="127"/>
        <v>-20007224.500117578</v>
      </c>
      <c r="BT107" s="139">
        <f t="shared" si="128"/>
        <v>290406052437.88324</v>
      </c>
      <c r="BU107" s="139">
        <f t="shared" si="129"/>
        <v>7083386414.1592798</v>
      </c>
      <c r="BV107" s="139">
        <f t="shared" si="169"/>
        <v>71718145149.025558</v>
      </c>
      <c r="BW107" s="139">
        <f t="shared" si="170"/>
        <v>346553981623.11792</v>
      </c>
      <c r="BX107" s="139">
        <f t="shared" si="171"/>
        <v>23803403111350.395</v>
      </c>
      <c r="BY107" s="143">
        <f t="shared" si="172"/>
        <v>7.2215517747811484</v>
      </c>
      <c r="BZ107" s="143">
        <f t="shared" si="130"/>
        <v>7.2215517747811484</v>
      </c>
      <c r="CA107" s="143">
        <f t="shared" si="131"/>
        <v>80.045505011646767</v>
      </c>
      <c r="CB107" s="143">
        <f t="shared" si="132"/>
        <v>80.045505011646767</v>
      </c>
      <c r="CC107" s="143">
        <f t="shared" si="133"/>
        <v>2.1649061951434576</v>
      </c>
      <c r="CD107" s="143">
        <f t="shared" si="134"/>
        <v>7.7094346666400613</v>
      </c>
      <c r="CE107" s="166">
        <f t="shared" si="135"/>
        <v>91.745791553409489</v>
      </c>
      <c r="CG107" s="167">
        <v>106</v>
      </c>
      <c r="CH107" s="169">
        <f t="shared" si="173"/>
        <v>105</v>
      </c>
      <c r="CI107" s="170">
        <f t="shared" si="174"/>
        <v>1.9828152737950464</v>
      </c>
      <c r="CK107" s="189">
        <v>105</v>
      </c>
      <c r="CL107" s="190">
        <f>'Litter calculation'!G$30+CK107</f>
        <v>42780</v>
      </c>
      <c r="CM107" s="193">
        <f t="shared" si="175"/>
        <v>2</v>
      </c>
      <c r="CN107" s="189">
        <f t="shared" si="136"/>
        <v>0.9</v>
      </c>
      <c r="CO107" s="194">
        <f t="shared" si="137"/>
        <v>0.45</v>
      </c>
      <c r="CP107" s="194">
        <f t="shared" si="138"/>
        <v>0.2</v>
      </c>
      <c r="CQ107" s="189">
        <f t="shared" si="139"/>
        <v>0.36870000000000003</v>
      </c>
      <c r="CR107" s="189">
        <f t="shared" si="198"/>
        <v>3.687E-2</v>
      </c>
      <c r="CS107" s="189">
        <f t="shared" si="198"/>
        <v>3.687E-2</v>
      </c>
      <c r="CT107" s="189">
        <f t="shared" si="140"/>
        <v>2.9389999999999999E-2</v>
      </c>
      <c r="CU107" s="189">
        <f t="shared" si="199"/>
        <v>2.9390000000000002E-3</v>
      </c>
      <c r="CV107" s="189">
        <f t="shared" si="199"/>
        <v>2.9390000000000002E-3</v>
      </c>
      <c r="CW107" s="189">
        <f t="shared" si="141"/>
        <v>4.6999999999999999E-4</v>
      </c>
      <c r="CX107" s="189">
        <f t="shared" si="200"/>
        <v>4.6999999999999997E-5</v>
      </c>
      <c r="CY107" s="189">
        <f t="shared" si="200"/>
        <v>4.6999999999999997E-5</v>
      </c>
      <c r="CZ107" s="195">
        <f t="shared" si="186"/>
        <v>10.587254751004082</v>
      </c>
      <c r="DA107" s="195">
        <f t="shared" si="187"/>
        <v>49.465302095785937</v>
      </c>
      <c r="DB107" s="195">
        <f t="shared" si="188"/>
        <v>1.1483807061393347</v>
      </c>
      <c r="DC107" s="195">
        <f t="shared" si="189"/>
        <v>33.437449410020598</v>
      </c>
      <c r="DD107" s="195">
        <f t="shared" si="190"/>
        <v>0.64881422291598789</v>
      </c>
      <c r="DE107" s="195">
        <f t="shared" si="191"/>
        <v>19.482215602491639</v>
      </c>
      <c r="DF107" s="195">
        <f t="shared" si="192"/>
        <v>114.76941678835757</v>
      </c>
    </row>
    <row r="108" spans="1:110" ht="16" x14ac:dyDescent="0.2">
      <c r="A108" s="100"/>
      <c r="B108" s="100" t="s">
        <v>24</v>
      </c>
      <c r="C108" s="100">
        <f>0.0986*(E111^1.64)/0.5</f>
        <v>7.5207300828528903E-2</v>
      </c>
      <c r="D108" s="178" t="s">
        <v>18</v>
      </c>
      <c r="E108" s="100"/>
      <c r="F108" s="100"/>
      <c r="G108" s="100"/>
      <c r="H108" s="100"/>
      <c r="I108" s="69">
        <f t="shared" si="176"/>
        <v>105</v>
      </c>
      <c r="J108" s="76">
        <f t="shared" si="176"/>
        <v>43814</v>
      </c>
      <c r="K108" s="74">
        <f t="shared" si="142"/>
        <v>12</v>
      </c>
      <c r="L108" s="75">
        <f t="shared" si="105"/>
        <v>23.656121172342317</v>
      </c>
      <c r="M108" s="75">
        <f t="shared" si="106"/>
        <v>0.9</v>
      </c>
      <c r="N108" s="75">
        <f t="shared" si="107"/>
        <v>0.45</v>
      </c>
      <c r="O108" s="75">
        <f t="shared" si="108"/>
        <v>0.2</v>
      </c>
      <c r="P108" s="78">
        <f t="shared" si="194"/>
        <v>0.95814866820829814</v>
      </c>
      <c r="Q108" s="78">
        <f t="shared" si="109"/>
        <v>0.19252103472836504</v>
      </c>
      <c r="R108" s="78">
        <f t="shared" si="110"/>
        <v>8.6634465627764251E-2</v>
      </c>
      <c r="S108" s="78">
        <f t="shared" si="111"/>
        <v>0.42336801618506198</v>
      </c>
      <c r="T108" s="79">
        <f t="shared" si="112"/>
        <v>86.00916065866349</v>
      </c>
      <c r="U108" s="79">
        <f t="shared" si="113"/>
        <v>10.751145082332936</v>
      </c>
      <c r="V108" s="79">
        <f t="shared" si="114"/>
        <v>10.751145082332936</v>
      </c>
      <c r="W108" s="79">
        <f t="shared" si="115"/>
        <v>48.380152870498208</v>
      </c>
      <c r="X108" s="78">
        <f t="shared" si="116"/>
        <v>0.11116129396560802</v>
      </c>
      <c r="Y108" s="80">
        <f t="shared" si="117"/>
        <v>3.6600891564284276E-2</v>
      </c>
      <c r="Z108" s="63">
        <f t="shared" si="143"/>
        <v>8.3900542890044925</v>
      </c>
      <c r="AA108" s="63">
        <f t="shared" si="144"/>
        <v>8.3900542890044925</v>
      </c>
      <c r="AB108" s="80">
        <f t="shared" si="118"/>
        <v>8.7246472439631351E-2</v>
      </c>
      <c r="AC108" s="119">
        <f t="shared" si="145"/>
        <v>0</v>
      </c>
      <c r="AD108" s="119">
        <f t="shared" si="146"/>
        <v>0</v>
      </c>
      <c r="AE108" s="119">
        <f t="shared" si="119"/>
        <v>0</v>
      </c>
      <c r="AF108" s="119">
        <f t="shared" si="147"/>
        <v>0</v>
      </c>
      <c r="AG108" s="119">
        <f t="shared" si="148"/>
        <v>450358.29143095663</v>
      </c>
      <c r="AH108" s="121">
        <f t="shared" si="177"/>
        <v>4469999.9999999972</v>
      </c>
      <c r="AI108" s="126">
        <f t="shared" si="149"/>
        <v>4019641.7085690405</v>
      </c>
      <c r="AJ108" s="119">
        <f t="shared" si="120"/>
        <v>4028.0326283052768</v>
      </c>
      <c r="AK108" s="119">
        <f t="shared" si="150"/>
        <v>10040.876688826753</v>
      </c>
      <c r="AL108" s="119">
        <f t="shared" si="151"/>
        <v>733520.78323689324</v>
      </c>
      <c r="AM108" s="126">
        <f t="shared" si="121"/>
        <v>3286120.9253321472</v>
      </c>
      <c r="AN108" s="121">
        <f t="shared" si="152"/>
        <v>476632279.37827551</v>
      </c>
      <c r="AO108" s="120">
        <f t="shared" si="178"/>
        <v>47663.227937827549</v>
      </c>
      <c r="AP108" s="128">
        <f t="shared" si="122"/>
        <v>7000</v>
      </c>
      <c r="AQ108" s="132">
        <f t="shared" si="153"/>
        <v>145.0000000000006</v>
      </c>
      <c r="AR108" s="132">
        <f t="shared" si="154"/>
        <v>224.12000000000077</v>
      </c>
      <c r="AS108" s="132">
        <f t="shared" si="155"/>
        <v>138.72500000000022</v>
      </c>
      <c r="AT108" s="139">
        <f t="shared" si="179"/>
        <v>68682711458.409782</v>
      </c>
      <c r="AU108" s="139">
        <f t="shared" si="180"/>
        <v>220416954.11004639</v>
      </c>
      <c r="AV108" s="139">
        <f t="shared" si="193"/>
        <v>362933561.23386753</v>
      </c>
      <c r="AW108" s="139">
        <f t="shared" si="123"/>
        <v>19241227553.585957</v>
      </c>
      <c r="AX108" s="133">
        <f t="shared" si="156"/>
        <v>106608341928.53926</v>
      </c>
      <c r="AY108" s="133">
        <f t="shared" si="181"/>
        <v>-110606250.57929993</v>
      </c>
      <c r="AZ108" s="133">
        <f t="shared" si="157"/>
        <v>21900519.903182067</v>
      </c>
      <c r="BA108" s="133">
        <f t="shared" si="158"/>
        <v>41233710.526992552</v>
      </c>
      <c r="BB108" s="146">
        <f t="shared" si="182"/>
        <v>66025486500.875725</v>
      </c>
      <c r="BC108" s="146">
        <f t="shared" si="183"/>
        <v>-106125840.65527344</v>
      </c>
      <c r="BD108" s="146">
        <f t="shared" si="184"/>
        <v>1043155140.390165</v>
      </c>
      <c r="BE108" s="146">
        <f t="shared" si="124"/>
        <v>930717113.18311381</v>
      </c>
      <c r="BF108" s="136">
        <f t="shared" si="159"/>
        <v>22878349410.157227</v>
      </c>
      <c r="BG108" s="136">
        <f t="shared" si="160"/>
        <v>-69905730.948738098</v>
      </c>
      <c r="BH108" s="136">
        <f t="shared" si="161"/>
        <v>2542.4506154050728</v>
      </c>
      <c r="BI108" s="136">
        <f t="shared" si="162"/>
        <v>42456.407685249163</v>
      </c>
      <c r="BJ108" s="150">
        <f t="shared" si="125"/>
        <v>20213220833.703747</v>
      </c>
      <c r="BK108" s="150">
        <f t="shared" si="163"/>
        <v>105871801423.65186</v>
      </c>
      <c r="BL108" s="149">
        <f t="shared" si="164"/>
        <v>8776700325.1802139</v>
      </c>
      <c r="BM108" s="150">
        <f t="shared" si="165"/>
        <v>0</v>
      </c>
      <c r="BN108" s="150">
        <f t="shared" si="185"/>
        <v>2786729905769.8203</v>
      </c>
      <c r="BO108" s="154">
        <f t="shared" si="166"/>
        <v>0.84803023658910226</v>
      </c>
      <c r="BP108" s="154">
        <f t="shared" si="126"/>
        <v>0.84803023658910226</v>
      </c>
      <c r="BQ108" s="148">
        <f t="shared" si="167"/>
        <v>1710351834351.0361</v>
      </c>
      <c r="BR108" s="148">
        <f t="shared" si="168"/>
        <v>1710.3518343510361</v>
      </c>
      <c r="BS108" s="139">
        <f t="shared" si="127"/>
        <v>-19976308.483050384</v>
      </c>
      <c r="BT108" s="139">
        <f t="shared" si="128"/>
        <v>282042478992.60858</v>
      </c>
      <c r="BU108" s="139">
        <f t="shared" si="129"/>
        <v>7061818940.778698</v>
      </c>
      <c r="BV108" s="139">
        <f t="shared" si="169"/>
        <v>72510710872.555496</v>
      </c>
      <c r="BW108" s="139">
        <f t="shared" si="170"/>
        <v>338095604527.2901</v>
      </c>
      <c r="BX108" s="139">
        <f t="shared" si="171"/>
        <v>23779863730763.258</v>
      </c>
      <c r="BY108" s="143">
        <f t="shared" si="172"/>
        <v>7.2364542483657051</v>
      </c>
      <c r="BZ108" s="143">
        <f t="shared" si="130"/>
        <v>7.2364542483657051</v>
      </c>
      <c r="CA108" s="143">
        <f t="shared" si="131"/>
        <v>80.210687795236893</v>
      </c>
      <c r="CB108" s="143">
        <f t="shared" si="132"/>
        <v>80.210687795236893</v>
      </c>
      <c r="CC108" s="143">
        <f t="shared" si="133"/>
        <v>2.1427868824336742</v>
      </c>
      <c r="CD108" s="143">
        <f t="shared" si="134"/>
        <v>7.7103265984758487</v>
      </c>
      <c r="CE108" s="166">
        <f t="shared" si="135"/>
        <v>91.898411296105024</v>
      </c>
      <c r="CG108" s="167">
        <v>107</v>
      </c>
      <c r="CH108" s="169">
        <f t="shared" si="173"/>
        <v>106</v>
      </c>
      <c r="CI108" s="170">
        <f t="shared" si="174"/>
        <v>1.9825972617654992</v>
      </c>
      <c r="CK108" s="189">
        <v>106</v>
      </c>
      <c r="CL108" s="190">
        <f>'Litter calculation'!G$30+CK108</f>
        <v>42781</v>
      </c>
      <c r="CM108" s="193">
        <f t="shared" si="175"/>
        <v>2</v>
      </c>
      <c r="CN108" s="189">
        <f t="shared" si="136"/>
        <v>0.9</v>
      </c>
      <c r="CO108" s="194">
        <f t="shared" si="137"/>
        <v>0.45</v>
      </c>
      <c r="CP108" s="194">
        <f t="shared" si="138"/>
        <v>0.2</v>
      </c>
      <c r="CQ108" s="189">
        <f t="shared" si="139"/>
        <v>0.36870000000000003</v>
      </c>
      <c r="CR108" s="189">
        <f t="shared" si="198"/>
        <v>3.687E-2</v>
      </c>
      <c r="CS108" s="189">
        <f t="shared" si="198"/>
        <v>3.687E-2</v>
      </c>
      <c r="CT108" s="189">
        <f t="shared" si="140"/>
        <v>2.9389999999999999E-2</v>
      </c>
      <c r="CU108" s="189">
        <f t="shared" si="199"/>
        <v>2.9390000000000002E-3</v>
      </c>
      <c r="CV108" s="189">
        <f t="shared" si="199"/>
        <v>2.9390000000000002E-3</v>
      </c>
      <c r="CW108" s="189">
        <f t="shared" si="141"/>
        <v>4.6999999999999999E-4</v>
      </c>
      <c r="CX108" s="189">
        <f t="shared" si="200"/>
        <v>4.6999999999999997E-5</v>
      </c>
      <c r="CY108" s="189">
        <f t="shared" si="200"/>
        <v>4.6999999999999997E-5</v>
      </c>
      <c r="CZ108" s="195">
        <f t="shared" si="186"/>
        <v>10.612453353576699</v>
      </c>
      <c r="DA108" s="195">
        <f t="shared" si="187"/>
        <v>50.010228866387699</v>
      </c>
      <c r="DB108" s="195">
        <f t="shared" si="188"/>
        <v>1.1616020700847811</v>
      </c>
      <c r="DC108" s="195">
        <f t="shared" si="189"/>
        <v>33.869286386829408</v>
      </c>
      <c r="DD108" s="195">
        <f t="shared" si="190"/>
        <v>0.65428415730981149</v>
      </c>
      <c r="DE108" s="195">
        <f t="shared" si="191"/>
        <v>19.673925959876094</v>
      </c>
      <c r="DF108" s="195">
        <f t="shared" si="192"/>
        <v>115.98178079406449</v>
      </c>
    </row>
    <row r="109" spans="1:110" x14ac:dyDescent="0.2">
      <c r="A109" s="100"/>
      <c r="B109" s="100" t="s">
        <v>22</v>
      </c>
      <c r="C109" s="100">
        <f>C108*1.024^(D9-20)</f>
        <v>7.5207300828528903E-2</v>
      </c>
      <c r="D109" s="100"/>
      <c r="E109" s="100"/>
      <c r="F109" s="100"/>
      <c r="G109" s="100"/>
      <c r="H109" s="100"/>
      <c r="I109" s="69">
        <f t="shared" si="176"/>
        <v>106</v>
      </c>
      <c r="J109" s="76">
        <f t="shared" si="176"/>
        <v>43815</v>
      </c>
      <c r="K109" s="74">
        <f t="shared" si="142"/>
        <v>12</v>
      </c>
      <c r="L109" s="75">
        <f t="shared" si="105"/>
        <v>23.733888229054148</v>
      </c>
      <c r="M109" s="75">
        <f t="shared" si="106"/>
        <v>0.9</v>
      </c>
      <c r="N109" s="75">
        <f t="shared" si="107"/>
        <v>0.45</v>
      </c>
      <c r="O109" s="75">
        <f t="shared" si="108"/>
        <v>0.2</v>
      </c>
      <c r="P109" s="78">
        <f t="shared" si="194"/>
        <v>0.96035369894048261</v>
      </c>
      <c r="Q109" s="78">
        <f t="shared" si="109"/>
        <v>0.1929640920661807</v>
      </c>
      <c r="R109" s="78">
        <f t="shared" si="110"/>
        <v>8.6833841429781303E-2</v>
      </c>
      <c r="S109" s="78">
        <f t="shared" si="111"/>
        <v>0.42434233208998068</v>
      </c>
      <c r="T109" s="79">
        <f t="shared" si="112"/>
        <v>86.192171259457552</v>
      </c>
      <c r="U109" s="79">
        <f t="shared" si="113"/>
        <v>10.774021407432194</v>
      </c>
      <c r="V109" s="79">
        <f t="shared" si="114"/>
        <v>10.774021407432194</v>
      </c>
      <c r="W109" s="79">
        <f t="shared" si="115"/>
        <v>48.483096333444877</v>
      </c>
      <c r="X109" s="78">
        <f t="shared" si="116"/>
        <v>0.11158387082439712</v>
      </c>
      <c r="Y109" s="80">
        <f t="shared" si="117"/>
        <v>3.6741805471046114E-2</v>
      </c>
      <c r="Z109" s="63">
        <f t="shared" si="143"/>
        <v>8.3774151244563093</v>
      </c>
      <c r="AA109" s="63">
        <f t="shared" si="144"/>
        <v>8.3774151244563093</v>
      </c>
      <c r="AB109" s="80">
        <f t="shared" si="118"/>
        <v>8.7407535217146851E-2</v>
      </c>
      <c r="AC109" s="119">
        <f t="shared" si="145"/>
        <v>0</v>
      </c>
      <c r="AD109" s="119">
        <f t="shared" si="146"/>
        <v>0</v>
      </c>
      <c r="AE109" s="119">
        <f t="shared" si="119"/>
        <v>0</v>
      </c>
      <c r="AF109" s="119">
        <f t="shared" si="147"/>
        <v>0</v>
      </c>
      <c r="AG109" s="119">
        <f t="shared" si="148"/>
        <v>450358.29143095663</v>
      </c>
      <c r="AH109" s="121">
        <f t="shared" si="177"/>
        <v>4469999.9999999972</v>
      </c>
      <c r="AI109" s="126">
        <f t="shared" si="149"/>
        <v>4019641.7085690405</v>
      </c>
      <c r="AJ109" s="119">
        <f t="shared" si="120"/>
        <v>4118.6597885664041</v>
      </c>
      <c r="AK109" s="119">
        <f t="shared" si="150"/>
        <v>10131.50384908788</v>
      </c>
      <c r="AL109" s="119">
        <f t="shared" si="151"/>
        <v>743652.28708598111</v>
      </c>
      <c r="AM109" s="126">
        <f t="shared" si="121"/>
        <v>3275989.4214830594</v>
      </c>
      <c r="AN109" s="121">
        <f t="shared" si="152"/>
        <v>475162765.05337816</v>
      </c>
      <c r="AO109" s="120">
        <f t="shared" si="178"/>
        <v>47516.276505337817</v>
      </c>
      <c r="AP109" s="128">
        <f t="shared" si="122"/>
        <v>7000</v>
      </c>
      <c r="AQ109" s="132">
        <f t="shared" si="153"/>
        <v>145.9000000000006</v>
      </c>
      <c r="AR109" s="132">
        <f t="shared" si="154"/>
        <v>224.57000000000076</v>
      </c>
      <c r="AS109" s="132">
        <f t="shared" si="155"/>
        <v>138.92500000000021</v>
      </c>
      <c r="AT109" s="139">
        <f t="shared" si="179"/>
        <v>68898600932.740112</v>
      </c>
      <c r="AU109" s="139">
        <f t="shared" si="180"/>
        <v>215889474.3303299</v>
      </c>
      <c r="AV109" s="139">
        <f t="shared" si="193"/>
        <v>355111661.02879399</v>
      </c>
      <c r="AW109" s="139">
        <f t="shared" si="123"/>
        <v>18892463409.411705</v>
      </c>
      <c r="AX109" s="133">
        <f t="shared" si="156"/>
        <v>106493478903.76347</v>
      </c>
      <c r="AY109" s="133">
        <f t="shared" si="181"/>
        <v>-114863024.77578735</v>
      </c>
      <c r="AZ109" s="133">
        <f t="shared" si="157"/>
        <v>18045770.407190446</v>
      </c>
      <c r="BA109" s="133">
        <f t="shared" si="158"/>
        <v>34119426.707653083</v>
      </c>
      <c r="BB109" s="146">
        <f t="shared" si="182"/>
        <v>65916954582.029991</v>
      </c>
      <c r="BC109" s="146">
        <f t="shared" si="183"/>
        <v>-108531918.84573364</v>
      </c>
      <c r="BD109" s="146">
        <f t="shared" si="184"/>
        <v>955013600.69248748</v>
      </c>
      <c r="BE109" s="146">
        <f t="shared" si="124"/>
        <v>855770103.26987219</v>
      </c>
      <c r="BF109" s="136">
        <f t="shared" si="159"/>
        <v>22807812722.562153</v>
      </c>
      <c r="BG109" s="136">
        <f t="shared" si="160"/>
        <v>-70536687.5950737</v>
      </c>
      <c r="BH109" s="136">
        <f t="shared" si="161"/>
        <v>1658.1428496560122</v>
      </c>
      <c r="BI109" s="136">
        <f t="shared" si="162"/>
        <v>27799.527698784477</v>
      </c>
      <c r="BJ109" s="150">
        <f t="shared" si="125"/>
        <v>19782380738.916927</v>
      </c>
      <c r="BK109" s="150">
        <f t="shared" si="163"/>
        <v>102800649444.90993</v>
      </c>
      <c r="BL109" s="149">
        <f t="shared" si="164"/>
        <v>8591821606.1453953</v>
      </c>
      <c r="BM109" s="150">
        <f t="shared" si="165"/>
        <v>0</v>
      </c>
      <c r="BN109" s="150">
        <f t="shared" si="185"/>
        <v>2695119815457.6816</v>
      </c>
      <c r="BO109" s="154">
        <f t="shared" si="166"/>
        <v>0.82268880289533575</v>
      </c>
      <c r="BP109" s="154">
        <f t="shared" si="126"/>
        <v>0.82268880289533575</v>
      </c>
      <c r="BQ109" s="148">
        <f t="shared" si="167"/>
        <v>1718943655957.1816</v>
      </c>
      <c r="BR109" s="148">
        <f t="shared" si="168"/>
        <v>1718.9436559571816</v>
      </c>
      <c r="BS109" s="139">
        <f t="shared" si="127"/>
        <v>-19946215.251077686</v>
      </c>
      <c r="BT109" s="139">
        <f t="shared" si="128"/>
        <v>273860930121.24005</v>
      </c>
      <c r="BU109" s="139">
        <f t="shared" si="129"/>
        <v>7040055179.8630991</v>
      </c>
      <c r="BV109" s="139">
        <f t="shared" si="169"/>
        <v>73316164071.065475</v>
      </c>
      <c r="BW109" s="139">
        <f t="shared" si="170"/>
        <v>329720257180.14172</v>
      </c>
      <c r="BX109" s="139">
        <f t="shared" si="171"/>
        <v>23755346892355.98</v>
      </c>
      <c r="BY109" s="143">
        <f t="shared" si="172"/>
        <v>7.2513503055213766</v>
      </c>
      <c r="BZ109" s="143">
        <f t="shared" si="130"/>
        <v>7.2513503055213766</v>
      </c>
      <c r="CA109" s="143">
        <f t="shared" si="131"/>
        <v>80.375799457507597</v>
      </c>
      <c r="CB109" s="143">
        <f t="shared" si="132"/>
        <v>80.375799457507597</v>
      </c>
      <c r="CC109" s="143">
        <f t="shared" si="133"/>
        <v>2.1209506820424382</v>
      </c>
      <c r="CD109" s="143">
        <f t="shared" si="134"/>
        <v>7.7114648291488042</v>
      </c>
      <c r="CE109" s="166">
        <f t="shared" si="135"/>
        <v>92.050647062201946</v>
      </c>
      <c r="CG109" s="167">
        <v>108</v>
      </c>
      <c r="CH109" s="169">
        <f t="shared" si="173"/>
        <v>107</v>
      </c>
      <c r="CI109" s="170">
        <f t="shared" si="174"/>
        <v>1.9823833701756892</v>
      </c>
      <c r="CK109" s="189">
        <v>107</v>
      </c>
      <c r="CL109" s="190">
        <f>'Litter calculation'!G$30+CK109</f>
        <v>42782</v>
      </c>
      <c r="CM109" s="193">
        <f t="shared" si="175"/>
        <v>2</v>
      </c>
      <c r="CN109" s="189">
        <f t="shared" si="136"/>
        <v>0.9</v>
      </c>
      <c r="CO109" s="194">
        <f t="shared" si="137"/>
        <v>0.45</v>
      </c>
      <c r="CP109" s="194">
        <f t="shared" si="138"/>
        <v>0.2</v>
      </c>
      <c r="CQ109" s="189">
        <f t="shared" si="139"/>
        <v>0.36870000000000003</v>
      </c>
      <c r="CR109" s="189">
        <f t="shared" si="198"/>
        <v>3.687E-2</v>
      </c>
      <c r="CS109" s="189">
        <f t="shared" si="198"/>
        <v>3.687E-2</v>
      </c>
      <c r="CT109" s="189">
        <f t="shared" si="140"/>
        <v>2.9389999999999999E-2</v>
      </c>
      <c r="CU109" s="189">
        <f t="shared" si="199"/>
        <v>2.9390000000000002E-3</v>
      </c>
      <c r="CV109" s="189">
        <f t="shared" si="199"/>
        <v>2.9390000000000002E-3</v>
      </c>
      <c r="CW109" s="189">
        <f t="shared" si="141"/>
        <v>4.6999999999999999E-4</v>
      </c>
      <c r="CX109" s="189">
        <f t="shared" si="200"/>
        <v>4.6999999999999997E-5</v>
      </c>
      <c r="CY109" s="189">
        <f t="shared" si="200"/>
        <v>4.6999999999999997E-5</v>
      </c>
      <c r="CZ109" s="195">
        <f t="shared" si="186"/>
        <v>10.636922146307031</v>
      </c>
      <c r="DA109" s="195">
        <f t="shared" si="187"/>
        <v>50.554899581585012</v>
      </c>
      <c r="DB109" s="195">
        <f t="shared" si="188"/>
        <v>1.1747846334869192</v>
      </c>
      <c r="DC109" s="195">
        <f t="shared" si="189"/>
        <v>34.301103067777269</v>
      </c>
      <c r="DD109" s="195">
        <f t="shared" si="190"/>
        <v>0.65973803916720875</v>
      </c>
      <c r="DE109" s="195">
        <f t="shared" si="191"/>
        <v>19.865627307085493</v>
      </c>
      <c r="DF109" s="195">
        <f t="shared" si="192"/>
        <v>117.19307477540893</v>
      </c>
    </row>
    <row r="110" spans="1:110" x14ac:dyDescent="0.2">
      <c r="A110" s="100"/>
      <c r="B110" s="100"/>
      <c r="C110" s="100"/>
      <c r="D110" s="100" t="s">
        <v>19</v>
      </c>
      <c r="E110" s="100"/>
      <c r="F110" s="100">
        <v>2</v>
      </c>
      <c r="G110" s="100" t="s">
        <v>21</v>
      </c>
      <c r="H110" s="100"/>
      <c r="I110" s="69">
        <f t="shared" si="176"/>
        <v>107</v>
      </c>
      <c r="J110" s="76">
        <f t="shared" si="176"/>
        <v>43816</v>
      </c>
      <c r="K110" s="74">
        <f t="shared" si="142"/>
        <v>12</v>
      </c>
      <c r="L110" s="75">
        <f t="shared" si="105"/>
        <v>23.809696455744561</v>
      </c>
      <c r="M110" s="75">
        <f t="shared" si="106"/>
        <v>0.9</v>
      </c>
      <c r="N110" s="75">
        <f t="shared" si="107"/>
        <v>0.45</v>
      </c>
      <c r="O110" s="75">
        <f t="shared" si="108"/>
        <v>0.2</v>
      </c>
      <c r="P110" s="78">
        <f t="shared" si="194"/>
        <v>0.96250807273433625</v>
      </c>
      <c r="Q110" s="78">
        <f t="shared" si="109"/>
        <v>0.19339697089359686</v>
      </c>
      <c r="R110" s="78">
        <f t="shared" si="110"/>
        <v>8.7028636902118581E-2</v>
      </c>
      <c r="S110" s="78">
        <f t="shared" si="111"/>
        <v>0.42529426469656717</v>
      </c>
      <c r="T110" s="79">
        <f t="shared" si="112"/>
        <v>86.373398351388857</v>
      </c>
      <c r="U110" s="79">
        <f t="shared" si="113"/>
        <v>10.796674793923607</v>
      </c>
      <c r="V110" s="79">
        <f t="shared" si="114"/>
        <v>10.796674793923607</v>
      </c>
      <c r="W110" s="79">
        <f t="shared" si="115"/>
        <v>48.585036572656229</v>
      </c>
      <c r="X110" s="78">
        <f t="shared" si="116"/>
        <v>0.11199734981675517</v>
      </c>
      <c r="Y110" s="80">
        <f t="shared" si="117"/>
        <v>3.6879169977809143E-2</v>
      </c>
      <c r="Z110" s="63">
        <f t="shared" si="143"/>
        <v>8.3651228850857144</v>
      </c>
      <c r="AA110" s="63">
        <f t="shared" si="144"/>
        <v>8.3651228850857144</v>
      </c>
      <c r="AB110" s="80">
        <f t="shared" si="118"/>
        <v>8.7564827264706616E-2</v>
      </c>
      <c r="AC110" s="119">
        <f t="shared" si="145"/>
        <v>0</v>
      </c>
      <c r="AD110" s="119">
        <f t="shared" si="146"/>
        <v>0</v>
      </c>
      <c r="AE110" s="119">
        <f t="shared" si="119"/>
        <v>0</v>
      </c>
      <c r="AF110" s="119">
        <f t="shared" si="147"/>
        <v>0</v>
      </c>
      <c r="AG110" s="119">
        <f t="shared" si="148"/>
        <v>450358.29143095663</v>
      </c>
      <c r="AH110" s="121">
        <f t="shared" si="177"/>
        <v>4469999.9999999972</v>
      </c>
      <c r="AI110" s="126">
        <f t="shared" si="149"/>
        <v>4019641.7085690405</v>
      </c>
      <c r="AJ110" s="119">
        <f t="shared" si="120"/>
        <v>4210.6709660184642</v>
      </c>
      <c r="AK110" s="119">
        <f t="shared" si="150"/>
        <v>10223.515026539939</v>
      </c>
      <c r="AL110" s="119">
        <f t="shared" si="151"/>
        <v>753875.80211252102</v>
      </c>
      <c r="AM110" s="126">
        <f t="shared" si="121"/>
        <v>3265765.9064565194</v>
      </c>
      <c r="AN110" s="121">
        <f t="shared" si="152"/>
        <v>473679905.05489373</v>
      </c>
      <c r="AO110" s="120">
        <f t="shared" si="178"/>
        <v>47367.990505489375</v>
      </c>
      <c r="AP110" s="128">
        <f t="shared" si="122"/>
        <v>7000</v>
      </c>
      <c r="AQ110" s="132">
        <f t="shared" si="153"/>
        <v>146.80000000000061</v>
      </c>
      <c r="AR110" s="132">
        <f t="shared" si="154"/>
        <v>225.02000000000075</v>
      </c>
      <c r="AS110" s="132">
        <f t="shared" si="155"/>
        <v>139.1250000000002</v>
      </c>
      <c r="AT110" s="139">
        <f t="shared" si="179"/>
        <v>69109898147.509277</v>
      </c>
      <c r="AU110" s="139">
        <f t="shared" si="180"/>
        <v>211297214.76916504</v>
      </c>
      <c r="AV110" s="139">
        <f t="shared" si="193"/>
        <v>347218859.65900826</v>
      </c>
      <c r="AW110" s="139">
        <f t="shared" si="123"/>
        <v>18536098627.844337</v>
      </c>
      <c r="AX110" s="133">
        <f t="shared" si="156"/>
        <v>106374296278.17784</v>
      </c>
      <c r="AY110" s="133">
        <f t="shared" si="181"/>
        <v>-119182625.58563232</v>
      </c>
      <c r="AZ110" s="133">
        <f t="shared" si="157"/>
        <v>14862294.836965943</v>
      </c>
      <c r="BA110" s="133">
        <f t="shared" si="158"/>
        <v>28216721.36977439</v>
      </c>
      <c r="BB110" s="146">
        <f t="shared" si="182"/>
        <v>65805980809.751213</v>
      </c>
      <c r="BC110" s="146">
        <f t="shared" si="183"/>
        <v>-110973772.27877808</v>
      </c>
      <c r="BD110" s="146">
        <f t="shared" si="184"/>
        <v>874110486.68668711</v>
      </c>
      <c r="BE110" s="146">
        <f t="shared" si="124"/>
        <v>786606536.28197742</v>
      </c>
      <c r="BF110" s="136">
        <f t="shared" si="159"/>
        <v>22736635442.634899</v>
      </c>
      <c r="BG110" s="136">
        <f t="shared" si="160"/>
        <v>-71177279.927253723</v>
      </c>
      <c r="BH110" s="136">
        <f t="shared" si="161"/>
        <v>1080.3427212556894</v>
      </c>
      <c r="BI110" s="136">
        <f t="shared" si="162"/>
        <v>18183.197708717056</v>
      </c>
      <c r="BJ110" s="150">
        <f t="shared" si="125"/>
        <v>19350940068.693798</v>
      </c>
      <c r="BK110" s="150">
        <f t="shared" si="163"/>
        <v>99797246127.009735</v>
      </c>
      <c r="BL110" s="149">
        <f t="shared" si="164"/>
        <v>8410771338.566618</v>
      </c>
      <c r="BM110" s="150">
        <f t="shared" si="165"/>
        <v>0</v>
      </c>
      <c r="BN110" s="150">
        <f t="shared" si="185"/>
        <v>2606262738060.7993</v>
      </c>
      <c r="BO110" s="154">
        <f t="shared" si="166"/>
        <v>0.79805559023937933</v>
      </c>
      <c r="BP110" s="154">
        <f t="shared" si="126"/>
        <v>0.79805559023937933</v>
      </c>
      <c r="BQ110" s="148">
        <f t="shared" si="167"/>
        <v>1727354427295.7483</v>
      </c>
      <c r="BR110" s="148">
        <f t="shared" si="168"/>
        <v>1727.3544272957483</v>
      </c>
      <c r="BS110" s="139">
        <f t="shared" si="127"/>
        <v>-19916948.030967288</v>
      </c>
      <c r="BT110" s="139">
        <f t="shared" si="128"/>
        <v>265859863682.35394</v>
      </c>
      <c r="BU110" s="139">
        <f t="shared" si="129"/>
        <v>7018092380.4446201</v>
      </c>
      <c r="BV110" s="139">
        <f t="shared" si="169"/>
        <v>74134288811.202774</v>
      </c>
      <c r="BW110" s="139">
        <f t="shared" si="170"/>
        <v>321438072318.146</v>
      </c>
      <c r="BX110" s="139">
        <f t="shared" si="171"/>
        <v>23729752802852.09</v>
      </c>
      <c r="BY110" s="143">
        <f t="shared" si="172"/>
        <v>7.266213648668951</v>
      </c>
      <c r="BZ110" s="143">
        <f t="shared" si="130"/>
        <v>7.266213648668951</v>
      </c>
      <c r="CA110" s="143">
        <f t="shared" si="131"/>
        <v>80.540548509444562</v>
      </c>
      <c r="CB110" s="143">
        <f t="shared" si="132"/>
        <v>80.540548509444562</v>
      </c>
      <c r="CC110" s="143">
        <f t="shared" si="133"/>
        <v>2.0993933737166151</v>
      </c>
      <c r="CD110" s="143">
        <f t="shared" si="134"/>
        <v>7.7128335542494364</v>
      </c>
      <c r="CE110" s="166">
        <f t="shared" si="135"/>
        <v>92.202274374244368</v>
      </c>
      <c r="CG110" s="167">
        <v>109</v>
      </c>
      <c r="CH110" s="169">
        <f t="shared" si="173"/>
        <v>108</v>
      </c>
      <c r="CI110" s="170">
        <f t="shared" si="174"/>
        <v>1.982173483307728</v>
      </c>
      <c r="CK110" s="189">
        <v>108</v>
      </c>
      <c r="CL110" s="190">
        <f>'Litter calculation'!G$30+CK110</f>
        <v>42783</v>
      </c>
      <c r="CM110" s="193">
        <f t="shared" si="175"/>
        <v>2</v>
      </c>
      <c r="CN110" s="189">
        <f t="shared" si="136"/>
        <v>0.9</v>
      </c>
      <c r="CO110" s="194">
        <f t="shared" si="137"/>
        <v>0.45</v>
      </c>
      <c r="CP110" s="194">
        <f t="shared" si="138"/>
        <v>0.2</v>
      </c>
      <c r="CQ110" s="189">
        <f t="shared" si="139"/>
        <v>0.36870000000000003</v>
      </c>
      <c r="CR110" s="189">
        <f t="shared" si="198"/>
        <v>3.687E-2</v>
      </c>
      <c r="CS110" s="189">
        <f t="shared" si="198"/>
        <v>3.687E-2</v>
      </c>
      <c r="CT110" s="189">
        <f t="shared" si="140"/>
        <v>2.9389999999999999E-2</v>
      </c>
      <c r="CU110" s="189">
        <f t="shared" si="199"/>
        <v>2.9390000000000002E-3</v>
      </c>
      <c r="CV110" s="189">
        <f t="shared" si="199"/>
        <v>2.9390000000000002E-3</v>
      </c>
      <c r="CW110" s="189">
        <f t="shared" si="141"/>
        <v>4.6999999999999999E-4</v>
      </c>
      <c r="CX110" s="189">
        <f t="shared" si="200"/>
        <v>4.6999999999999997E-5</v>
      </c>
      <c r="CY110" s="189">
        <f t="shared" si="200"/>
        <v>4.6999999999999997E-5</v>
      </c>
      <c r="CZ110" s="195">
        <f t="shared" si="186"/>
        <v>10.660682266176956</v>
      </c>
      <c r="DA110" s="195">
        <f t="shared" si="187"/>
        <v>51.09931436169564</v>
      </c>
      <c r="DB110" s="195">
        <f t="shared" si="188"/>
        <v>1.1879285102131358</v>
      </c>
      <c r="DC110" s="195">
        <f t="shared" si="189"/>
        <v>34.732899453818057</v>
      </c>
      <c r="DD110" s="195">
        <f t="shared" si="190"/>
        <v>0.66517591559732336</v>
      </c>
      <c r="DE110" s="195">
        <f t="shared" si="191"/>
        <v>20.057319644543302</v>
      </c>
      <c r="DF110" s="195">
        <f t="shared" si="192"/>
        <v>118.4033201520444</v>
      </c>
    </row>
    <row r="111" spans="1:110" x14ac:dyDescent="0.2">
      <c r="A111" s="100"/>
      <c r="B111" s="100"/>
      <c r="C111" s="100"/>
      <c r="D111" s="100" t="s">
        <v>20</v>
      </c>
      <c r="E111" s="100">
        <f>F110*1000/(60*60)</f>
        <v>0.55555555555555558</v>
      </c>
      <c r="F111" s="100" t="s">
        <v>17</v>
      </c>
      <c r="G111" s="100"/>
      <c r="H111" s="100"/>
      <c r="I111" s="69">
        <f t="shared" si="176"/>
        <v>108</v>
      </c>
      <c r="J111" s="76">
        <f t="shared" si="176"/>
        <v>43817</v>
      </c>
      <c r="K111" s="74">
        <f t="shared" si="142"/>
        <v>12</v>
      </c>
      <c r="L111" s="75">
        <f t="shared" si="105"/>
        <v>23.883522989686341</v>
      </c>
      <c r="M111" s="75">
        <f t="shared" si="106"/>
        <v>0.9</v>
      </c>
      <c r="N111" s="75">
        <f t="shared" si="107"/>
        <v>0.45</v>
      </c>
      <c r="O111" s="75">
        <f t="shared" si="108"/>
        <v>0.2</v>
      </c>
      <c r="P111" s="78">
        <f t="shared" si="194"/>
        <v>0.96461077431933251</v>
      </c>
      <c r="Q111" s="78">
        <f t="shared" si="109"/>
        <v>0.19381946721207052</v>
      </c>
      <c r="R111" s="78">
        <f t="shared" si="110"/>
        <v>8.7218760245431737E-2</v>
      </c>
      <c r="S111" s="78">
        <f t="shared" si="111"/>
        <v>0.42622336539691436</v>
      </c>
      <c r="T111" s="79">
        <f t="shared" si="112"/>
        <v>86.552611681335364</v>
      </c>
      <c r="U111" s="79">
        <f t="shared" si="113"/>
        <v>10.81907646016692</v>
      </c>
      <c r="V111" s="79">
        <f t="shared" si="114"/>
        <v>10.81907646016692</v>
      </c>
      <c r="W111" s="79">
        <f t="shared" si="115"/>
        <v>48.685844070751145</v>
      </c>
      <c r="X111" s="78">
        <f t="shared" si="116"/>
        <v>0.112401492672495</v>
      </c>
      <c r="Y111" s="80">
        <f t="shared" si="117"/>
        <v>3.7012943657311642E-2</v>
      </c>
      <c r="Z111" s="63">
        <f t="shared" si="143"/>
        <v>8.3531788841376038</v>
      </c>
      <c r="AA111" s="63">
        <f t="shared" si="144"/>
        <v>8.3531788841376038</v>
      </c>
      <c r="AB111" s="80">
        <f t="shared" si="118"/>
        <v>8.7718279606445154E-2</v>
      </c>
      <c r="AC111" s="119">
        <f t="shared" si="145"/>
        <v>0</v>
      </c>
      <c r="AD111" s="119">
        <f t="shared" si="146"/>
        <v>0</v>
      </c>
      <c r="AE111" s="119">
        <f t="shared" si="119"/>
        <v>0</v>
      </c>
      <c r="AF111" s="119">
        <f t="shared" si="147"/>
        <v>0</v>
      </c>
      <c r="AG111" s="119">
        <f t="shared" si="148"/>
        <v>450358.29143095663</v>
      </c>
      <c r="AH111" s="121">
        <f t="shared" si="177"/>
        <v>4469999.9999999972</v>
      </c>
      <c r="AI111" s="126">
        <f t="shared" si="149"/>
        <v>4019641.7085690405</v>
      </c>
      <c r="AJ111" s="119">
        <f t="shared" si="120"/>
        <v>4304.0681378700256</v>
      </c>
      <c r="AK111" s="119">
        <f t="shared" si="150"/>
        <v>10316.912198391501</v>
      </c>
      <c r="AL111" s="119">
        <f t="shared" si="151"/>
        <v>764192.71431091253</v>
      </c>
      <c r="AM111" s="126">
        <f t="shared" si="121"/>
        <v>3255448.9942581281</v>
      </c>
      <c r="AN111" s="121">
        <f t="shared" si="152"/>
        <v>472183498.35258478</v>
      </c>
      <c r="AO111" s="120">
        <f t="shared" si="178"/>
        <v>47218.349835258479</v>
      </c>
      <c r="AP111" s="128">
        <f t="shared" si="122"/>
        <v>7000</v>
      </c>
      <c r="AQ111" s="132">
        <f t="shared" si="153"/>
        <v>147.70000000000061</v>
      </c>
      <c r="AR111" s="132">
        <f t="shared" si="154"/>
        <v>225.47000000000074</v>
      </c>
      <c r="AS111" s="132">
        <f t="shared" si="155"/>
        <v>139.32500000000019</v>
      </c>
      <c r="AT111" s="139">
        <f t="shared" si="179"/>
        <v>69316537558.159729</v>
      </c>
      <c r="AU111" s="139">
        <f t="shared" si="180"/>
        <v>206639410.65045166</v>
      </c>
      <c r="AV111" s="139">
        <f t="shared" si="193"/>
        <v>339254017.36071301</v>
      </c>
      <c r="AW111" s="139">
        <f t="shared" si="123"/>
        <v>18172034061.56361</v>
      </c>
      <c r="AX111" s="133">
        <f t="shared" si="156"/>
        <v>106250730799.29898</v>
      </c>
      <c r="AY111" s="133">
        <f t="shared" si="181"/>
        <v>-123565478.87886047</v>
      </c>
      <c r="AZ111" s="133">
        <f t="shared" si="157"/>
        <v>12234602.424775882</v>
      </c>
      <c r="BA111" s="133">
        <f t="shared" si="158"/>
        <v>23322207.258579031</v>
      </c>
      <c r="BB111" s="146">
        <f t="shared" si="182"/>
        <v>65692529208.303452</v>
      </c>
      <c r="BC111" s="146">
        <f t="shared" si="183"/>
        <v>-113451601.44776154</v>
      </c>
      <c r="BD111" s="146">
        <f t="shared" si="184"/>
        <v>799872728.88312006</v>
      </c>
      <c r="BE111" s="146">
        <f t="shared" si="124"/>
        <v>722801961.90254927</v>
      </c>
      <c r="BF111" s="136">
        <f t="shared" si="159"/>
        <v>22664807920.924068</v>
      </c>
      <c r="BG111" s="136">
        <f t="shared" si="160"/>
        <v>-71827521.710830688</v>
      </c>
      <c r="BH111" s="136">
        <f t="shared" si="161"/>
        <v>703.20336303077033</v>
      </c>
      <c r="BI111" s="136">
        <f t="shared" si="162"/>
        <v>11880.919926521028</v>
      </c>
      <c r="BJ111" s="150">
        <f t="shared" si="125"/>
        <v>18918170111.644665</v>
      </c>
      <c r="BK111" s="150">
        <f t="shared" si="163"/>
        <v>96860928103.434174</v>
      </c>
      <c r="BL111" s="149">
        <f t="shared" si="164"/>
        <v>8233469453.9351816</v>
      </c>
      <c r="BM111" s="150">
        <f t="shared" si="165"/>
        <v>0</v>
      </c>
      <c r="BN111" s="150">
        <f t="shared" si="185"/>
        <v>2520086510615.0747</v>
      </c>
      <c r="BO111" s="154">
        <f t="shared" si="166"/>
        <v>0.7741133450592943</v>
      </c>
      <c r="BP111" s="154">
        <f t="shared" si="126"/>
        <v>0.7741133450592943</v>
      </c>
      <c r="BQ111" s="148">
        <f t="shared" si="167"/>
        <v>1735587896749.6836</v>
      </c>
      <c r="BR111" s="148">
        <f t="shared" si="168"/>
        <v>1735.5878967496835</v>
      </c>
      <c r="BS111" s="139">
        <f t="shared" si="127"/>
        <v>-19888509.949490983</v>
      </c>
      <c r="BT111" s="139">
        <f t="shared" si="128"/>
        <v>258037512467.54865</v>
      </c>
      <c r="BU111" s="139">
        <f t="shared" si="129"/>
        <v>6995927755.3138647</v>
      </c>
      <c r="BV111" s="139">
        <f t="shared" si="169"/>
        <v>74964888228.071518</v>
      </c>
      <c r="BW111" s="139">
        <f t="shared" si="170"/>
        <v>313258175583.75812</v>
      </c>
      <c r="BX111" s="139">
        <f t="shared" si="171"/>
        <v>23702992761474.969</v>
      </c>
      <c r="BY111" s="143">
        <f t="shared" si="172"/>
        <v>7.2810210828926092</v>
      </c>
      <c r="BZ111" s="143">
        <f t="shared" si="130"/>
        <v>7.2810210828926092</v>
      </c>
      <c r="CA111" s="143">
        <f t="shared" si="131"/>
        <v>80.704677852738712</v>
      </c>
      <c r="CB111" s="143">
        <f t="shared" si="132"/>
        <v>80.704677852738712</v>
      </c>
      <c r="CC111" s="143">
        <f t="shared" si="133"/>
        <v>2.0781106354470351</v>
      </c>
      <c r="CD111" s="143">
        <f t="shared" si="134"/>
        <v>7.7144184763038943</v>
      </c>
      <c r="CE111" s="166">
        <f t="shared" si="135"/>
        <v>92.353085972494938</v>
      </c>
      <c r="CG111" s="167">
        <v>110</v>
      </c>
      <c r="CH111" s="169">
        <f t="shared" si="173"/>
        <v>109</v>
      </c>
      <c r="CI111" s="170">
        <f t="shared" si="174"/>
        <v>1.9819674897364858</v>
      </c>
      <c r="CK111" s="189">
        <v>109</v>
      </c>
      <c r="CL111" s="190">
        <f>'Litter calculation'!G$30+CK111</f>
        <v>42784</v>
      </c>
      <c r="CM111" s="193">
        <f t="shared" si="175"/>
        <v>2</v>
      </c>
      <c r="CN111" s="189">
        <f t="shared" si="136"/>
        <v>0.9</v>
      </c>
      <c r="CO111" s="194">
        <f t="shared" si="137"/>
        <v>0.45</v>
      </c>
      <c r="CP111" s="194">
        <f t="shared" si="138"/>
        <v>0.2</v>
      </c>
      <c r="CQ111" s="189">
        <f t="shared" si="139"/>
        <v>0.36870000000000003</v>
      </c>
      <c r="CR111" s="189">
        <f t="shared" si="198"/>
        <v>3.687E-2</v>
      </c>
      <c r="CS111" s="189">
        <f t="shared" si="198"/>
        <v>3.687E-2</v>
      </c>
      <c r="CT111" s="189">
        <f t="shared" si="140"/>
        <v>2.9389999999999999E-2</v>
      </c>
      <c r="CU111" s="189">
        <f t="shared" si="199"/>
        <v>2.9390000000000002E-3</v>
      </c>
      <c r="CV111" s="189">
        <f t="shared" si="199"/>
        <v>2.9390000000000002E-3</v>
      </c>
      <c r="CW111" s="189">
        <f t="shared" si="141"/>
        <v>4.6999999999999999E-4</v>
      </c>
      <c r="CX111" s="189">
        <f t="shared" si="200"/>
        <v>4.6999999999999997E-5</v>
      </c>
      <c r="CY111" s="189">
        <f t="shared" si="200"/>
        <v>4.6999999999999997E-5</v>
      </c>
      <c r="CZ111" s="195">
        <f t="shared" si="186"/>
        <v>10.68375423799244</v>
      </c>
      <c r="DA111" s="195">
        <f t="shared" si="187"/>
        <v>51.643473326980811</v>
      </c>
      <c r="DB111" s="195">
        <f t="shared" si="188"/>
        <v>1.2010338137966525</v>
      </c>
      <c r="DC111" s="195">
        <f t="shared" si="189"/>
        <v>35.16467554590561</v>
      </c>
      <c r="DD111" s="195">
        <f t="shared" si="190"/>
        <v>0.67059783357104863</v>
      </c>
      <c r="DE111" s="195">
        <f t="shared" si="191"/>
        <v>20.249002972672972</v>
      </c>
      <c r="DF111" s="195">
        <f t="shared" si="192"/>
        <v>119.61253773091953</v>
      </c>
    </row>
    <row r="112" spans="1:110" x14ac:dyDescent="0.2">
      <c r="I112" s="69">
        <f t="shared" si="176"/>
        <v>109</v>
      </c>
      <c r="J112" s="76">
        <f t="shared" si="176"/>
        <v>43818</v>
      </c>
      <c r="K112" s="74">
        <f t="shared" si="142"/>
        <v>12</v>
      </c>
      <c r="L112" s="75">
        <f t="shared" si="105"/>
        <v>23.955345565803807</v>
      </c>
      <c r="M112" s="75">
        <f t="shared" si="106"/>
        <v>0.9</v>
      </c>
      <c r="N112" s="75">
        <f t="shared" si="107"/>
        <v>0.45</v>
      </c>
      <c r="O112" s="75">
        <f t="shared" si="108"/>
        <v>0.2</v>
      </c>
      <c r="P112" s="78">
        <f t="shared" si="194"/>
        <v>0.96666080802482712</v>
      </c>
      <c r="Q112" s="78">
        <f t="shared" si="109"/>
        <v>0.1942313809612676</v>
      </c>
      <c r="R112" s="78">
        <f t="shared" si="110"/>
        <v>8.7404121432570411E-2</v>
      </c>
      <c r="S112" s="78">
        <f t="shared" si="111"/>
        <v>0.42712919424352824</v>
      </c>
      <c r="T112" s="79">
        <f t="shared" si="112"/>
        <v>86.729578847275917</v>
      </c>
      <c r="U112" s="79">
        <f t="shared" si="113"/>
        <v>10.84119735590949</v>
      </c>
      <c r="V112" s="79">
        <f t="shared" si="114"/>
        <v>10.84119735590949</v>
      </c>
      <c r="W112" s="79">
        <f t="shared" si="115"/>
        <v>48.785388101592702</v>
      </c>
      <c r="X112" s="78">
        <f t="shared" si="116"/>
        <v>0.11279606488178526</v>
      </c>
      <c r="Y112" s="80">
        <f t="shared" si="117"/>
        <v>3.7143086165236497E-2</v>
      </c>
      <c r="Z112" s="63">
        <f t="shared" si="143"/>
        <v>8.3415843935977438</v>
      </c>
      <c r="AA112" s="63">
        <f t="shared" si="144"/>
        <v>8.3415843935977438</v>
      </c>
      <c r="AB112" s="80">
        <f t="shared" si="118"/>
        <v>8.786782467838565E-2</v>
      </c>
      <c r="AC112" s="119">
        <f t="shared" si="145"/>
        <v>0</v>
      </c>
      <c r="AD112" s="119">
        <f t="shared" si="146"/>
        <v>0</v>
      </c>
      <c r="AE112" s="119">
        <f t="shared" si="119"/>
        <v>0</v>
      </c>
      <c r="AF112" s="119">
        <f t="shared" si="147"/>
        <v>0</v>
      </c>
      <c r="AG112" s="119">
        <f t="shared" si="148"/>
        <v>450358.29143095663</v>
      </c>
      <c r="AH112" s="121">
        <f t="shared" si="177"/>
        <v>4469999.9999999972</v>
      </c>
      <c r="AI112" s="126">
        <f t="shared" si="149"/>
        <v>4019641.7085690405</v>
      </c>
      <c r="AJ112" s="119">
        <f t="shared" si="120"/>
        <v>4398.8526714619602</v>
      </c>
      <c r="AK112" s="119">
        <f t="shared" si="150"/>
        <v>10411.696731983437</v>
      </c>
      <c r="AL112" s="119">
        <f t="shared" si="151"/>
        <v>774604.41104289598</v>
      </c>
      <c r="AM112" s="126">
        <f t="shared" si="121"/>
        <v>3245037.2975261444</v>
      </c>
      <c r="AN112" s="121">
        <f t="shared" si="152"/>
        <v>470673343.71788913</v>
      </c>
      <c r="AO112" s="120">
        <f t="shared" si="178"/>
        <v>47067.334371788915</v>
      </c>
      <c r="AP112" s="128">
        <f t="shared" si="122"/>
        <v>7000</v>
      </c>
      <c r="AQ112" s="132">
        <f t="shared" si="153"/>
        <v>148.60000000000062</v>
      </c>
      <c r="AR112" s="132">
        <f t="shared" si="154"/>
        <v>225.92000000000073</v>
      </c>
      <c r="AS112" s="132">
        <f t="shared" si="155"/>
        <v>139.52500000000018</v>
      </c>
      <c r="AT112" s="139">
        <f t="shared" si="179"/>
        <v>69518452867.132507</v>
      </c>
      <c r="AU112" s="139">
        <f t="shared" si="180"/>
        <v>201915308.97277832</v>
      </c>
      <c r="AV112" s="139">
        <f t="shared" si="193"/>
        <v>331215707.27381003</v>
      </c>
      <c r="AW112" s="139">
        <f t="shared" si="123"/>
        <v>17800160792.993748</v>
      </c>
      <c r="AX112" s="133">
        <f t="shared" si="156"/>
        <v>106122718808.07281</v>
      </c>
      <c r="AY112" s="133">
        <f t="shared" si="181"/>
        <v>-128011991.22616577</v>
      </c>
      <c r="AZ112" s="133">
        <f t="shared" si="157"/>
        <v>10066803.188807689</v>
      </c>
      <c r="BA112" s="133">
        <f t="shared" si="158"/>
        <v>19266102.883450039</v>
      </c>
      <c r="BB112" s="146">
        <f t="shared" si="182"/>
        <v>65576563613.494995</v>
      </c>
      <c r="BC112" s="146">
        <f t="shared" si="183"/>
        <v>-115965594.80845642</v>
      </c>
      <c r="BD112" s="146">
        <f t="shared" si="184"/>
        <v>731770563.98677909</v>
      </c>
      <c r="BE112" s="146">
        <f t="shared" si="124"/>
        <v>663961299.5750258</v>
      </c>
      <c r="BF112" s="136">
        <f t="shared" si="159"/>
        <v>22592320498.458679</v>
      </c>
      <c r="BG112" s="136">
        <f t="shared" si="160"/>
        <v>-72487422.465389252</v>
      </c>
      <c r="BH112" s="136">
        <f t="shared" si="161"/>
        <v>457.28808375948381</v>
      </c>
      <c r="BI112" s="136">
        <f t="shared" si="162"/>
        <v>7755.0628983915885</v>
      </c>
      <c r="BJ112" s="150">
        <f t="shared" si="125"/>
        <v>18483395950.515121</v>
      </c>
      <c r="BK112" s="150">
        <f t="shared" si="163"/>
        <v>93990953690.147842</v>
      </c>
      <c r="BL112" s="149">
        <f t="shared" si="164"/>
        <v>8059833384.9386206</v>
      </c>
      <c r="BM112" s="150">
        <f t="shared" si="165"/>
        <v>0</v>
      </c>
      <c r="BN112" s="150">
        <f t="shared" si="185"/>
        <v>2436519119490.5034</v>
      </c>
      <c r="BO112" s="154">
        <f t="shared" si="166"/>
        <v>0.75084471951924392</v>
      </c>
      <c r="BP112" s="154">
        <f t="shared" si="126"/>
        <v>0.75084471951924392</v>
      </c>
      <c r="BQ112" s="148">
        <f t="shared" si="167"/>
        <v>1743647730134.6223</v>
      </c>
      <c r="BR112" s="148">
        <f t="shared" si="168"/>
        <v>1743.6477301346224</v>
      </c>
      <c r="BS112" s="139">
        <f t="shared" si="127"/>
        <v>-19860904.035184614</v>
      </c>
      <c r="BT112" s="139">
        <f t="shared" si="128"/>
        <v>250391900630.55386</v>
      </c>
      <c r="BU112" s="139">
        <f t="shared" si="129"/>
        <v>6973558486.7801857</v>
      </c>
      <c r="BV112" s="139">
        <f t="shared" si="169"/>
        <v>75807783414.255478</v>
      </c>
      <c r="BW112" s="139">
        <f t="shared" si="170"/>
        <v>305188741386.20929</v>
      </c>
      <c r="BX112" s="139">
        <f t="shared" si="171"/>
        <v>23674988399425.555</v>
      </c>
      <c r="BY112" s="143">
        <f t="shared" si="172"/>
        <v>7.2957523223151215</v>
      </c>
      <c r="BZ112" s="143">
        <f t="shared" si="130"/>
        <v>7.2957523223151215</v>
      </c>
      <c r="CA112" s="143">
        <f t="shared" si="131"/>
        <v>80.867962633599845</v>
      </c>
      <c r="CB112" s="143">
        <f t="shared" si="132"/>
        <v>80.867962633599845</v>
      </c>
      <c r="CC112" s="143">
        <f t="shared" si="133"/>
        <v>2.057098056770795</v>
      </c>
      <c r="CD112" s="143">
        <f t="shared" si="134"/>
        <v>7.7162067221169961</v>
      </c>
      <c r="CE112" s="166">
        <f t="shared" si="135"/>
        <v>92.502891033977519</v>
      </c>
      <c r="CG112" s="167">
        <v>111</v>
      </c>
      <c r="CH112" s="169">
        <f t="shared" si="173"/>
        <v>110</v>
      </c>
      <c r="CI112" s="170">
        <f t="shared" si="174"/>
        <v>1.9817652821323735</v>
      </c>
      <c r="CK112" s="189">
        <v>110</v>
      </c>
      <c r="CL112" s="190">
        <f>'Litter calculation'!G$30+CK112</f>
        <v>42785</v>
      </c>
      <c r="CM112" s="193">
        <f t="shared" si="175"/>
        <v>2</v>
      </c>
      <c r="CN112" s="189">
        <f t="shared" si="136"/>
        <v>0.9</v>
      </c>
      <c r="CO112" s="194">
        <f t="shared" si="137"/>
        <v>0.45</v>
      </c>
      <c r="CP112" s="194">
        <f t="shared" si="138"/>
        <v>0.2</v>
      </c>
      <c r="CQ112" s="189">
        <f t="shared" si="139"/>
        <v>0.36870000000000003</v>
      </c>
      <c r="CR112" s="189">
        <f t="shared" si="198"/>
        <v>3.687E-2</v>
      </c>
      <c r="CS112" s="189">
        <f t="shared" si="198"/>
        <v>3.687E-2</v>
      </c>
      <c r="CT112" s="189">
        <f t="shared" si="140"/>
        <v>2.9389999999999999E-2</v>
      </c>
      <c r="CU112" s="189">
        <f t="shared" si="199"/>
        <v>2.9390000000000002E-3</v>
      </c>
      <c r="CV112" s="189">
        <f t="shared" si="199"/>
        <v>2.9390000000000002E-3</v>
      </c>
      <c r="CW112" s="189">
        <f t="shared" si="141"/>
        <v>4.6999999999999999E-4</v>
      </c>
      <c r="CX112" s="189">
        <f t="shared" si="200"/>
        <v>4.6999999999999997E-5</v>
      </c>
      <c r="CY112" s="189">
        <f t="shared" si="200"/>
        <v>4.6999999999999997E-5</v>
      </c>
      <c r="CZ112" s="195">
        <f t="shared" si="186"/>
        <v>10.706157992113578</v>
      </c>
      <c r="DA112" s="195">
        <f t="shared" si="187"/>
        <v>52.18737659764524</v>
      </c>
      <c r="DB112" s="195">
        <f t="shared" si="188"/>
        <v>1.2141006574375068</v>
      </c>
      <c r="DC112" s="195">
        <f t="shared" si="189"/>
        <v>35.596431344993725</v>
      </c>
      <c r="DD112" s="195">
        <f t="shared" si="190"/>
        <v>0.67600383992143287</v>
      </c>
      <c r="DE112" s="195">
        <f t="shared" si="191"/>
        <v>20.440677291897931</v>
      </c>
      <c r="DF112" s="195">
        <f t="shared" si="192"/>
        <v>120.82074772400942</v>
      </c>
    </row>
    <row r="113" spans="1:110" x14ac:dyDescent="0.2">
      <c r="I113" s="69">
        <f t="shared" si="176"/>
        <v>110</v>
      </c>
      <c r="J113" s="76">
        <f t="shared" si="176"/>
        <v>43819</v>
      </c>
      <c r="K113" s="74">
        <f t="shared" si="142"/>
        <v>12</v>
      </c>
      <c r="L113" s="75">
        <f t="shared" si="105"/>
        <v>24.025142523387601</v>
      </c>
      <c r="M113" s="75">
        <f t="shared" si="106"/>
        <v>0.9</v>
      </c>
      <c r="N113" s="75">
        <f t="shared" si="107"/>
        <v>0.45</v>
      </c>
      <c r="O113" s="75">
        <f t="shared" si="108"/>
        <v>0.2</v>
      </c>
      <c r="P113" s="78">
        <f t="shared" si="194"/>
        <v>0.96865719860486632</v>
      </c>
      <c r="Q113" s="78">
        <f t="shared" si="109"/>
        <v>0.19463251618479174</v>
      </c>
      <c r="R113" s="78">
        <f t="shared" si="110"/>
        <v>8.7584632283156272E-2</v>
      </c>
      <c r="S113" s="78">
        <f t="shared" si="111"/>
        <v>0.42801132031377814</v>
      </c>
      <c r="T113" s="79">
        <f t="shared" si="112"/>
        <v>86.904065811382395</v>
      </c>
      <c r="U113" s="79">
        <f t="shared" si="113"/>
        <v>10.863008226422799</v>
      </c>
      <c r="V113" s="79">
        <f t="shared" si="114"/>
        <v>10.863008226422799</v>
      </c>
      <c r="W113" s="79">
        <f t="shared" si="115"/>
        <v>48.883537018902594</v>
      </c>
      <c r="X113" s="78">
        <f t="shared" si="116"/>
        <v>0.11318083594607628</v>
      </c>
      <c r="Y113" s="80">
        <f t="shared" si="117"/>
        <v>3.7269558252378328E-2</v>
      </c>
      <c r="Z113" s="63">
        <f t="shared" si="143"/>
        <v>8.3303406448518338</v>
      </c>
      <c r="AA113" s="63">
        <f t="shared" si="144"/>
        <v>8.3303406448518338</v>
      </c>
      <c r="AB113" s="80">
        <f t="shared" si="118"/>
        <v>8.801339637870019E-2</v>
      </c>
      <c r="AC113" s="119">
        <f t="shared" si="145"/>
        <v>0</v>
      </c>
      <c r="AD113" s="119">
        <f t="shared" si="146"/>
        <v>0</v>
      </c>
      <c r="AE113" s="119">
        <f t="shared" si="119"/>
        <v>0</v>
      </c>
      <c r="AF113" s="119">
        <f t="shared" si="147"/>
        <v>0</v>
      </c>
      <c r="AG113" s="119">
        <f t="shared" si="148"/>
        <v>450358.29143095663</v>
      </c>
      <c r="AH113" s="121">
        <f t="shared" si="177"/>
        <v>4469999.9999999972</v>
      </c>
      <c r="AI113" s="126">
        <f t="shared" si="149"/>
        <v>4019641.7085690405</v>
      </c>
      <c r="AJ113" s="119">
        <f t="shared" si="120"/>
        <v>4495.0253098805961</v>
      </c>
      <c r="AK113" s="119">
        <f t="shared" si="150"/>
        <v>10507.869370402072</v>
      </c>
      <c r="AL113" s="119">
        <f t="shared" si="151"/>
        <v>785112.28041329805</v>
      </c>
      <c r="AM113" s="126">
        <f t="shared" si="121"/>
        <v>3234529.4281557426</v>
      </c>
      <c r="AN113" s="121">
        <f t="shared" si="152"/>
        <v>469149239.81446457</v>
      </c>
      <c r="AO113" s="120">
        <f t="shared" si="178"/>
        <v>46914.92398144646</v>
      </c>
      <c r="AP113" s="128">
        <f t="shared" si="122"/>
        <v>7000</v>
      </c>
      <c r="AQ113" s="132">
        <f t="shared" si="153"/>
        <v>149.50000000000063</v>
      </c>
      <c r="AR113" s="132">
        <f t="shared" si="154"/>
        <v>226.37000000000072</v>
      </c>
      <c r="AS113" s="132">
        <f t="shared" si="155"/>
        <v>139.72500000000016</v>
      </c>
      <c r="AT113" s="139">
        <f t="shared" si="179"/>
        <v>69715577036.429733</v>
      </c>
      <c r="AU113" s="139">
        <f t="shared" si="180"/>
        <v>197124169.29722595</v>
      </c>
      <c r="AV113" s="139">
        <f t="shared" si="193"/>
        <v>323102389.78076279</v>
      </c>
      <c r="AW113" s="139">
        <f t="shared" si="123"/>
        <v>17420369626.202702</v>
      </c>
      <c r="AX113" s="133">
        <f t="shared" si="156"/>
        <v>105990196258.88417</v>
      </c>
      <c r="AY113" s="133">
        <f t="shared" si="181"/>
        <v>-132522549.18864441</v>
      </c>
      <c r="AZ113" s="133">
        <f t="shared" si="157"/>
        <v>8279331.8368000388</v>
      </c>
      <c r="BA113" s="133">
        <f t="shared" si="158"/>
        <v>15906775.778152183</v>
      </c>
      <c r="BB113" s="146">
        <f t="shared" si="182"/>
        <v>65458047685.113251</v>
      </c>
      <c r="BC113" s="146">
        <f t="shared" si="183"/>
        <v>-118515928.38174438</v>
      </c>
      <c r="BD113" s="146">
        <f t="shared" si="184"/>
        <v>669314450.38797295</v>
      </c>
      <c r="BE113" s="146">
        <f t="shared" si="124"/>
        <v>609716942.74153638</v>
      </c>
      <c r="BF113" s="136">
        <f t="shared" si="159"/>
        <v>22519163511.094299</v>
      </c>
      <c r="BG113" s="136">
        <f t="shared" si="160"/>
        <v>-73156987.364379883</v>
      </c>
      <c r="BH113" s="136">
        <f t="shared" si="161"/>
        <v>297.09705291862895</v>
      </c>
      <c r="BI113" s="136">
        <f t="shared" si="162"/>
        <v>5056.9038786302217</v>
      </c>
      <c r="BJ113" s="150">
        <f t="shared" si="125"/>
        <v>18045998401.62627</v>
      </c>
      <c r="BK113" s="150">
        <f t="shared" si="163"/>
        <v>91186509096.189148</v>
      </c>
      <c r="BL113" s="149">
        <f t="shared" si="164"/>
        <v>7889778230.1643972</v>
      </c>
      <c r="BM113" s="150">
        <f t="shared" si="165"/>
        <v>0</v>
      </c>
      <c r="BN113" s="150">
        <f t="shared" si="185"/>
        <v>2355488830565.7764</v>
      </c>
      <c r="BO113" s="154">
        <f t="shared" si="166"/>
        <v>0.72823230794002214</v>
      </c>
      <c r="BP113" s="154">
        <f t="shared" si="126"/>
        <v>0.72823230794002214</v>
      </c>
      <c r="BQ113" s="148">
        <f t="shared" si="167"/>
        <v>1751537508364.7866</v>
      </c>
      <c r="BR113" s="148">
        <f t="shared" si="168"/>
        <v>1751.5375083647866</v>
      </c>
      <c r="BS113" s="139">
        <f t="shared" si="127"/>
        <v>-19834133.219917234</v>
      </c>
      <c r="BT113" s="139">
        <f t="shared" si="128"/>
        <v>242920860232.24789</v>
      </c>
      <c r="BU113" s="139">
        <f t="shared" si="129"/>
        <v>6950981731.8705139</v>
      </c>
      <c r="BV113" s="139">
        <f t="shared" si="169"/>
        <v>76662812361.694839</v>
      </c>
      <c r="BW113" s="139">
        <f t="shared" si="170"/>
        <v>297237046487.37878</v>
      </c>
      <c r="BX113" s="139">
        <f t="shared" si="171"/>
        <v>23645670957453.902</v>
      </c>
      <c r="BY113" s="143">
        <f t="shared" si="172"/>
        <v>7.3103898055848395</v>
      </c>
      <c r="BZ113" s="143">
        <f t="shared" si="130"/>
        <v>7.3103898055848395</v>
      </c>
      <c r="CA113" s="143">
        <f t="shared" si="131"/>
        <v>81.03020819756793</v>
      </c>
      <c r="CB113" s="143">
        <f t="shared" si="132"/>
        <v>81.03020819756793</v>
      </c>
      <c r="CC113" s="143">
        <f t="shared" si="133"/>
        <v>2.0363511520946092</v>
      </c>
      <c r="CD113" s="143">
        <f t="shared" si="134"/>
        <v>7.718186763845158</v>
      </c>
      <c r="CE113" s="166">
        <f t="shared" si="135"/>
        <v>92.651514420541872</v>
      </c>
      <c r="CG113" s="167">
        <v>112</v>
      </c>
      <c r="CH113" s="169">
        <f t="shared" si="173"/>
        <v>111</v>
      </c>
      <c r="CI113" s="170">
        <f t="shared" si="174"/>
        <v>1.9815667570749009</v>
      </c>
      <c r="CK113" s="189">
        <v>111</v>
      </c>
      <c r="CL113" s="190">
        <f>'Litter calculation'!G$30+CK113</f>
        <v>42786</v>
      </c>
      <c r="CM113" s="193">
        <f t="shared" si="175"/>
        <v>2</v>
      </c>
      <c r="CN113" s="189">
        <f t="shared" si="136"/>
        <v>0.9</v>
      </c>
      <c r="CO113" s="194">
        <f t="shared" si="137"/>
        <v>0.45</v>
      </c>
      <c r="CP113" s="194">
        <f t="shared" si="138"/>
        <v>0.2</v>
      </c>
      <c r="CQ113" s="189">
        <f t="shared" si="139"/>
        <v>0.36870000000000003</v>
      </c>
      <c r="CR113" s="189">
        <f t="shared" si="198"/>
        <v>3.687E-2</v>
      </c>
      <c r="CS113" s="189">
        <f t="shared" si="198"/>
        <v>3.687E-2</v>
      </c>
      <c r="CT113" s="189">
        <f t="shared" si="140"/>
        <v>2.9389999999999999E-2</v>
      </c>
      <c r="CU113" s="189">
        <f t="shared" si="199"/>
        <v>2.9390000000000002E-3</v>
      </c>
      <c r="CV113" s="189">
        <f t="shared" si="199"/>
        <v>2.9390000000000002E-3</v>
      </c>
      <c r="CW113" s="189">
        <f t="shared" si="141"/>
        <v>4.6999999999999999E-4</v>
      </c>
      <c r="CX113" s="189">
        <f t="shared" si="200"/>
        <v>4.6999999999999997E-5</v>
      </c>
      <c r="CY113" s="189">
        <f t="shared" si="200"/>
        <v>4.6999999999999997E-5</v>
      </c>
      <c r="CZ113" s="195">
        <f t="shared" si="186"/>
        <v>10.727912881671111</v>
      </c>
      <c r="DA113" s="195">
        <f t="shared" si="187"/>
        <v>52.731024293837159</v>
      </c>
      <c r="DB113" s="195">
        <f t="shared" si="188"/>
        <v>1.2271291540035298</v>
      </c>
      <c r="DC113" s="195">
        <f t="shared" si="189"/>
        <v>36.028166852036151</v>
      </c>
      <c r="DD113" s="195">
        <f t="shared" si="190"/>
        <v>0.68139398134408447</v>
      </c>
      <c r="DE113" s="195">
        <f t="shared" si="191"/>
        <v>20.632342602641586</v>
      </c>
      <c r="DF113" s="195">
        <f t="shared" si="192"/>
        <v>122.02796976553363</v>
      </c>
    </row>
    <row r="114" spans="1:110" ht="16" x14ac:dyDescent="0.2">
      <c r="A114" s="5"/>
      <c r="B114" s="5"/>
      <c r="C114" s="182"/>
      <c r="D114" s="183"/>
      <c r="E114" s="184"/>
      <c r="F114" s="1"/>
      <c r="G114" s="1"/>
      <c r="I114" s="69">
        <f t="shared" si="176"/>
        <v>111</v>
      </c>
      <c r="J114" s="76">
        <f t="shared" si="176"/>
        <v>43820</v>
      </c>
      <c r="K114" s="74">
        <f t="shared" si="142"/>
        <v>12</v>
      </c>
      <c r="L114" s="75">
        <f t="shared" si="105"/>
        <v>24.092892812627294</v>
      </c>
      <c r="M114" s="75">
        <f t="shared" si="106"/>
        <v>0.9</v>
      </c>
      <c r="N114" s="75">
        <f t="shared" si="107"/>
        <v>0.45</v>
      </c>
      <c r="O114" s="75">
        <f t="shared" si="108"/>
        <v>0.2</v>
      </c>
      <c r="P114" s="78">
        <f t="shared" si="194"/>
        <v>0.97059899205254041</v>
      </c>
      <c r="Q114" s="78">
        <f t="shared" si="109"/>
        <v>0.1950226811938128</v>
      </c>
      <c r="R114" s="78">
        <f t="shared" si="110"/>
        <v>8.7760206537215751E-2</v>
      </c>
      <c r="S114" s="78">
        <f t="shared" si="111"/>
        <v>0.42886932206972717</v>
      </c>
      <c r="T114" s="79">
        <f t="shared" si="112"/>
        <v>87.075837432715645</v>
      </c>
      <c r="U114" s="79">
        <f t="shared" si="113"/>
        <v>10.884479679089456</v>
      </c>
      <c r="V114" s="79">
        <f t="shared" si="114"/>
        <v>10.884479679089456</v>
      </c>
      <c r="W114" s="79">
        <f t="shared" si="115"/>
        <v>48.980158555902555</v>
      </c>
      <c r="X114" s="78">
        <f t="shared" si="116"/>
        <v>0.11355557962726916</v>
      </c>
      <c r="Y114" s="80">
        <f t="shared" si="117"/>
        <v>3.7392321776480657E-2</v>
      </c>
      <c r="Z114" s="63">
        <f t="shared" si="143"/>
        <v>8.3194488292675892</v>
      </c>
      <c r="AA114" s="63">
        <f t="shared" si="144"/>
        <v>8.3194488292675892</v>
      </c>
      <c r="AB114" s="80">
        <f t="shared" si="118"/>
        <v>8.8154930117236768E-2</v>
      </c>
      <c r="AC114" s="119">
        <f t="shared" si="145"/>
        <v>0</v>
      </c>
      <c r="AD114" s="119">
        <f t="shared" si="146"/>
        <v>0</v>
      </c>
      <c r="AE114" s="119">
        <f t="shared" si="119"/>
        <v>0</v>
      </c>
      <c r="AF114" s="119">
        <f t="shared" si="147"/>
        <v>0</v>
      </c>
      <c r="AG114" s="119">
        <f t="shared" si="148"/>
        <v>450358.29143095663</v>
      </c>
      <c r="AH114" s="121">
        <f t="shared" si="177"/>
        <v>4469999.9999999972</v>
      </c>
      <c r="AI114" s="126">
        <f t="shared" si="149"/>
        <v>4019641.7085690405</v>
      </c>
      <c r="AJ114" s="119">
        <f t="shared" si="120"/>
        <v>4592.5861577436926</v>
      </c>
      <c r="AK114" s="119">
        <f t="shared" si="150"/>
        <v>10605.430218265168</v>
      </c>
      <c r="AL114" s="119">
        <f t="shared" si="151"/>
        <v>795717.71063156321</v>
      </c>
      <c r="AM114" s="126">
        <f t="shared" si="121"/>
        <v>3223923.9979374772</v>
      </c>
      <c r="AN114" s="121">
        <f t="shared" si="152"/>
        <v>467610985.29079443</v>
      </c>
      <c r="AO114" s="120">
        <f t="shared" si="178"/>
        <v>46761.098529079442</v>
      </c>
      <c r="AP114" s="128">
        <f t="shared" si="122"/>
        <v>7000</v>
      </c>
      <c r="AQ114" s="132">
        <f t="shared" si="153"/>
        <v>150.40000000000063</v>
      </c>
      <c r="AR114" s="132">
        <f t="shared" si="154"/>
        <v>226.8200000000007</v>
      </c>
      <c r="AS114" s="132">
        <f t="shared" si="155"/>
        <v>139.92500000000015</v>
      </c>
      <c r="AT114" s="139">
        <f t="shared" si="179"/>
        <v>69907842300.97406</v>
      </c>
      <c r="AU114" s="139">
        <f t="shared" si="180"/>
        <v>192265264.54432678</v>
      </c>
      <c r="AV114" s="139">
        <f t="shared" si="193"/>
        <v>314912480.40938264</v>
      </c>
      <c r="AW114" s="139">
        <f t="shared" si="123"/>
        <v>17032555007.207596</v>
      </c>
      <c r="AX114" s="133">
        <f t="shared" si="156"/>
        <v>105853098740.27747</v>
      </c>
      <c r="AY114" s="133">
        <f t="shared" si="181"/>
        <v>-137097518.60670471</v>
      </c>
      <c r="AZ114" s="133">
        <f t="shared" si="157"/>
        <v>6806209.9486397728</v>
      </c>
      <c r="BA114" s="133">
        <f t="shared" si="158"/>
        <v>13126154.975371139</v>
      </c>
      <c r="BB114" s="146">
        <f t="shared" si="182"/>
        <v>65336944919.756332</v>
      </c>
      <c r="BC114" s="146">
        <f t="shared" si="183"/>
        <v>-121102765.35691833</v>
      </c>
      <c r="BD114" s="146">
        <f t="shared" si="184"/>
        <v>612052187.29130733</v>
      </c>
      <c r="BE114" s="146">
        <f t="shared" si="124"/>
        <v>559726975.59217799</v>
      </c>
      <c r="BF114" s="136">
        <f t="shared" si="159"/>
        <v>22445327293.958134</v>
      </c>
      <c r="BG114" s="136">
        <f t="shared" si="160"/>
        <v>-73836217.136165619</v>
      </c>
      <c r="BH114" s="136">
        <f t="shared" si="161"/>
        <v>192.84858295479512</v>
      </c>
      <c r="BI114" s="136">
        <f t="shared" si="162"/>
        <v>3294.2537409205765</v>
      </c>
      <c r="BJ114" s="150">
        <f t="shared" si="125"/>
        <v>17605411432.028885</v>
      </c>
      <c r="BK114" s="150">
        <f t="shared" si="163"/>
        <v>88446714490.303284</v>
      </c>
      <c r="BL114" s="149">
        <f t="shared" si="164"/>
        <v>7723216924.544095</v>
      </c>
      <c r="BM114" s="150">
        <f t="shared" si="165"/>
        <v>0</v>
      </c>
      <c r="BN114" s="150">
        <f t="shared" si="185"/>
        <v>2276924310582.958</v>
      </c>
      <c r="BO114" s="154">
        <f t="shared" si="166"/>
        <v>0.70625868104819867</v>
      </c>
      <c r="BP114" s="154">
        <f t="shared" si="126"/>
        <v>0.70625868104819867</v>
      </c>
      <c r="BQ114" s="148">
        <f t="shared" si="167"/>
        <v>1759260725289.3308</v>
      </c>
      <c r="BR114" s="148">
        <f t="shared" si="168"/>
        <v>1759.260725289331</v>
      </c>
      <c r="BS114" s="139">
        <f t="shared" si="127"/>
        <v>-19808200.34027705</v>
      </c>
      <c r="BT114" s="139">
        <f t="shared" si="128"/>
        <v>235622047402.16797</v>
      </c>
      <c r="BU114" s="139">
        <f t="shared" si="129"/>
        <v>6928194627.0403004</v>
      </c>
      <c r="BV114" s="139">
        <f t="shared" si="169"/>
        <v>77529828951.447083</v>
      </c>
      <c r="BW114" s="139">
        <f t="shared" si="170"/>
        <v>289409521455.49554</v>
      </c>
      <c r="BX114" s="139">
        <f t="shared" si="171"/>
        <v>23614980599728.406</v>
      </c>
      <c r="BY114" s="143">
        <f t="shared" si="172"/>
        <v>7.3249185200507885</v>
      </c>
      <c r="BZ114" s="143">
        <f t="shared" si="130"/>
        <v>7.3249185200507885</v>
      </c>
      <c r="CA114" s="143">
        <f t="shared" si="131"/>
        <v>81.191248140625348</v>
      </c>
      <c r="CB114" s="143">
        <f t="shared" si="132"/>
        <v>81.191248140625348</v>
      </c>
      <c r="CC114" s="143">
        <f t="shared" si="133"/>
        <v>2.0158653732347052</v>
      </c>
      <c r="CD114" s="143">
        <f t="shared" si="134"/>
        <v>7.7203483435887001</v>
      </c>
      <c r="CE114" s="166">
        <f t="shared" si="135"/>
        <v>92.798795954231124</v>
      </c>
      <c r="CG114" s="167">
        <v>113</v>
      </c>
      <c r="CH114" s="169">
        <f t="shared" si="173"/>
        <v>112</v>
      </c>
      <c r="CI114" s="170">
        <f t="shared" si="174"/>
        <v>1.9813718148763031</v>
      </c>
      <c r="CK114" s="189">
        <v>112</v>
      </c>
      <c r="CL114" s="190">
        <f>'Litter calculation'!G$30+CK114</f>
        <v>42787</v>
      </c>
      <c r="CM114" s="193">
        <f t="shared" si="175"/>
        <v>2</v>
      </c>
      <c r="CN114" s="189">
        <f t="shared" si="136"/>
        <v>0.9</v>
      </c>
      <c r="CO114" s="194">
        <f t="shared" si="137"/>
        <v>0.45</v>
      </c>
      <c r="CP114" s="194">
        <f t="shared" si="138"/>
        <v>0.2</v>
      </c>
      <c r="CQ114" s="189">
        <f t="shared" si="139"/>
        <v>0.36870000000000003</v>
      </c>
      <c r="CR114" s="189">
        <f t="shared" si="198"/>
        <v>3.687E-2</v>
      </c>
      <c r="CS114" s="189">
        <f t="shared" si="198"/>
        <v>3.687E-2</v>
      </c>
      <c r="CT114" s="189">
        <f t="shared" si="140"/>
        <v>2.9389999999999999E-2</v>
      </c>
      <c r="CU114" s="189">
        <f t="shared" si="199"/>
        <v>2.9390000000000002E-3</v>
      </c>
      <c r="CV114" s="189">
        <f t="shared" si="199"/>
        <v>2.9390000000000002E-3</v>
      </c>
      <c r="CW114" s="189">
        <f t="shared" si="141"/>
        <v>4.6999999999999999E-4</v>
      </c>
      <c r="CX114" s="189">
        <f t="shared" si="200"/>
        <v>4.6999999999999997E-5</v>
      </c>
      <c r="CY114" s="189">
        <f t="shared" si="200"/>
        <v>4.6999999999999997E-5</v>
      </c>
      <c r="CZ114" s="195">
        <f t="shared" si="186"/>
        <v>10.749037699284331</v>
      </c>
      <c r="DA114" s="195">
        <f t="shared" si="187"/>
        <v>53.274416535648349</v>
      </c>
      <c r="DB114" s="195">
        <f t="shared" si="188"/>
        <v>1.2401194160313209</v>
      </c>
      <c r="DC114" s="195">
        <f t="shared" si="189"/>
        <v>36.459882067986591</v>
      </c>
      <c r="DD114" s="195">
        <f t="shared" si="190"/>
        <v>0.68676830439757452</v>
      </c>
      <c r="DE114" s="195">
        <f t="shared" si="191"/>
        <v>20.823998905327329</v>
      </c>
      <c r="DF114" s="195">
        <f t="shared" si="192"/>
        <v>123.23422292867549</v>
      </c>
    </row>
    <row r="115" spans="1:110" ht="16" x14ac:dyDescent="0.2">
      <c r="A115" s="5"/>
      <c r="B115" s="5"/>
      <c r="C115" s="182"/>
      <c r="D115" s="183"/>
      <c r="E115" s="184"/>
      <c r="F115" s="1"/>
      <c r="G115" s="1"/>
      <c r="I115" s="69">
        <f t="shared" si="176"/>
        <v>112</v>
      </c>
      <c r="J115" s="76">
        <f t="shared" si="176"/>
        <v>43821</v>
      </c>
      <c r="K115" s="74">
        <f t="shared" si="142"/>
        <v>12</v>
      </c>
      <c r="L115" s="75">
        <f t="shared" si="105"/>
        <v>24.158576000959734</v>
      </c>
      <c r="M115" s="75">
        <f t="shared" si="106"/>
        <v>0.9</v>
      </c>
      <c r="N115" s="75">
        <f t="shared" si="107"/>
        <v>0.45</v>
      </c>
      <c r="O115" s="75">
        <f t="shared" si="108"/>
        <v>0.2</v>
      </c>
      <c r="P115" s="78">
        <f t="shared" si="194"/>
        <v>0.97248525640273664</v>
      </c>
      <c r="Q115" s="78">
        <f t="shared" si="109"/>
        <v>0.19540168872836383</v>
      </c>
      <c r="R115" s="78">
        <f t="shared" si="110"/>
        <v>8.7930759927763724E-2</v>
      </c>
      <c r="S115" s="78">
        <f t="shared" si="111"/>
        <v>0.42970278771283715</v>
      </c>
      <c r="T115" s="79">
        <f t="shared" si="112"/>
        <v>87.244658017901031</v>
      </c>
      <c r="U115" s="79">
        <f t="shared" si="113"/>
        <v>10.905582252237629</v>
      </c>
      <c r="V115" s="79">
        <f t="shared" si="114"/>
        <v>10.905582252237629</v>
      </c>
      <c r="W115" s="79">
        <f t="shared" si="115"/>
        <v>49.075120135069326</v>
      </c>
      <c r="X115" s="78">
        <f t="shared" si="116"/>
        <v>0.11392007419469341</v>
      </c>
      <c r="Y115" s="80">
        <f t="shared" si="117"/>
        <v>3.7511339713739038E-2</v>
      </c>
      <c r="Z115" s="63">
        <f t="shared" si="143"/>
        <v>8.3089100987034623</v>
      </c>
      <c r="AA115" s="63">
        <f t="shared" si="144"/>
        <v>8.3089100987034623</v>
      </c>
      <c r="AB115" s="80">
        <f t="shared" si="118"/>
        <v>8.8292362864249935E-2</v>
      </c>
      <c r="AC115" s="119">
        <f t="shared" si="145"/>
        <v>0</v>
      </c>
      <c r="AD115" s="119">
        <f t="shared" si="146"/>
        <v>0</v>
      </c>
      <c r="AE115" s="119">
        <f t="shared" si="119"/>
        <v>0</v>
      </c>
      <c r="AF115" s="119">
        <f t="shared" si="147"/>
        <v>0</v>
      </c>
      <c r="AG115" s="119">
        <f t="shared" si="148"/>
        <v>450358.29143095663</v>
      </c>
      <c r="AH115" s="121">
        <f t="shared" si="177"/>
        <v>4469999.9999999972</v>
      </c>
      <c r="AI115" s="126">
        <f t="shared" si="149"/>
        <v>4019641.7085690405</v>
      </c>
      <c r="AJ115" s="119">
        <f t="shared" si="120"/>
        <v>4691.5346671764564</v>
      </c>
      <c r="AK115" s="119">
        <f t="shared" si="150"/>
        <v>10704.378727697931</v>
      </c>
      <c r="AL115" s="119">
        <f t="shared" si="151"/>
        <v>806422.0893592611</v>
      </c>
      <c r="AM115" s="126">
        <f t="shared" si="121"/>
        <v>3213219.6192097794</v>
      </c>
      <c r="AN115" s="121">
        <f t="shared" si="152"/>
        <v>466058378.8748284</v>
      </c>
      <c r="AO115" s="120">
        <f t="shared" si="178"/>
        <v>46605.837887482841</v>
      </c>
      <c r="AP115" s="128">
        <f t="shared" si="122"/>
        <v>7000</v>
      </c>
      <c r="AQ115" s="132">
        <f t="shared" si="153"/>
        <v>151.30000000000064</v>
      </c>
      <c r="AR115" s="132">
        <f t="shared" si="154"/>
        <v>227.27000000000069</v>
      </c>
      <c r="AS115" s="132">
        <f t="shared" si="155"/>
        <v>140.12500000000014</v>
      </c>
      <c r="AT115" s="139">
        <f t="shared" si="179"/>
        <v>70095180182.77449</v>
      </c>
      <c r="AU115" s="139">
        <f t="shared" si="180"/>
        <v>187337881.8004303</v>
      </c>
      <c r="AV115" s="139">
        <f t="shared" si="193"/>
        <v>306644376.56116712</v>
      </c>
      <c r="AW115" s="139">
        <f t="shared" si="123"/>
        <v>16636616775.903368</v>
      </c>
      <c r="AX115" s="133">
        <f t="shared" si="156"/>
        <v>105711361496.3889</v>
      </c>
      <c r="AY115" s="133">
        <f t="shared" si="181"/>
        <v>-141737243.88856506</v>
      </c>
      <c r="AZ115" s="133">
        <f t="shared" si="157"/>
        <v>5592759.670670473</v>
      </c>
      <c r="BA115" s="133">
        <f t="shared" si="158"/>
        <v>10825877.127390357</v>
      </c>
      <c r="BB115" s="146">
        <f t="shared" si="182"/>
        <v>65213218664.060432</v>
      </c>
      <c r="BC115" s="146">
        <f t="shared" si="183"/>
        <v>-123726255.69589996</v>
      </c>
      <c r="BD115" s="146">
        <f t="shared" si="184"/>
        <v>559566225.30438972</v>
      </c>
      <c r="BE115" s="146">
        <f t="shared" si="124"/>
        <v>513673496.3209359</v>
      </c>
      <c r="BF115" s="136">
        <f t="shared" si="159"/>
        <v>22370802185.991764</v>
      </c>
      <c r="BG115" s="136">
        <f t="shared" si="160"/>
        <v>-74525107.966369629</v>
      </c>
      <c r="BH115" s="136">
        <f t="shared" si="161"/>
        <v>125.07039384971486</v>
      </c>
      <c r="BI115" s="136">
        <f t="shared" si="162"/>
        <v>2143.934004009986</v>
      </c>
      <c r="BJ115" s="150">
        <f t="shared" si="125"/>
        <v>17161118293.285698</v>
      </c>
      <c r="BK115" s="150">
        <f t="shared" si="163"/>
        <v>85770629860.932266</v>
      </c>
      <c r="BL115" s="149">
        <f t="shared" si="164"/>
        <v>7560060401.6643362</v>
      </c>
      <c r="BM115" s="150">
        <f t="shared" si="165"/>
        <v>0</v>
      </c>
      <c r="BN115" s="150">
        <f t="shared" si="185"/>
        <v>2200754738613.647</v>
      </c>
      <c r="BO115" s="154">
        <f t="shared" si="166"/>
        <v>0.68490641768049276</v>
      </c>
      <c r="BP115" s="154">
        <f t="shared" si="126"/>
        <v>0.68490641768049276</v>
      </c>
      <c r="BQ115" s="148">
        <f t="shared" si="167"/>
        <v>1766820785690.9951</v>
      </c>
      <c r="BR115" s="148">
        <f t="shared" si="168"/>
        <v>1766.8207856909953</v>
      </c>
      <c r="BS115" s="139">
        <f t="shared" si="127"/>
        <v>-19783108.138782639</v>
      </c>
      <c r="BT115" s="139">
        <f t="shared" si="128"/>
        <v>228492957949.52356</v>
      </c>
      <c r="BU115" s="139">
        <f t="shared" si="129"/>
        <v>6905194292.4618149</v>
      </c>
      <c r="BV115" s="139">
        <f t="shared" si="169"/>
        <v>78408701988.152267</v>
      </c>
      <c r="BW115" s="139">
        <f t="shared" si="170"/>
        <v>281711800076.00336</v>
      </c>
      <c r="BX115" s="139">
        <f t="shared" si="171"/>
        <v>23582865762466.133</v>
      </c>
      <c r="BY115" s="143">
        <f t="shared" si="172"/>
        <v>7.3393258342751624</v>
      </c>
      <c r="BZ115" s="143">
        <f t="shared" si="130"/>
        <v>7.3393258342751624</v>
      </c>
      <c r="CA115" s="143">
        <f t="shared" si="131"/>
        <v>81.350942452723018</v>
      </c>
      <c r="CB115" s="143">
        <f t="shared" si="132"/>
        <v>81.350942452723018</v>
      </c>
      <c r="CC115" s="143">
        <f t="shared" si="133"/>
        <v>1.9956361209449203</v>
      </c>
      <c r="CD115" s="143">
        <f t="shared" si="134"/>
        <v>7.7226824013361632</v>
      </c>
      <c r="CE115" s="166">
        <f t="shared" si="135"/>
        <v>92.944589718707206</v>
      </c>
      <c r="CG115" s="167">
        <v>114</v>
      </c>
      <c r="CH115" s="169">
        <f t="shared" si="173"/>
        <v>113</v>
      </c>
      <c r="CI115" s="170">
        <f t="shared" si="174"/>
        <v>1.9811803594146622</v>
      </c>
      <c r="CK115" s="189">
        <v>113</v>
      </c>
      <c r="CL115" s="190">
        <f>'Litter calculation'!G$30+CK115</f>
        <v>42788</v>
      </c>
      <c r="CM115" s="193">
        <f t="shared" si="175"/>
        <v>2</v>
      </c>
      <c r="CN115" s="189">
        <f t="shared" si="136"/>
        <v>0.9</v>
      </c>
      <c r="CO115" s="194">
        <f t="shared" si="137"/>
        <v>0.45</v>
      </c>
      <c r="CP115" s="194">
        <f t="shared" si="138"/>
        <v>0.2</v>
      </c>
      <c r="CQ115" s="189">
        <f t="shared" si="139"/>
        <v>0.36870000000000003</v>
      </c>
      <c r="CR115" s="189">
        <f t="shared" si="198"/>
        <v>3.687E-2</v>
      </c>
      <c r="CS115" s="189">
        <f t="shared" si="198"/>
        <v>3.687E-2</v>
      </c>
      <c r="CT115" s="189">
        <f t="shared" si="140"/>
        <v>2.9389999999999999E-2</v>
      </c>
      <c r="CU115" s="189">
        <f t="shared" si="199"/>
        <v>2.9390000000000002E-3</v>
      </c>
      <c r="CV115" s="189">
        <f t="shared" si="199"/>
        <v>2.9390000000000002E-3</v>
      </c>
      <c r="CW115" s="189">
        <f t="shared" si="141"/>
        <v>4.6999999999999999E-4</v>
      </c>
      <c r="CX115" s="189">
        <f t="shared" si="200"/>
        <v>4.6999999999999997E-5</v>
      </c>
      <c r="CY115" s="189">
        <f t="shared" si="200"/>
        <v>4.6999999999999997E-5</v>
      </c>
      <c r="CZ115" s="195">
        <f t="shared" si="186"/>
        <v>10.769550693294786</v>
      </c>
      <c r="DA115" s="195">
        <f t="shared" si="187"/>
        <v>53.817553443114164</v>
      </c>
      <c r="DB115" s="195">
        <f t="shared" si="188"/>
        <v>1.2530715557272198</v>
      </c>
      <c r="DC115" s="195">
        <f t="shared" si="189"/>
        <v>36.891576993798701</v>
      </c>
      <c r="DD115" s="195">
        <f t="shared" si="190"/>
        <v>0.69212685550383968</v>
      </c>
      <c r="DE115" s="195">
        <f t="shared" si="191"/>
        <v>21.015646200378526</v>
      </c>
      <c r="DF115" s="195">
        <f t="shared" si="192"/>
        <v>124.43952574181725</v>
      </c>
    </row>
    <row r="116" spans="1:110" ht="16" x14ac:dyDescent="0.2">
      <c r="A116" s="5"/>
      <c r="B116" s="5"/>
      <c r="C116" s="182"/>
      <c r="D116" s="183"/>
      <c r="E116" s="184"/>
      <c r="F116" s="1"/>
      <c r="G116" s="1"/>
      <c r="I116" s="69">
        <f t="shared" si="176"/>
        <v>113</v>
      </c>
      <c r="J116" s="76">
        <f t="shared" si="176"/>
        <v>43822</v>
      </c>
      <c r="K116" s="74">
        <f t="shared" si="142"/>
        <v>12</v>
      </c>
      <c r="L116" s="75">
        <f t="shared" si="105"/>
        <v>24.222172279231177</v>
      </c>
      <c r="M116" s="75">
        <f t="shared" si="106"/>
        <v>0.9</v>
      </c>
      <c r="N116" s="75">
        <f t="shared" si="107"/>
        <v>0.45</v>
      </c>
      <c r="O116" s="75">
        <f t="shared" si="108"/>
        <v>0.2</v>
      </c>
      <c r="P116" s="78">
        <f t="shared" si="194"/>
        <v>0.97431508252215548</v>
      </c>
      <c r="Q116" s="78">
        <f t="shared" si="109"/>
        <v>0.19576935611607962</v>
      </c>
      <c r="R116" s="78">
        <f t="shared" si="110"/>
        <v>8.8096210252235824E-2</v>
      </c>
      <c r="S116" s="78">
        <f t="shared" si="111"/>
        <v>0.43051131553304545</v>
      </c>
      <c r="T116" s="79">
        <f t="shared" si="112"/>
        <v>87.410291888019572</v>
      </c>
      <c r="U116" s="79">
        <f t="shared" si="113"/>
        <v>10.926286486002446</v>
      </c>
      <c r="V116" s="79">
        <f t="shared" si="114"/>
        <v>10.926286486002446</v>
      </c>
      <c r="W116" s="79">
        <f t="shared" si="115"/>
        <v>49.168289187011005</v>
      </c>
      <c r="X116" s="78">
        <f t="shared" si="116"/>
        <v>0.11427410266945745</v>
      </c>
      <c r="Y116" s="80">
        <f t="shared" si="117"/>
        <v>3.762657616996689E-2</v>
      </c>
      <c r="Z116" s="63">
        <f t="shared" si="143"/>
        <v>8.2987255659475974</v>
      </c>
      <c r="AA116" s="63">
        <f t="shared" si="144"/>
        <v>8.2987255659475974</v>
      </c>
      <c r="AB116" s="80">
        <f t="shared" si="118"/>
        <v>8.8425633198272333E-2</v>
      </c>
      <c r="AC116" s="119">
        <f t="shared" si="145"/>
        <v>0</v>
      </c>
      <c r="AD116" s="119">
        <f t="shared" si="146"/>
        <v>0</v>
      </c>
      <c r="AE116" s="119">
        <f t="shared" si="119"/>
        <v>0</v>
      </c>
      <c r="AF116" s="119">
        <f t="shared" si="147"/>
        <v>0</v>
      </c>
      <c r="AG116" s="119">
        <f t="shared" si="148"/>
        <v>450358.29143095663</v>
      </c>
      <c r="AH116" s="121">
        <f t="shared" si="177"/>
        <v>4469999.9999999972</v>
      </c>
      <c r="AI116" s="126">
        <f t="shared" si="149"/>
        <v>4019641.7085690405</v>
      </c>
      <c r="AJ116" s="119">
        <f t="shared" si="120"/>
        <v>4791.8696239950077</v>
      </c>
      <c r="AK116" s="119">
        <f t="shared" si="150"/>
        <v>10804.713684516482</v>
      </c>
      <c r="AL116" s="119">
        <f t="shared" si="151"/>
        <v>817226.80304377759</v>
      </c>
      <c r="AM116" s="126">
        <f t="shared" si="121"/>
        <v>3202414.9055252629</v>
      </c>
      <c r="AN116" s="121">
        <f t="shared" si="152"/>
        <v>464491219.470626</v>
      </c>
      <c r="AO116" s="120">
        <f t="shared" si="178"/>
        <v>46449.121947062602</v>
      </c>
      <c r="AP116" s="128">
        <f t="shared" si="122"/>
        <v>7000</v>
      </c>
      <c r="AQ116" s="132">
        <f t="shared" si="153"/>
        <v>152.20000000000064</v>
      </c>
      <c r="AR116" s="132">
        <f t="shared" si="154"/>
        <v>227.72000000000068</v>
      </c>
      <c r="AS116" s="132">
        <f t="shared" si="155"/>
        <v>140.32500000000013</v>
      </c>
      <c r="AT116" s="139">
        <f t="shared" si="179"/>
        <v>70277521505.906006</v>
      </c>
      <c r="AU116" s="139">
        <f t="shared" si="180"/>
        <v>182341323.1315155</v>
      </c>
      <c r="AV116" s="139">
        <f t="shared" si="193"/>
        <v>298296468.35327119</v>
      </c>
      <c r="AW116" s="139">
        <f t="shared" si="123"/>
        <v>16232461072.189407</v>
      </c>
      <c r="AX116" s="133">
        <f t="shared" si="156"/>
        <v>105564919449.08949</v>
      </c>
      <c r="AY116" s="133">
        <f t="shared" si="181"/>
        <v>-146442047.29940796</v>
      </c>
      <c r="AZ116" s="133">
        <f t="shared" si="157"/>
        <v>4593695.8455171091</v>
      </c>
      <c r="BA116" s="133">
        <f t="shared" si="158"/>
        <v>8924051.3628110588</v>
      </c>
      <c r="BB116" s="146">
        <f t="shared" si="182"/>
        <v>65086832128.321533</v>
      </c>
      <c r="BC116" s="146">
        <f t="shared" si="183"/>
        <v>-126386535.73889923</v>
      </c>
      <c r="BD116" s="146">
        <f t="shared" si="184"/>
        <v>511471156.94660008</v>
      </c>
      <c r="BE116" s="146">
        <f t="shared" si="124"/>
        <v>471261041.16169</v>
      </c>
      <c r="BF116" s="136">
        <f t="shared" si="159"/>
        <v>22295578534.59005</v>
      </c>
      <c r="BG116" s="136">
        <f t="shared" si="160"/>
        <v>-75223651.401714325</v>
      </c>
      <c r="BH116" s="136">
        <f t="shared" si="161"/>
        <v>81.044401091711478</v>
      </c>
      <c r="BI116" s="136">
        <f t="shared" si="162"/>
        <v>1393.9815163017954</v>
      </c>
      <c r="BJ116" s="150">
        <f t="shared" si="125"/>
        <v>16712647558.695425</v>
      </c>
      <c r="BK116" s="150">
        <f t="shared" si="163"/>
        <v>83157260653.622391</v>
      </c>
      <c r="BL116" s="149">
        <f t="shared" si="164"/>
        <v>7400217743.7255812</v>
      </c>
      <c r="BM116" s="150">
        <f t="shared" si="165"/>
        <v>0</v>
      </c>
      <c r="BN116" s="150">
        <f t="shared" si="185"/>
        <v>2126909907774.9944</v>
      </c>
      <c r="BO116" s="154">
        <f t="shared" si="166"/>
        <v>0.66415813394614986</v>
      </c>
      <c r="BP116" s="154">
        <f t="shared" si="126"/>
        <v>0.66415813394614986</v>
      </c>
      <c r="BQ116" s="148">
        <f t="shared" si="167"/>
        <v>1774221003434.7207</v>
      </c>
      <c r="BR116" s="148">
        <f t="shared" si="168"/>
        <v>1774.2210034347208</v>
      </c>
      <c r="BS116" s="139">
        <f t="shared" si="127"/>
        <v>-19758859.264928091</v>
      </c>
      <c r="BT116" s="139">
        <f t="shared" si="128"/>
        <v>221530942381.25006</v>
      </c>
      <c r="BU116" s="139">
        <f t="shared" si="129"/>
        <v>6881977835.9473362</v>
      </c>
      <c r="BV116" s="139">
        <f t="shared" si="169"/>
        <v>79299314276.718201</v>
      </c>
      <c r="BW116" s="139">
        <f t="shared" si="170"/>
        <v>274148766788.86823</v>
      </c>
      <c r="BX116" s="139">
        <f t="shared" si="171"/>
        <v>23549282535901.816</v>
      </c>
      <c r="BY116" s="143">
        <f t="shared" si="172"/>
        <v>7.3536013385621075</v>
      </c>
      <c r="BZ116" s="143">
        <f t="shared" si="130"/>
        <v>7.3536013385621075</v>
      </c>
      <c r="CA116" s="143">
        <f t="shared" si="131"/>
        <v>81.509175750161248</v>
      </c>
      <c r="CB116" s="143">
        <f t="shared" si="132"/>
        <v>81.509175750161248</v>
      </c>
      <c r="CC116" s="143">
        <f t="shared" si="133"/>
        <v>1.9756587554182938</v>
      </c>
      <c r="CD116" s="143">
        <f t="shared" si="134"/>
        <v>7.7251810061111446</v>
      </c>
      <c r="CE116" s="166">
        <f t="shared" si="135"/>
        <v>93.088763385671001</v>
      </c>
      <c r="CG116" s="167">
        <v>115</v>
      </c>
      <c r="CH116" s="169">
        <f t="shared" si="173"/>
        <v>114</v>
      </c>
      <c r="CI116" s="170">
        <f t="shared" si="174"/>
        <v>1.9809922979758596</v>
      </c>
      <c r="CK116" s="189">
        <v>114</v>
      </c>
      <c r="CL116" s="190">
        <f>'Litter calculation'!G$30+CK116</f>
        <v>42789</v>
      </c>
      <c r="CM116" s="193">
        <f t="shared" si="175"/>
        <v>2</v>
      </c>
      <c r="CN116" s="189">
        <f t="shared" si="136"/>
        <v>0.9</v>
      </c>
      <c r="CO116" s="194">
        <f t="shared" si="137"/>
        <v>0.45</v>
      </c>
      <c r="CP116" s="194">
        <f t="shared" si="138"/>
        <v>0.2</v>
      </c>
      <c r="CQ116" s="189">
        <f t="shared" si="139"/>
        <v>0.36870000000000003</v>
      </c>
      <c r="CR116" s="189">
        <f t="shared" si="198"/>
        <v>3.687E-2</v>
      </c>
      <c r="CS116" s="189">
        <f t="shared" si="198"/>
        <v>3.687E-2</v>
      </c>
      <c r="CT116" s="189">
        <f t="shared" si="140"/>
        <v>2.9389999999999999E-2</v>
      </c>
      <c r="CU116" s="189">
        <f t="shared" si="199"/>
        <v>2.9390000000000002E-3</v>
      </c>
      <c r="CV116" s="189">
        <f t="shared" si="199"/>
        <v>2.9390000000000002E-3</v>
      </c>
      <c r="CW116" s="189">
        <f t="shared" si="141"/>
        <v>4.6999999999999999E-4</v>
      </c>
      <c r="CX116" s="189">
        <f t="shared" si="200"/>
        <v>4.6999999999999997E-5</v>
      </c>
      <c r="CY116" s="189">
        <f t="shared" si="200"/>
        <v>4.6999999999999997E-5</v>
      </c>
      <c r="CZ116" s="195">
        <f t="shared" si="186"/>
        <v>10.789469583529826</v>
      </c>
      <c r="DA116" s="195">
        <f t="shared" si="187"/>
        <v>54.360435136213539</v>
      </c>
      <c r="DB116" s="195">
        <f t="shared" si="188"/>
        <v>1.2659856849682762</v>
      </c>
      <c r="DC116" s="195">
        <f t="shared" si="189"/>
        <v>37.3232516304261</v>
      </c>
      <c r="DD116" s="195">
        <f t="shared" si="190"/>
        <v>0.69746968094858264</v>
      </c>
      <c r="DE116" s="195">
        <f t="shared" si="191"/>
        <v>21.207284488218527</v>
      </c>
      <c r="DF116" s="195">
        <f t="shared" si="192"/>
        <v>125.64389620430484</v>
      </c>
    </row>
    <row r="117" spans="1:110" ht="16" x14ac:dyDescent="0.2">
      <c r="A117" s="5"/>
      <c r="B117" s="5"/>
      <c r="C117" s="182"/>
      <c r="D117" s="183"/>
      <c r="E117" s="184"/>
      <c r="F117" s="1"/>
      <c r="G117" s="1"/>
      <c r="I117" s="69">
        <f t="shared" si="176"/>
        <v>114</v>
      </c>
      <c r="J117" s="76">
        <f t="shared" si="176"/>
        <v>43823</v>
      </c>
      <c r="K117" s="74">
        <f t="shared" si="142"/>
        <v>12</v>
      </c>
      <c r="L117" s="75">
        <f t="shared" si="105"/>
        <v>24.283662467671515</v>
      </c>
      <c r="M117" s="75">
        <f t="shared" si="106"/>
        <v>0.9</v>
      </c>
      <c r="N117" s="75">
        <f t="shared" si="107"/>
        <v>0.45</v>
      </c>
      <c r="O117" s="75">
        <f t="shared" si="108"/>
        <v>0.2</v>
      </c>
      <c r="P117" s="78">
        <f t="shared" si="194"/>
        <v>0.9760875848854661</v>
      </c>
      <c r="Q117" s="78">
        <f t="shared" si="109"/>
        <v>0.19612550542814949</v>
      </c>
      <c r="R117" s="78">
        <f t="shared" si="110"/>
        <v>8.8256477442667264E-2</v>
      </c>
      <c r="S117" s="78">
        <f t="shared" si="111"/>
        <v>0.43129451425171761</v>
      </c>
      <c r="T117" s="79">
        <f t="shared" si="112"/>
        <v>87.572503959817126</v>
      </c>
      <c r="U117" s="79">
        <f t="shared" si="113"/>
        <v>10.946562994977141</v>
      </c>
      <c r="V117" s="79">
        <f t="shared" si="114"/>
        <v>10.946562994977141</v>
      </c>
      <c r="W117" s="79">
        <f t="shared" si="115"/>
        <v>49.259533477397135</v>
      </c>
      <c r="X117" s="78">
        <f t="shared" si="116"/>
        <v>0.11461745306573577</v>
      </c>
      <c r="Y117" s="80">
        <f t="shared" si="117"/>
        <v>3.7737996391420781E-2</v>
      </c>
      <c r="Z117" s="63">
        <f t="shared" si="143"/>
        <v>8.2888963050907947</v>
      </c>
      <c r="AA117" s="63">
        <f t="shared" si="144"/>
        <v>8.2888963050907947</v>
      </c>
      <c r="AB117" s="80">
        <f t="shared" si="118"/>
        <v>8.8554681353065018E-2</v>
      </c>
      <c r="AC117" s="119">
        <f t="shared" si="145"/>
        <v>0</v>
      </c>
      <c r="AD117" s="119">
        <f t="shared" si="146"/>
        <v>0</v>
      </c>
      <c r="AE117" s="119">
        <f t="shared" si="119"/>
        <v>0</v>
      </c>
      <c r="AF117" s="119">
        <f t="shared" si="147"/>
        <v>0</v>
      </c>
      <c r="AG117" s="119">
        <f t="shared" si="148"/>
        <v>450358.29143095663</v>
      </c>
      <c r="AH117" s="121">
        <f t="shared" si="177"/>
        <v>4469999.9999999972</v>
      </c>
      <c r="AI117" s="126">
        <f t="shared" si="149"/>
        <v>4019641.7085690405</v>
      </c>
      <c r="AJ117" s="119">
        <f t="shared" si="120"/>
        <v>4893.5891341147844</v>
      </c>
      <c r="AK117" s="119">
        <f t="shared" si="150"/>
        <v>10906.43319463626</v>
      </c>
      <c r="AL117" s="119">
        <f t="shared" si="151"/>
        <v>828133.23623841384</v>
      </c>
      <c r="AM117" s="126">
        <f t="shared" si="121"/>
        <v>3191508.4723306266</v>
      </c>
      <c r="AN117" s="121">
        <f t="shared" si="152"/>
        <v>462909306.25697243</v>
      </c>
      <c r="AO117" s="120">
        <f t="shared" si="178"/>
        <v>46290.930625697241</v>
      </c>
      <c r="AP117" s="128">
        <f t="shared" si="122"/>
        <v>7000</v>
      </c>
      <c r="AQ117" s="132">
        <f t="shared" si="153"/>
        <v>153.10000000000065</v>
      </c>
      <c r="AR117" s="132">
        <f t="shared" si="154"/>
        <v>228.17000000000067</v>
      </c>
      <c r="AS117" s="132">
        <f t="shared" si="155"/>
        <v>140.52500000000012</v>
      </c>
      <c r="AT117" s="139">
        <f t="shared" si="179"/>
        <v>70454796412.311508</v>
      </c>
      <c r="AU117" s="139">
        <f t="shared" si="180"/>
        <v>177274906.40550232</v>
      </c>
      <c r="AV117" s="139">
        <f t="shared" si="193"/>
        <v>289867143.35105038</v>
      </c>
      <c r="AW117" s="139">
        <f t="shared" si="123"/>
        <v>15820000908.386513</v>
      </c>
      <c r="AX117" s="133">
        <f t="shared" si="156"/>
        <v>105413707220.83807</v>
      </c>
      <c r="AY117" s="133">
        <f t="shared" si="181"/>
        <v>-151212228.25141907</v>
      </c>
      <c r="AZ117" s="133">
        <f t="shared" si="157"/>
        <v>3771535.0828142283</v>
      </c>
      <c r="BA117" s="133">
        <f t="shared" si="158"/>
        <v>7352545.5592059847</v>
      </c>
      <c r="BB117" s="146">
        <f t="shared" si="182"/>
        <v>64957748400.50972</v>
      </c>
      <c r="BC117" s="146">
        <f t="shared" si="183"/>
        <v>-129083727.81181335</v>
      </c>
      <c r="BD117" s="146">
        <f t="shared" si="184"/>
        <v>467411376.14895505</v>
      </c>
      <c r="BE117" s="146">
        <f t="shared" si="124"/>
        <v>432215103.74481004</v>
      </c>
      <c r="BF117" s="136">
        <f t="shared" si="159"/>
        <v>22219646700.334679</v>
      </c>
      <c r="BG117" s="136">
        <f t="shared" si="160"/>
        <v>-75931834.255371094</v>
      </c>
      <c r="BH117" s="136">
        <f t="shared" si="161"/>
        <v>52.472601073543842</v>
      </c>
      <c r="BI117" s="136">
        <f t="shared" si="162"/>
        <v>905.53086566658328</v>
      </c>
      <c r="BJ117" s="150">
        <f t="shared" si="125"/>
        <v>16259569463.221394</v>
      </c>
      <c r="BK117" s="150">
        <f t="shared" si="163"/>
        <v>80605563186.488297</v>
      </c>
      <c r="BL117" s="149">
        <f t="shared" si="164"/>
        <v>7243596318.5579634</v>
      </c>
      <c r="BM117" s="150">
        <f t="shared" si="165"/>
        <v>0</v>
      </c>
      <c r="BN117" s="150">
        <f t="shared" si="185"/>
        <v>2055320317733.1697</v>
      </c>
      <c r="BO117" s="154">
        <f t="shared" si="166"/>
        <v>0.64399650997393543</v>
      </c>
      <c r="BP117" s="154">
        <f t="shared" si="126"/>
        <v>0.64399650997393543</v>
      </c>
      <c r="BQ117" s="148">
        <f t="shared" si="167"/>
        <v>1781464599753.2786</v>
      </c>
      <c r="BR117" s="148">
        <f t="shared" si="168"/>
        <v>1781.4645997532784</v>
      </c>
      <c r="BS117" s="139">
        <f t="shared" si="127"/>
        <v>-19735456.276071012</v>
      </c>
      <c r="BT117" s="139">
        <f t="shared" si="128"/>
        <v>214733220328.80484</v>
      </c>
      <c r="BU117" s="139">
        <f t="shared" si="129"/>
        <v>6858542356.5579786</v>
      </c>
      <c r="BV117" s="139">
        <f t="shared" si="169"/>
        <v>80201561739.015411</v>
      </c>
      <c r="BW117" s="139">
        <f t="shared" si="170"/>
        <v>266724602213.94995</v>
      </c>
      <c r="BX117" s="139">
        <f t="shared" si="171"/>
        <v>23514194078235.109</v>
      </c>
      <c r="BY117" s="143">
        <f t="shared" si="172"/>
        <v>7.3677366931956367</v>
      </c>
      <c r="BZ117" s="143">
        <f t="shared" si="130"/>
        <v>7.3677366931956367</v>
      </c>
      <c r="CA117" s="143">
        <f t="shared" si="131"/>
        <v>81.665855593420261</v>
      </c>
      <c r="CB117" s="143">
        <f t="shared" si="132"/>
        <v>81.665855593420261</v>
      </c>
      <c r="CC117" s="143">
        <f t="shared" si="133"/>
        <v>1.9559286058208805</v>
      </c>
      <c r="CD117" s="143">
        <f t="shared" si="134"/>
        <v>7.7278372901809478</v>
      </c>
      <c r="CE117" s="166">
        <f t="shared" si="135"/>
        <v>93.231197565286692</v>
      </c>
      <c r="CG117" s="167">
        <v>116</v>
      </c>
      <c r="CH117" s="169">
        <f t="shared" si="173"/>
        <v>115</v>
      </c>
      <c r="CI117" s="170">
        <f t="shared" si="174"/>
        <v>1.9808075411039101</v>
      </c>
      <c r="CK117" s="189">
        <v>115</v>
      </c>
      <c r="CL117" s="190">
        <f>'Litter calculation'!G$30+CK117</f>
        <v>42790</v>
      </c>
      <c r="CM117" s="193">
        <f t="shared" si="175"/>
        <v>2</v>
      </c>
      <c r="CN117" s="189">
        <f t="shared" si="136"/>
        <v>0.9</v>
      </c>
      <c r="CO117" s="194">
        <f t="shared" si="137"/>
        <v>0.45</v>
      </c>
      <c r="CP117" s="194">
        <f t="shared" si="138"/>
        <v>0.2</v>
      </c>
      <c r="CQ117" s="189">
        <f t="shared" si="139"/>
        <v>0.36870000000000003</v>
      </c>
      <c r="CR117" s="189">
        <f t="shared" si="198"/>
        <v>3.687E-2</v>
      </c>
      <c r="CS117" s="189">
        <f t="shared" si="198"/>
        <v>3.687E-2</v>
      </c>
      <c r="CT117" s="189">
        <f t="shared" si="140"/>
        <v>2.9389999999999999E-2</v>
      </c>
      <c r="CU117" s="189">
        <f t="shared" si="199"/>
        <v>2.9390000000000002E-3</v>
      </c>
      <c r="CV117" s="189">
        <f t="shared" si="199"/>
        <v>2.9390000000000002E-3</v>
      </c>
      <c r="CW117" s="189">
        <f t="shared" si="141"/>
        <v>4.6999999999999999E-4</v>
      </c>
      <c r="CX117" s="189">
        <f t="shared" si="200"/>
        <v>4.6999999999999997E-5</v>
      </c>
      <c r="CY117" s="189">
        <f t="shared" si="200"/>
        <v>4.6999999999999997E-5</v>
      </c>
      <c r="CZ117" s="195">
        <f t="shared" si="186"/>
        <v>10.808811576609596</v>
      </c>
      <c r="DA117" s="195">
        <f t="shared" si="187"/>
        <v>54.903061734869048</v>
      </c>
      <c r="DB117" s="195">
        <f t="shared" si="188"/>
        <v>1.2788619153032157</v>
      </c>
      <c r="DC117" s="195">
        <f t="shared" si="189"/>
        <v>37.754905978822357</v>
      </c>
      <c r="DD117" s="195">
        <f t="shared" si="190"/>
        <v>0.70279682688167211</v>
      </c>
      <c r="DE117" s="195">
        <f t="shared" si="191"/>
        <v>21.39891376927066</v>
      </c>
      <c r="DF117" s="195">
        <f t="shared" si="192"/>
        <v>126.84735180175655</v>
      </c>
    </row>
    <row r="118" spans="1:110" ht="16" x14ac:dyDescent="0.2">
      <c r="A118" s="5"/>
      <c r="B118" s="5"/>
      <c r="C118" s="182"/>
      <c r="D118" s="183"/>
      <c r="E118" s="184"/>
      <c r="F118" s="1"/>
      <c r="G118" s="1"/>
      <c r="I118" s="69">
        <f t="shared" si="176"/>
        <v>115</v>
      </c>
      <c r="J118" s="76">
        <f t="shared" si="176"/>
        <v>43824</v>
      </c>
      <c r="K118" s="74">
        <f t="shared" si="142"/>
        <v>12</v>
      </c>
      <c r="L118" s="75">
        <f t="shared" si="105"/>
        <v>24.343028021678588</v>
      </c>
      <c r="M118" s="75">
        <f t="shared" si="106"/>
        <v>0.9</v>
      </c>
      <c r="N118" s="75">
        <f t="shared" si="107"/>
        <v>0.45</v>
      </c>
      <c r="O118" s="75">
        <f t="shared" si="108"/>
        <v>0.2</v>
      </c>
      <c r="P118" s="78">
        <f t="shared" si="194"/>
        <v>0.97780190233648057</v>
      </c>
      <c r="Q118" s="78">
        <f t="shared" si="109"/>
        <v>0.1964699636322603</v>
      </c>
      <c r="R118" s="78">
        <f t="shared" si="110"/>
        <v>8.8411483634517118E-2</v>
      </c>
      <c r="S118" s="78">
        <f t="shared" si="111"/>
        <v>0.43205200335797977</v>
      </c>
      <c r="T118" s="79">
        <f t="shared" si="112"/>
        <v>87.73106033920601</v>
      </c>
      <c r="U118" s="79">
        <f t="shared" si="113"/>
        <v>10.966382542400751</v>
      </c>
      <c r="V118" s="79">
        <f t="shared" si="114"/>
        <v>10.966382542400751</v>
      </c>
      <c r="W118" s="79">
        <f t="shared" si="115"/>
        <v>49.348721440803388</v>
      </c>
      <c r="X118" s="78">
        <f t="shared" si="116"/>
        <v>0.11494991862855695</v>
      </c>
      <c r="Y118" s="80">
        <f t="shared" si="117"/>
        <v>3.78455667752816E-2</v>
      </c>
      <c r="Z118" s="63">
        <f t="shared" si="143"/>
        <v>8.2794233518373748</v>
      </c>
      <c r="AA118" s="63">
        <f t="shared" si="144"/>
        <v>8.2794233518373748</v>
      </c>
      <c r="AB118" s="80">
        <f t="shared" si="118"/>
        <v>8.8679449263585411E-2</v>
      </c>
      <c r="AC118" s="119">
        <f t="shared" si="145"/>
        <v>0</v>
      </c>
      <c r="AD118" s="119">
        <f t="shared" si="146"/>
        <v>0</v>
      </c>
      <c r="AE118" s="119">
        <f t="shared" si="119"/>
        <v>0</v>
      </c>
      <c r="AF118" s="119">
        <f t="shared" si="147"/>
        <v>0</v>
      </c>
      <c r="AG118" s="119">
        <f t="shared" si="148"/>
        <v>450358.29143095663</v>
      </c>
      <c r="AH118" s="121">
        <f t="shared" si="177"/>
        <v>4469999.9999999972</v>
      </c>
      <c r="AI118" s="126">
        <f t="shared" si="149"/>
        <v>4019641.7085690405</v>
      </c>
      <c r="AJ118" s="119">
        <f t="shared" si="120"/>
        <v>4996.6906102016064</v>
      </c>
      <c r="AK118" s="119">
        <f t="shared" si="150"/>
        <v>11009.534670723082</v>
      </c>
      <c r="AL118" s="119">
        <f t="shared" si="151"/>
        <v>839142.77090913698</v>
      </c>
      <c r="AM118" s="126">
        <f t="shared" si="121"/>
        <v>3180498.9376599034</v>
      </c>
      <c r="AN118" s="121">
        <f t="shared" si="152"/>
        <v>461312438.78793049</v>
      </c>
      <c r="AO118" s="120">
        <f t="shared" si="178"/>
        <v>46131.243878793051</v>
      </c>
      <c r="AP118" s="128">
        <f t="shared" si="122"/>
        <v>7000</v>
      </c>
      <c r="AQ118" s="132">
        <f t="shared" si="153"/>
        <v>154.00000000000065</v>
      </c>
      <c r="AR118" s="132">
        <f t="shared" si="154"/>
        <v>228.62000000000066</v>
      </c>
      <c r="AS118" s="132">
        <f t="shared" si="155"/>
        <v>140.72500000000011</v>
      </c>
      <c r="AT118" s="139">
        <f t="shared" si="179"/>
        <v>70626934378.432449</v>
      </c>
      <c r="AU118" s="139">
        <f t="shared" si="180"/>
        <v>172137966.12094116</v>
      </c>
      <c r="AV118" s="139">
        <f t="shared" si="193"/>
        <v>281354788.9599098</v>
      </c>
      <c r="AW118" s="139">
        <f t="shared" si="123"/>
        <v>15399156604.894604</v>
      </c>
      <c r="AX118" s="133">
        <f t="shared" si="156"/>
        <v>105257659158.2424</v>
      </c>
      <c r="AY118" s="133">
        <f t="shared" si="181"/>
        <v>-156048062.59567261</v>
      </c>
      <c r="AZ118" s="133">
        <f t="shared" si="157"/>
        <v>3095270.0648251073</v>
      </c>
      <c r="BA118" s="133">
        <f t="shared" si="158"/>
        <v>6054711.6763814269</v>
      </c>
      <c r="BB118" s="146">
        <f t="shared" si="182"/>
        <v>64825930460.673988</v>
      </c>
      <c r="BC118" s="146">
        <f t="shared" si="183"/>
        <v>-131817939.83573151</v>
      </c>
      <c r="BD118" s="146">
        <f t="shared" si="184"/>
        <v>427058896.39958745</v>
      </c>
      <c r="BE118" s="146">
        <f t="shared" si="124"/>
        <v>396280744.57169122</v>
      </c>
      <c r="BF118" s="136">
        <f t="shared" si="159"/>
        <v>22142997061.820663</v>
      </c>
      <c r="BG118" s="136">
        <f t="shared" si="160"/>
        <v>-76649638.514015198</v>
      </c>
      <c r="BH118" s="136">
        <f t="shared" si="161"/>
        <v>33.946425064715932</v>
      </c>
      <c r="BI118" s="136">
        <f t="shared" si="162"/>
        <v>587.70545374598919</v>
      </c>
      <c r="BJ118" s="150">
        <f t="shared" si="125"/>
        <v>15801492648.848129</v>
      </c>
      <c r="BK118" s="150">
        <f t="shared" si="163"/>
        <v>78114449849.488907</v>
      </c>
      <c r="BL118" s="149">
        <f t="shared" si="164"/>
        <v>7090101904.3827047</v>
      </c>
      <c r="BM118" s="150">
        <f t="shared" si="165"/>
        <v>0</v>
      </c>
      <c r="BN118" s="150">
        <f t="shared" si="185"/>
        <v>1985917258628.146</v>
      </c>
      <c r="BO118" s="154">
        <f t="shared" si="166"/>
        <v>0.62440431440273092</v>
      </c>
      <c r="BP118" s="154">
        <f t="shared" si="126"/>
        <v>0.62440431440273092</v>
      </c>
      <c r="BQ118" s="148">
        <f t="shared" si="167"/>
        <v>1788554701657.6614</v>
      </c>
      <c r="BR118" s="148">
        <f t="shared" si="168"/>
        <v>1788.5547016576613</v>
      </c>
      <c r="BS118" s="139">
        <f t="shared" si="127"/>
        <v>-19712901.638172682</v>
      </c>
      <c r="BT118" s="139">
        <f t="shared" si="128"/>
        <v>208096894399.03845</v>
      </c>
      <c r="BU118" s="139">
        <f t="shared" si="129"/>
        <v>6834884947.9426851</v>
      </c>
      <c r="BV118" s="139">
        <f t="shared" si="169"/>
        <v>81115352568.495987</v>
      </c>
      <c r="BW118" s="139">
        <f t="shared" si="170"/>
        <v>259442826822.9592</v>
      </c>
      <c r="BX118" s="139">
        <f t="shared" si="171"/>
        <v>23477570060240.957</v>
      </c>
      <c r="BY118" s="143">
        <f t="shared" si="172"/>
        <v>7.3817254840886406</v>
      </c>
      <c r="BZ118" s="143">
        <f t="shared" si="130"/>
        <v>7.3817254840886406</v>
      </c>
      <c r="CA118" s="143">
        <f t="shared" si="131"/>
        <v>81.820910887137487</v>
      </c>
      <c r="CB118" s="143">
        <f t="shared" si="132"/>
        <v>81.820910887137487</v>
      </c>
      <c r="CC118" s="143">
        <f t="shared" si="133"/>
        <v>1.9364409789365056</v>
      </c>
      <c r="CD118" s="143">
        <f t="shared" si="134"/>
        <v>7.7306453861922986</v>
      </c>
      <c r="CE118" s="166">
        <f t="shared" si="135"/>
        <v>93.371785179661202</v>
      </c>
      <c r="CG118" s="167">
        <v>117</v>
      </c>
      <c r="CH118" s="169">
        <f t="shared" si="173"/>
        <v>116</v>
      </c>
      <c r="CI118" s="170">
        <f t="shared" si="174"/>
        <v>1.98062600245909</v>
      </c>
      <c r="CK118" s="189">
        <v>116</v>
      </c>
      <c r="CL118" s="190">
        <f>'Litter calculation'!G$30+CK118</f>
        <v>42791</v>
      </c>
      <c r="CM118" s="193">
        <f t="shared" si="175"/>
        <v>2</v>
      </c>
      <c r="CN118" s="189">
        <f t="shared" si="136"/>
        <v>0.9</v>
      </c>
      <c r="CO118" s="194">
        <f t="shared" si="137"/>
        <v>0.45</v>
      </c>
      <c r="CP118" s="194">
        <f t="shared" si="138"/>
        <v>0.2</v>
      </c>
      <c r="CQ118" s="189">
        <f t="shared" si="139"/>
        <v>0.36870000000000003</v>
      </c>
      <c r="CR118" s="189">
        <f t="shared" si="198"/>
        <v>3.687E-2</v>
      </c>
      <c r="CS118" s="189">
        <f t="shared" si="198"/>
        <v>3.687E-2</v>
      </c>
      <c r="CT118" s="189">
        <f t="shared" si="140"/>
        <v>2.9389999999999999E-2</v>
      </c>
      <c r="CU118" s="189">
        <f t="shared" si="199"/>
        <v>2.9390000000000002E-3</v>
      </c>
      <c r="CV118" s="189">
        <f t="shared" si="199"/>
        <v>2.9390000000000002E-3</v>
      </c>
      <c r="CW118" s="189">
        <f t="shared" si="141"/>
        <v>4.6999999999999999E-4</v>
      </c>
      <c r="CX118" s="189">
        <f t="shared" si="200"/>
        <v>4.6999999999999997E-5</v>
      </c>
      <c r="CY118" s="189">
        <f t="shared" si="200"/>
        <v>4.6999999999999997E-5</v>
      </c>
      <c r="CZ118" s="195">
        <f t="shared" si="186"/>
        <v>10.827593380810704</v>
      </c>
      <c r="DA118" s="195">
        <f t="shared" si="187"/>
        <v>55.445433358946914</v>
      </c>
      <c r="DB118" s="195">
        <f t="shared" si="188"/>
        <v>1.2917003579534034</v>
      </c>
      <c r="DC118" s="195">
        <f t="shared" si="189"/>
        <v>38.186540039940994</v>
      </c>
      <c r="DD118" s="195">
        <f t="shared" si="190"/>
        <v>0.70810833931754158</v>
      </c>
      <c r="DE118" s="195">
        <f t="shared" si="191"/>
        <v>21.590534043958236</v>
      </c>
      <c r="DF118" s="195">
        <f t="shared" si="192"/>
        <v>128.0499095209278</v>
      </c>
    </row>
    <row r="119" spans="1:110" ht="16" x14ac:dyDescent="0.2">
      <c r="A119" s="5"/>
      <c r="B119" s="5"/>
      <c r="C119" s="182"/>
      <c r="D119" s="183"/>
      <c r="E119" s="184"/>
      <c r="F119" s="1"/>
      <c r="G119" s="1"/>
      <c r="I119" s="69">
        <f t="shared" si="176"/>
        <v>116</v>
      </c>
      <c r="J119" s="76">
        <f t="shared" si="176"/>
        <v>43825</v>
      </c>
      <c r="K119" s="74">
        <f t="shared" si="142"/>
        <v>12</v>
      </c>
      <c r="L119" s="75">
        <f t="shared" si="105"/>
        <v>24.400251037411024</v>
      </c>
      <c r="M119" s="75">
        <f t="shared" si="106"/>
        <v>0.9</v>
      </c>
      <c r="N119" s="75">
        <f t="shared" si="107"/>
        <v>0.45</v>
      </c>
      <c r="O119" s="75">
        <f t="shared" si="108"/>
        <v>0.2</v>
      </c>
      <c r="P119" s="78">
        <f t="shared" si="194"/>
        <v>0.97945719883324445</v>
      </c>
      <c r="Q119" s="78">
        <f t="shared" si="109"/>
        <v>0.19680256274230773</v>
      </c>
      <c r="R119" s="78">
        <f t="shared" si="110"/>
        <v>8.8561153234038473E-2</v>
      </c>
      <c r="S119" s="78">
        <f t="shared" si="111"/>
        <v>0.43278341343794524</v>
      </c>
      <c r="T119" s="79">
        <f t="shared" si="112"/>
        <v>87.885728924916549</v>
      </c>
      <c r="U119" s="79">
        <f t="shared" si="113"/>
        <v>10.985716115614569</v>
      </c>
      <c r="V119" s="79">
        <f t="shared" si="114"/>
        <v>10.985716115614569</v>
      </c>
      <c r="W119" s="79">
        <f t="shared" si="115"/>
        <v>49.435722520265557</v>
      </c>
      <c r="X119" s="78">
        <f t="shared" si="116"/>
        <v>0.11527129806765843</v>
      </c>
      <c r="Y119" s="80">
        <f t="shared" si="117"/>
        <v>3.7949254879788771E-2</v>
      </c>
      <c r="Z119" s="63">
        <f t="shared" si="143"/>
        <v>8.2703077037578439</v>
      </c>
      <c r="AA119" s="63">
        <f t="shared" si="144"/>
        <v>8.2703077037578439</v>
      </c>
      <c r="AB119" s="80">
        <f t="shared" si="118"/>
        <v>8.8799880610912346E-2</v>
      </c>
      <c r="AC119" s="119">
        <f t="shared" si="145"/>
        <v>0</v>
      </c>
      <c r="AD119" s="119">
        <f t="shared" si="146"/>
        <v>0</v>
      </c>
      <c r="AE119" s="119">
        <f t="shared" si="119"/>
        <v>0</v>
      </c>
      <c r="AF119" s="119">
        <f t="shared" si="147"/>
        <v>0</v>
      </c>
      <c r="AG119" s="119">
        <f t="shared" si="148"/>
        <v>450358.29143095663</v>
      </c>
      <c r="AH119" s="121">
        <f t="shared" si="177"/>
        <v>4469999.9999999972</v>
      </c>
      <c r="AI119" s="126">
        <f t="shared" si="149"/>
        <v>4019641.7085690405</v>
      </c>
      <c r="AJ119" s="119">
        <f t="shared" si="120"/>
        <v>5101.1707585831309</v>
      </c>
      <c r="AK119" s="119">
        <f t="shared" si="150"/>
        <v>11114.014819104606</v>
      </c>
      <c r="AL119" s="119">
        <f t="shared" si="151"/>
        <v>850256.78572824155</v>
      </c>
      <c r="AM119" s="126">
        <f t="shared" si="121"/>
        <v>3169384.9228407992</v>
      </c>
      <c r="AN119" s="121">
        <f t="shared" si="152"/>
        <v>459700417.09529054</v>
      </c>
      <c r="AO119" s="120">
        <f t="shared" si="178"/>
        <v>45970.041709529054</v>
      </c>
      <c r="AP119" s="128">
        <f t="shared" si="122"/>
        <v>7000</v>
      </c>
      <c r="AQ119" s="132">
        <f t="shared" si="153"/>
        <v>154.90000000000066</v>
      </c>
      <c r="AR119" s="132">
        <f t="shared" si="154"/>
        <v>229.07000000000065</v>
      </c>
      <c r="AS119" s="132">
        <f t="shared" si="155"/>
        <v>140.9250000000001</v>
      </c>
      <c r="AT119" s="139">
        <f t="shared" si="179"/>
        <v>70793864232.675049</v>
      </c>
      <c r="AU119" s="139">
        <f t="shared" si="180"/>
        <v>166929854.24259949</v>
      </c>
      <c r="AV119" s="139">
        <f t="shared" si="193"/>
        <v>272757793.9275223</v>
      </c>
      <c r="AW119" s="139">
        <f t="shared" si="123"/>
        <v>14969856164.029131</v>
      </c>
      <c r="AX119" s="133">
        <f t="shared" si="156"/>
        <v>105096709356.32562</v>
      </c>
      <c r="AY119" s="133">
        <f t="shared" si="181"/>
        <v>-160949801.91677856</v>
      </c>
      <c r="AZ119" s="133">
        <f t="shared" si="157"/>
        <v>2539265.6469532871</v>
      </c>
      <c r="BA119" s="133">
        <f t="shared" si="158"/>
        <v>4983480.5154506108</v>
      </c>
      <c r="BB119" s="146">
        <f t="shared" si="182"/>
        <v>64691341195.73481</v>
      </c>
      <c r="BC119" s="146">
        <f t="shared" si="183"/>
        <v>-134589264.93917847</v>
      </c>
      <c r="BD119" s="146">
        <f t="shared" si="184"/>
        <v>390111317.74667084</v>
      </c>
      <c r="BE119" s="146">
        <f t="shared" si="124"/>
        <v>363221285.651559</v>
      </c>
      <c r="BF119" s="136">
        <f t="shared" si="159"/>
        <v>22065620020.573944</v>
      </c>
      <c r="BG119" s="136">
        <f t="shared" si="160"/>
        <v>-77377041.24671936</v>
      </c>
      <c r="BH119" s="136">
        <f t="shared" si="161"/>
        <v>21.944128080301972</v>
      </c>
      <c r="BI119" s="136">
        <f t="shared" si="162"/>
        <v>381.0975509930999</v>
      </c>
      <c r="BJ119" s="150">
        <f t="shared" si="125"/>
        <v>15338061311.293692</v>
      </c>
      <c r="BK119" s="150">
        <f t="shared" si="163"/>
        <v>75682794094.191696</v>
      </c>
      <c r="BL119" s="149">
        <f t="shared" si="164"/>
        <v>6939638803.3848038</v>
      </c>
      <c r="BM119" s="150">
        <f t="shared" si="165"/>
        <v>0</v>
      </c>
      <c r="BN119" s="150">
        <f t="shared" si="185"/>
        <v>1918632887041.8633</v>
      </c>
      <c r="BO119" s="154">
        <f t="shared" si="166"/>
        <v>0.60536442677405822</v>
      </c>
      <c r="BP119" s="154">
        <f t="shared" si="126"/>
        <v>0.60536442677405822</v>
      </c>
      <c r="BQ119" s="148">
        <f t="shared" si="167"/>
        <v>1795494340461.0461</v>
      </c>
      <c r="BR119" s="148">
        <f t="shared" si="168"/>
        <v>1795.4943404610462</v>
      </c>
      <c r="BS119" s="139">
        <f t="shared" si="127"/>
        <v>-19691197.726399634</v>
      </c>
      <c r="BT119" s="139">
        <f t="shared" si="128"/>
        <v>201618963466.9267</v>
      </c>
      <c r="BU119" s="139">
        <f t="shared" si="129"/>
        <v>6811002701.4464073</v>
      </c>
      <c r="BV119" s="139">
        <f t="shared" si="169"/>
        <v>82040606420.723267</v>
      </c>
      <c r="BW119" s="139">
        <f t="shared" si="170"/>
        <v>252306342814.81934</v>
      </c>
      <c r="BX119" s="139">
        <f t="shared" si="171"/>
        <v>23439386139268.957</v>
      </c>
      <c r="BY119" s="143">
        <f t="shared" si="172"/>
        <v>7.3955630855527783</v>
      </c>
      <c r="BZ119" s="143">
        <f t="shared" si="130"/>
        <v>7.3955630855527783</v>
      </c>
      <c r="CA119" s="143">
        <f t="shared" si="131"/>
        <v>81.974290359014276</v>
      </c>
      <c r="CB119" s="143">
        <f t="shared" si="132"/>
        <v>81.974290359014276</v>
      </c>
      <c r="CC119" s="143">
        <f t="shared" si="133"/>
        <v>1.9171911670017221</v>
      </c>
      <c r="CD119" s="143">
        <f t="shared" si="134"/>
        <v>7.7336003671043754</v>
      </c>
      <c r="CE119" s="166">
        <f t="shared" si="135"/>
        <v>93.510430858460069</v>
      </c>
      <c r="CG119" s="167">
        <v>118</v>
      </c>
      <c r="CH119" s="169">
        <f t="shared" si="173"/>
        <v>117</v>
      </c>
      <c r="CI119" s="170">
        <f t="shared" si="174"/>
        <v>1.9804475986834036</v>
      </c>
      <c r="CK119" s="189">
        <v>117</v>
      </c>
      <c r="CL119" s="190">
        <f>'Litter calculation'!G$30+CK119</f>
        <v>42792</v>
      </c>
      <c r="CM119" s="193">
        <f t="shared" si="175"/>
        <v>2</v>
      </c>
      <c r="CN119" s="189">
        <f t="shared" si="136"/>
        <v>0.9</v>
      </c>
      <c r="CO119" s="194">
        <f t="shared" si="137"/>
        <v>0.45</v>
      </c>
      <c r="CP119" s="194">
        <f t="shared" si="138"/>
        <v>0.2</v>
      </c>
      <c r="CQ119" s="189">
        <f t="shared" si="139"/>
        <v>0.36870000000000003</v>
      </c>
      <c r="CR119" s="189">
        <f t="shared" si="198"/>
        <v>3.687E-2</v>
      </c>
      <c r="CS119" s="189">
        <f t="shared" si="198"/>
        <v>3.687E-2</v>
      </c>
      <c r="CT119" s="189">
        <f t="shared" si="140"/>
        <v>2.9389999999999999E-2</v>
      </c>
      <c r="CU119" s="189">
        <f t="shared" si="199"/>
        <v>2.9390000000000002E-3</v>
      </c>
      <c r="CV119" s="189">
        <f t="shared" si="199"/>
        <v>2.9390000000000002E-3</v>
      </c>
      <c r="CW119" s="189">
        <f t="shared" si="141"/>
        <v>4.6999999999999999E-4</v>
      </c>
      <c r="CX119" s="189">
        <f t="shared" si="200"/>
        <v>4.6999999999999997E-5</v>
      </c>
      <c r="CY119" s="189">
        <f t="shared" si="200"/>
        <v>4.6999999999999997E-5</v>
      </c>
      <c r="CZ119" s="195">
        <f t="shared" si="186"/>
        <v>10.845831220499402</v>
      </c>
      <c r="DA119" s="195">
        <f t="shared" si="187"/>
        <v>55.98755012825702</v>
      </c>
      <c r="DB119" s="195">
        <f t="shared" si="188"/>
        <v>1.3045011238138049</v>
      </c>
      <c r="DC119" s="195">
        <f t="shared" si="189"/>
        <v>38.618153814735486</v>
      </c>
      <c r="DD119" s="195">
        <f t="shared" si="190"/>
        <v>0.71340426413558644</v>
      </c>
      <c r="DE119" s="195">
        <f t="shared" si="191"/>
        <v>21.782145312704543</v>
      </c>
      <c r="DF119" s="195">
        <f t="shared" si="192"/>
        <v>129.25158586414585</v>
      </c>
    </row>
    <row r="120" spans="1:110" ht="16" x14ac:dyDescent="0.2">
      <c r="A120" s="5"/>
      <c r="B120" s="5"/>
      <c r="C120" s="182"/>
      <c r="D120" s="183"/>
      <c r="E120" s="184"/>
      <c r="F120" s="1"/>
      <c r="G120" s="1"/>
      <c r="I120" s="69">
        <f t="shared" si="176"/>
        <v>117</v>
      </c>
      <c r="J120" s="76">
        <f t="shared" si="176"/>
        <v>43826</v>
      </c>
      <c r="K120" s="74">
        <f t="shared" si="142"/>
        <v>12</v>
      </c>
      <c r="L120" s="75">
        <f t="shared" si="105"/>
        <v>24.455314257187752</v>
      </c>
      <c r="M120" s="75">
        <f t="shared" si="106"/>
        <v>0.9</v>
      </c>
      <c r="N120" s="75">
        <f t="shared" si="107"/>
        <v>0.45</v>
      </c>
      <c r="O120" s="75">
        <f t="shared" si="108"/>
        <v>0.2</v>
      </c>
      <c r="P120" s="78">
        <f t="shared" si="194"/>
        <v>0.98105266417594994</v>
      </c>
      <c r="Q120" s="78">
        <f t="shared" si="109"/>
        <v>0.197123139964656</v>
      </c>
      <c r="R120" s="78">
        <f t="shared" si="110"/>
        <v>8.8705412984095192E-2</v>
      </c>
      <c r="S120" s="78">
        <f t="shared" si="111"/>
        <v>0.43348838649634996</v>
      </c>
      <c r="T120" s="79">
        <f t="shared" si="112"/>
        <v>88.036280020045794</v>
      </c>
      <c r="U120" s="79">
        <f t="shared" si="113"/>
        <v>11.004535002505724</v>
      </c>
      <c r="V120" s="79">
        <f t="shared" si="114"/>
        <v>11.004535002505724</v>
      </c>
      <c r="W120" s="79">
        <f t="shared" si="115"/>
        <v>49.520407511275756</v>
      </c>
      <c r="X120" s="78">
        <f t="shared" si="116"/>
        <v>0.11558139578697686</v>
      </c>
      <c r="Y120" s="80">
        <f t="shared" si="117"/>
        <v>3.8049029434024204E-2</v>
      </c>
      <c r="Z120" s="63">
        <f t="shared" si="143"/>
        <v>8.2615503204874692</v>
      </c>
      <c r="AA120" s="63">
        <f t="shared" si="144"/>
        <v>8.2615503204874692</v>
      </c>
      <c r="AB120" s="80">
        <f t="shared" si="118"/>
        <v>8.8915920866068435E-2</v>
      </c>
      <c r="AC120" s="119">
        <f t="shared" si="145"/>
        <v>0</v>
      </c>
      <c r="AD120" s="119">
        <f t="shared" si="146"/>
        <v>0</v>
      </c>
      <c r="AE120" s="119">
        <f t="shared" si="119"/>
        <v>0</v>
      </c>
      <c r="AF120" s="119">
        <f t="shared" si="147"/>
        <v>0</v>
      </c>
      <c r="AG120" s="119">
        <f t="shared" si="148"/>
        <v>450358.29143095663</v>
      </c>
      <c r="AH120" s="121">
        <f t="shared" si="177"/>
        <v>4469999.9999999972</v>
      </c>
      <c r="AI120" s="126">
        <f t="shared" si="149"/>
        <v>4019641.7085690405</v>
      </c>
      <c r="AJ120" s="119">
        <f t="shared" si="120"/>
        <v>5207.0255664385804</v>
      </c>
      <c r="AK120" s="119">
        <f t="shared" si="150"/>
        <v>11219.869626960055</v>
      </c>
      <c r="AL120" s="119">
        <f t="shared" si="151"/>
        <v>861476.65535520157</v>
      </c>
      <c r="AM120" s="126">
        <f t="shared" si="121"/>
        <v>3158165.053213839</v>
      </c>
      <c r="AN120" s="121">
        <f t="shared" si="152"/>
        <v>458073041.79287839</v>
      </c>
      <c r="AO120" s="120">
        <f t="shared" si="178"/>
        <v>45807.304179287836</v>
      </c>
      <c r="AP120" s="128">
        <f t="shared" si="122"/>
        <v>7000</v>
      </c>
      <c r="AQ120" s="132">
        <f t="shared" si="153"/>
        <v>155.80000000000067</v>
      </c>
      <c r="AR120" s="132">
        <f t="shared" si="154"/>
        <v>229.52000000000064</v>
      </c>
      <c r="AS120" s="132">
        <f t="shared" si="155"/>
        <v>141.12500000000009</v>
      </c>
      <c r="AT120" s="139">
        <f t="shared" si="179"/>
        <v>70955514173.717163</v>
      </c>
      <c r="AU120" s="139">
        <f t="shared" si="180"/>
        <v>161649941.04211426</v>
      </c>
      <c r="AV120" s="139">
        <f t="shared" si="193"/>
        <v>264074549.51220769</v>
      </c>
      <c r="AW120" s="139">
        <f t="shared" si="123"/>
        <v>14532035609.677666</v>
      </c>
      <c r="AX120" s="133">
        <f t="shared" si="156"/>
        <v>104930791683.49495</v>
      </c>
      <c r="AY120" s="133">
        <f t="shared" si="181"/>
        <v>-165917672.83067322</v>
      </c>
      <c r="AZ120" s="133">
        <f t="shared" si="157"/>
        <v>2082340.2873728571</v>
      </c>
      <c r="BA120" s="133">
        <f t="shared" si="158"/>
        <v>4099767.0725589627</v>
      </c>
      <c r="BB120" s="146">
        <f t="shared" si="182"/>
        <v>64553943414.66143</v>
      </c>
      <c r="BC120" s="146">
        <f t="shared" si="183"/>
        <v>-137397781.07337952</v>
      </c>
      <c r="BD120" s="146">
        <f t="shared" si="184"/>
        <v>356289933.40269762</v>
      </c>
      <c r="BE120" s="146">
        <f t="shared" si="124"/>
        <v>332817085.5822646</v>
      </c>
      <c r="BF120" s="136">
        <f t="shared" si="159"/>
        <v>21987506006.058163</v>
      </c>
      <c r="BG120" s="136">
        <f t="shared" si="160"/>
        <v>-78114014.515781403</v>
      </c>
      <c r="BH120" s="136">
        <f t="shared" si="161"/>
        <v>14.174787310828991</v>
      </c>
      <c r="BI120" s="136">
        <f t="shared" si="162"/>
        <v>246.91216991061356</v>
      </c>
      <c r="BJ120" s="150">
        <f t="shared" si="125"/>
        <v>14868952709.244659</v>
      </c>
      <c r="BK120" s="150">
        <f t="shared" si="163"/>
        <v>73309435220.205643</v>
      </c>
      <c r="BL120" s="149">
        <f t="shared" si="164"/>
        <v>6792109945.20434</v>
      </c>
      <c r="BM120" s="150">
        <f t="shared" si="165"/>
        <v>0</v>
      </c>
      <c r="BN120" s="150">
        <f t="shared" si="185"/>
        <v>1853400294585.698</v>
      </c>
      <c r="BO120" s="154">
        <f t="shared" si="166"/>
        <v>0.58685985797342188</v>
      </c>
      <c r="BP120" s="154">
        <f t="shared" si="126"/>
        <v>0.58685985797342188</v>
      </c>
      <c r="BQ120" s="148">
        <f t="shared" si="167"/>
        <v>1802286450406.2505</v>
      </c>
      <c r="BR120" s="148">
        <f t="shared" si="168"/>
        <v>1802.2864504062504</v>
      </c>
      <c r="BS120" s="139">
        <f t="shared" si="127"/>
        <v>-19670346.825596455</v>
      </c>
      <c r="BT120" s="139">
        <f t="shared" si="128"/>
        <v>195296335426.62784</v>
      </c>
      <c r="BU120" s="139">
        <f t="shared" si="129"/>
        <v>6786892709.0215712</v>
      </c>
      <c r="BV120" s="139">
        <f t="shared" si="169"/>
        <v>82977253637.860596</v>
      </c>
      <c r="BW120" s="139">
        <f t="shared" si="170"/>
        <v>245317474249.90128</v>
      </c>
      <c r="BX120" s="139">
        <f t="shared" si="171"/>
        <v>23399623461398.523</v>
      </c>
      <c r="BY120" s="143">
        <f t="shared" si="172"/>
        <v>7.4092465299071053</v>
      </c>
      <c r="BZ120" s="143">
        <f t="shared" si="130"/>
        <v>7.4092465299071053</v>
      </c>
      <c r="CA120" s="143">
        <f t="shared" si="131"/>
        <v>82.125961114524998</v>
      </c>
      <c r="CB120" s="143">
        <f t="shared" si="132"/>
        <v>82.125961114524998</v>
      </c>
      <c r="CC120" s="143">
        <f t="shared" si="133"/>
        <v>1.898174454804177</v>
      </c>
      <c r="CD120" s="143">
        <f t="shared" si="134"/>
        <v>7.7366981887946329</v>
      </c>
      <c r="CE120" s="166">
        <f t="shared" si="135"/>
        <v>93.647050355775505</v>
      </c>
      <c r="CG120" s="167">
        <v>119</v>
      </c>
      <c r="CH120" s="169">
        <f t="shared" si="173"/>
        <v>118</v>
      </c>
      <c r="CI120" s="170">
        <f t="shared" si="174"/>
        <v>1.9802722492729716</v>
      </c>
      <c r="CK120" s="189">
        <v>118</v>
      </c>
      <c r="CL120" s="190">
        <f>'Litter calculation'!G$30+CK120</f>
        <v>42793</v>
      </c>
      <c r="CM120" s="193">
        <f t="shared" si="175"/>
        <v>2</v>
      </c>
      <c r="CN120" s="189">
        <f t="shared" si="136"/>
        <v>0.9</v>
      </c>
      <c r="CO120" s="194">
        <f t="shared" si="137"/>
        <v>0.45</v>
      </c>
      <c r="CP120" s="194">
        <f t="shared" si="138"/>
        <v>0.2</v>
      </c>
      <c r="CQ120" s="189">
        <f t="shared" si="139"/>
        <v>0.36870000000000003</v>
      </c>
      <c r="CR120" s="189">
        <f t="shared" si="198"/>
        <v>3.687E-2</v>
      </c>
      <c r="CS120" s="189">
        <f t="shared" si="198"/>
        <v>3.687E-2</v>
      </c>
      <c r="CT120" s="189">
        <f t="shared" si="140"/>
        <v>2.9389999999999999E-2</v>
      </c>
      <c r="CU120" s="189">
        <f t="shared" si="199"/>
        <v>2.9390000000000002E-3</v>
      </c>
      <c r="CV120" s="189">
        <f t="shared" si="199"/>
        <v>2.9390000000000002E-3</v>
      </c>
      <c r="CW120" s="189">
        <f t="shared" si="141"/>
        <v>4.6999999999999999E-4</v>
      </c>
      <c r="CX120" s="189">
        <f t="shared" si="200"/>
        <v>4.6999999999999997E-5</v>
      </c>
      <c r="CY120" s="189">
        <f t="shared" si="200"/>
        <v>4.6999999999999997E-5</v>
      </c>
      <c r="CZ120" s="195">
        <f t="shared" si="186"/>
        <v>10.863540850146752</v>
      </c>
      <c r="DA120" s="195">
        <f t="shared" si="187"/>
        <v>56.529412162552973</v>
      </c>
      <c r="DB120" s="195">
        <f t="shared" si="188"/>
        <v>1.3172643234539438</v>
      </c>
      <c r="DC120" s="195">
        <f t="shared" si="189"/>
        <v>39.049747304159276</v>
      </c>
      <c r="DD120" s="195">
        <f t="shared" si="190"/>
        <v>0.71868464708056079</v>
      </c>
      <c r="DE120" s="195">
        <f t="shared" si="191"/>
        <v>21.973747575932851</v>
      </c>
      <c r="DF120" s="195">
        <f t="shared" si="192"/>
        <v>130.45239686332636</v>
      </c>
    </row>
    <row r="121" spans="1:110" ht="16" x14ac:dyDescent="0.2">
      <c r="A121" s="5"/>
      <c r="B121" s="5"/>
      <c r="C121" s="182"/>
      <c r="D121" s="183"/>
      <c r="E121" s="184"/>
      <c r="F121" s="1"/>
      <c r="G121" s="1"/>
      <c r="I121" s="69">
        <f t="shared" si="176"/>
        <v>118</v>
      </c>
      <c r="J121" s="76">
        <f t="shared" si="176"/>
        <v>43827</v>
      </c>
      <c r="K121" s="74">
        <f t="shared" si="142"/>
        <v>12</v>
      </c>
      <c r="L121" s="75">
        <f t="shared" si="105"/>
        <v>24.50820107469271</v>
      </c>
      <c r="M121" s="75">
        <f t="shared" si="106"/>
        <v>0.9</v>
      </c>
      <c r="N121" s="75">
        <f t="shared" si="107"/>
        <v>0.45</v>
      </c>
      <c r="O121" s="75">
        <f t="shared" si="108"/>
        <v>0.2</v>
      </c>
      <c r="P121" s="78">
        <f t="shared" si="194"/>
        <v>0.9825875147166051</v>
      </c>
      <c r="Q121" s="78">
        <f t="shared" si="109"/>
        <v>0.19743153784073184</v>
      </c>
      <c r="R121" s="78">
        <f t="shared" si="110"/>
        <v>8.8844192028329314E-2</v>
      </c>
      <c r="S121" s="78">
        <f t="shared" si="111"/>
        <v>0.43416657627012784</v>
      </c>
      <c r="T121" s="79">
        <f t="shared" si="112"/>
        <v>88.182486949154381</v>
      </c>
      <c r="U121" s="79">
        <f t="shared" si="113"/>
        <v>11.022810868644298</v>
      </c>
      <c r="V121" s="79">
        <f t="shared" si="114"/>
        <v>11.022810868644298</v>
      </c>
      <c r="W121" s="79">
        <f t="shared" si="115"/>
        <v>49.60264890889934</v>
      </c>
      <c r="X121" s="78">
        <f t="shared" si="116"/>
        <v>0.11588002210934682</v>
      </c>
      <c r="Y121" s="80">
        <f t="shared" si="117"/>
        <v>3.8144860347343192E-2</v>
      </c>
      <c r="Z121" s="63">
        <f t="shared" si="143"/>
        <v>8.2531521238747381</v>
      </c>
      <c r="AA121" s="63">
        <f t="shared" si="144"/>
        <v>8.2531521238747381</v>
      </c>
      <c r="AB121" s="80">
        <f t="shared" si="118"/>
        <v>8.9027517332681647E-2</v>
      </c>
      <c r="AC121" s="119">
        <f t="shared" si="145"/>
        <v>0</v>
      </c>
      <c r="AD121" s="119">
        <f t="shared" si="146"/>
        <v>0</v>
      </c>
      <c r="AE121" s="119">
        <f t="shared" si="119"/>
        <v>0</v>
      </c>
      <c r="AF121" s="119">
        <f t="shared" si="147"/>
        <v>0</v>
      </c>
      <c r="AG121" s="119">
        <f t="shared" si="148"/>
        <v>450358.29143095663</v>
      </c>
      <c r="AH121" s="121">
        <f t="shared" si="177"/>
        <v>4469999.9999999972</v>
      </c>
      <c r="AI121" s="126">
        <f t="shared" si="149"/>
        <v>4019641.7085690405</v>
      </c>
      <c r="AJ121" s="119">
        <f t="shared" si="120"/>
        <v>5314.2502892846987</v>
      </c>
      <c r="AK121" s="119">
        <f t="shared" si="150"/>
        <v>11327.094349806175</v>
      </c>
      <c r="AL121" s="119">
        <f t="shared" si="151"/>
        <v>872803.74970500777</v>
      </c>
      <c r="AM121" s="126">
        <f t="shared" si="121"/>
        <v>3146837.9588640328</v>
      </c>
      <c r="AN121" s="121">
        <f t="shared" si="152"/>
        <v>456430114.18267936</v>
      </c>
      <c r="AO121" s="120">
        <f t="shared" si="178"/>
        <v>45643.011418267939</v>
      </c>
      <c r="AP121" s="128">
        <f t="shared" si="122"/>
        <v>7000</v>
      </c>
      <c r="AQ121" s="132">
        <f t="shared" si="153"/>
        <v>156.70000000000067</v>
      </c>
      <c r="AR121" s="132">
        <f t="shared" si="154"/>
        <v>229.97000000000062</v>
      </c>
      <c r="AS121" s="132">
        <f t="shared" si="155"/>
        <v>141.32500000000007</v>
      </c>
      <c r="AT121" s="139">
        <f t="shared" si="179"/>
        <v>71111811789.661743</v>
      </c>
      <c r="AU121" s="139">
        <f t="shared" si="180"/>
        <v>156297615.94458008</v>
      </c>
      <c r="AV121" s="139">
        <f t="shared" si="193"/>
        <v>255303450.53188711</v>
      </c>
      <c r="AW121" s="139">
        <f t="shared" si="123"/>
        <v>14085639302.344938</v>
      </c>
      <c r="AX121" s="133">
        <f t="shared" si="156"/>
        <v>104759839807.20886</v>
      </c>
      <c r="AY121" s="133">
        <f t="shared" si="181"/>
        <v>-170951876.28608704</v>
      </c>
      <c r="AZ121" s="133">
        <f t="shared" si="157"/>
        <v>1707002.21924857</v>
      </c>
      <c r="BA121" s="133">
        <f t="shared" si="158"/>
        <v>3371136.8239095914</v>
      </c>
      <c r="BB121" s="146">
        <f t="shared" si="182"/>
        <v>64413699864.030663</v>
      </c>
      <c r="BC121" s="146">
        <f t="shared" si="183"/>
        <v>-140243550.63076782</v>
      </c>
      <c r="BD121" s="146">
        <f t="shared" si="184"/>
        <v>325337967.20179945</v>
      </c>
      <c r="BE121" s="146">
        <f t="shared" si="124"/>
        <v>304864390.58495456</v>
      </c>
      <c r="BF121" s="136">
        <f t="shared" si="159"/>
        <v>21908645480.768608</v>
      </c>
      <c r="BG121" s="136">
        <f t="shared" si="160"/>
        <v>-78860525.289554596</v>
      </c>
      <c r="BH121" s="136">
        <f t="shared" si="161"/>
        <v>9.1495547345705539</v>
      </c>
      <c r="BI121" s="136">
        <f t="shared" si="162"/>
        <v>159.84123702654338</v>
      </c>
      <c r="BJ121" s="150">
        <f t="shared" si="125"/>
        <v>14393874989.595039</v>
      </c>
      <c r="BK121" s="150">
        <f t="shared" si="163"/>
        <v>70993182963.60614</v>
      </c>
      <c r="BL121" s="149">
        <f t="shared" si="164"/>
        <v>6647416981.3788013</v>
      </c>
      <c r="BM121" s="150">
        <f t="shared" si="165"/>
        <v>0</v>
      </c>
      <c r="BN121" s="150">
        <f t="shared" si="185"/>
        <v>1790153569630.3079</v>
      </c>
      <c r="BO121" s="154">
        <f t="shared" si="166"/>
        <v>0.56887376885352237</v>
      </c>
      <c r="BP121" s="154">
        <f t="shared" si="126"/>
        <v>0.56887376885352237</v>
      </c>
      <c r="BQ121" s="148">
        <f t="shared" si="167"/>
        <v>1808933867387.6294</v>
      </c>
      <c r="BR121" s="148">
        <f t="shared" si="168"/>
        <v>1808.9338673876296</v>
      </c>
      <c r="BS121" s="139">
        <f t="shared" si="127"/>
        <v>-19650351.130639262</v>
      </c>
      <c r="BT121" s="139">
        <f t="shared" si="128"/>
        <v>189125839415.04675</v>
      </c>
      <c r="BU121" s="139">
        <f t="shared" si="129"/>
        <v>6762552065.9725351</v>
      </c>
      <c r="BV121" s="139">
        <f t="shared" si="169"/>
        <v>83925234505.231781</v>
      </c>
      <c r="BW121" s="139">
        <f t="shared" si="170"/>
        <v>238478005497.25537</v>
      </c>
      <c r="BX121" s="139">
        <f t="shared" si="171"/>
        <v>23358268190558.398</v>
      </c>
      <c r="BY121" s="143">
        <f t="shared" si="172"/>
        <v>7.42277438365159</v>
      </c>
      <c r="BZ121" s="143">
        <f t="shared" si="130"/>
        <v>7.42277438365159</v>
      </c>
      <c r="CA121" s="143">
        <f t="shared" si="131"/>
        <v>82.275907264393012</v>
      </c>
      <c r="CB121" s="143">
        <f t="shared" si="132"/>
        <v>82.275907264393012</v>
      </c>
      <c r="CC121" s="143">
        <f t="shared" si="133"/>
        <v>1.8793861261099445</v>
      </c>
      <c r="CD121" s="143">
        <f t="shared" si="134"/>
        <v>7.7399356352180995</v>
      </c>
      <c r="CE121" s="166">
        <f t="shared" si="135"/>
        <v>93.781569987399067</v>
      </c>
      <c r="CG121" s="167">
        <v>120</v>
      </c>
      <c r="CH121" s="169">
        <f t="shared" si="173"/>
        <v>119</v>
      </c>
      <c r="CI121" s="170">
        <f t="shared" si="174"/>
        <v>1.9800998764569426</v>
      </c>
      <c r="CK121" s="189">
        <v>119</v>
      </c>
      <c r="CL121" s="190">
        <f>'Litter calculation'!G$30+CK121</f>
        <v>42794</v>
      </c>
      <c r="CM121" s="193">
        <f t="shared" si="175"/>
        <v>2</v>
      </c>
      <c r="CN121" s="189">
        <f t="shared" si="136"/>
        <v>0.9</v>
      </c>
      <c r="CO121" s="194">
        <f t="shared" si="137"/>
        <v>0.45</v>
      </c>
      <c r="CP121" s="194">
        <f t="shared" si="138"/>
        <v>0.2</v>
      </c>
      <c r="CQ121" s="189">
        <f t="shared" si="139"/>
        <v>0.36870000000000003</v>
      </c>
      <c r="CR121" s="189">
        <f t="shared" si="198"/>
        <v>3.687E-2</v>
      </c>
      <c r="CS121" s="189">
        <f t="shared" si="198"/>
        <v>3.687E-2</v>
      </c>
      <c r="CT121" s="189">
        <f t="shared" si="140"/>
        <v>2.9389999999999999E-2</v>
      </c>
      <c r="CU121" s="189">
        <f t="shared" si="199"/>
        <v>2.9390000000000002E-3</v>
      </c>
      <c r="CV121" s="189">
        <f t="shared" si="199"/>
        <v>2.9390000000000002E-3</v>
      </c>
      <c r="CW121" s="189">
        <f t="shared" si="141"/>
        <v>4.6999999999999999E-4</v>
      </c>
      <c r="CX121" s="189">
        <f t="shared" si="200"/>
        <v>4.6999999999999997E-5</v>
      </c>
      <c r="CY121" s="189">
        <f t="shared" si="200"/>
        <v>4.6999999999999997E-5</v>
      </c>
      <c r="CZ121" s="195">
        <f t="shared" si="186"/>
        <v>10.880737567937873</v>
      </c>
      <c r="DA121" s="195">
        <f t="shared" si="187"/>
        <v>57.071019581532092</v>
      </c>
      <c r="DB121" s="195">
        <f t="shared" si="188"/>
        <v>1.3299900671188574</v>
      </c>
      <c r="DC121" s="195">
        <f t="shared" si="189"/>
        <v>39.481320509165748</v>
      </c>
      <c r="DD121" s="195">
        <f t="shared" si="190"/>
        <v>0.72394953376297211</v>
      </c>
      <c r="DE121" s="195">
        <f t="shared" si="191"/>
        <v>22.165340834066406</v>
      </c>
      <c r="DF121" s="195">
        <f t="shared" si="192"/>
        <v>131.65235809358396</v>
      </c>
    </row>
    <row r="122" spans="1:110" ht="16" x14ac:dyDescent="0.2">
      <c r="A122" s="5"/>
      <c r="B122" s="5"/>
      <c r="C122" s="182"/>
      <c r="D122" s="183"/>
      <c r="E122" s="184"/>
      <c r="F122" s="1"/>
      <c r="G122" s="1"/>
      <c r="I122" s="69">
        <f t="shared" si="176"/>
        <v>119</v>
      </c>
      <c r="J122" s="76">
        <f t="shared" si="176"/>
        <v>43828</v>
      </c>
      <c r="K122" s="74">
        <f t="shared" si="142"/>
        <v>12</v>
      </c>
      <c r="L122" s="75">
        <f t="shared" si="105"/>
        <v>24.558895539983084</v>
      </c>
      <c r="M122" s="75">
        <f t="shared" si="106"/>
        <v>0.9</v>
      </c>
      <c r="N122" s="75">
        <f t="shared" si="107"/>
        <v>0.45</v>
      </c>
      <c r="O122" s="75">
        <f t="shared" si="108"/>
        <v>0.2</v>
      </c>
      <c r="P122" s="78">
        <f t="shared" si="194"/>
        <v>0.98406099404939962</v>
      </c>
      <c r="Q122" s="78">
        <f t="shared" si="109"/>
        <v>0.19772760438573983</v>
      </c>
      <c r="R122" s="78">
        <f t="shared" si="110"/>
        <v>8.897742197358291E-2</v>
      </c>
      <c r="S122" s="78">
        <f t="shared" si="111"/>
        <v>0.43481764853345561</v>
      </c>
      <c r="T122" s="79">
        <f t="shared" si="112"/>
        <v>88.324126678474073</v>
      </c>
      <c r="U122" s="79">
        <f t="shared" si="113"/>
        <v>11.040515834809259</v>
      </c>
      <c r="V122" s="79">
        <f t="shared" si="114"/>
        <v>11.040515834809259</v>
      </c>
      <c r="W122" s="79">
        <f t="shared" si="115"/>
        <v>49.682321256641664</v>
      </c>
      <c r="X122" s="78">
        <f t="shared" si="116"/>
        <v>0.11616699349598539</v>
      </c>
      <c r="Y122" s="80">
        <f t="shared" si="117"/>
        <v>3.8236718718449345E-2</v>
      </c>
      <c r="Z122" s="63">
        <f t="shared" si="143"/>
        <v>8.2451139980838821</v>
      </c>
      <c r="AA122" s="63">
        <f t="shared" si="144"/>
        <v>8.2451139980838821</v>
      </c>
      <c r="AB122" s="80">
        <f t="shared" si="118"/>
        <v>8.9134619188428563E-2</v>
      </c>
      <c r="AC122" s="119">
        <f t="shared" si="145"/>
        <v>0</v>
      </c>
      <c r="AD122" s="119">
        <f t="shared" si="146"/>
        <v>0</v>
      </c>
      <c r="AE122" s="119">
        <f t="shared" si="119"/>
        <v>0</v>
      </c>
      <c r="AF122" s="119">
        <f t="shared" si="147"/>
        <v>0</v>
      </c>
      <c r="AG122" s="119">
        <f t="shared" si="148"/>
        <v>450358.29143095663</v>
      </c>
      <c r="AH122" s="121">
        <f t="shared" si="177"/>
        <v>4469999.9999999972</v>
      </c>
      <c r="AI122" s="126">
        <f t="shared" si="149"/>
        <v>4019641.7085690405</v>
      </c>
      <c r="AJ122" s="119">
        <f t="shared" si="120"/>
        <v>5422.8394387759281</v>
      </c>
      <c r="AK122" s="119">
        <f t="shared" si="150"/>
        <v>11435.683499297404</v>
      </c>
      <c r="AL122" s="119">
        <f t="shared" si="151"/>
        <v>884239.43320430513</v>
      </c>
      <c r="AM122" s="126">
        <f t="shared" si="121"/>
        <v>3135402.2753647352</v>
      </c>
      <c r="AN122" s="121">
        <f t="shared" si="152"/>
        <v>454771436.36273038</v>
      </c>
      <c r="AO122" s="120">
        <f t="shared" si="178"/>
        <v>45477.143636273038</v>
      </c>
      <c r="AP122" s="128">
        <f t="shared" si="122"/>
        <v>7000</v>
      </c>
      <c r="AQ122" s="132">
        <f t="shared" si="153"/>
        <v>157.60000000000068</v>
      </c>
      <c r="AR122" s="132">
        <f t="shared" si="154"/>
        <v>230.42000000000061</v>
      </c>
      <c r="AS122" s="132">
        <f t="shared" si="155"/>
        <v>141.52500000000006</v>
      </c>
      <c r="AT122" s="139">
        <f t="shared" si="179"/>
        <v>71262684078.040161</v>
      </c>
      <c r="AU122" s="139">
        <f t="shared" si="180"/>
        <v>150872288.37841797</v>
      </c>
      <c r="AV122" s="139">
        <f t="shared" si="193"/>
        <v>246442896.37359306</v>
      </c>
      <c r="AW122" s="139">
        <f t="shared" si="123"/>
        <v>13630620232.034943</v>
      </c>
      <c r="AX122" s="133">
        <f t="shared" si="156"/>
        <v>104583787220.33739</v>
      </c>
      <c r="AY122" s="133">
        <f t="shared" si="181"/>
        <v>-176052586.87147522</v>
      </c>
      <c r="AZ122" s="133">
        <f t="shared" si="157"/>
        <v>1398814.7309481148</v>
      </c>
      <c r="BA122" s="133">
        <f t="shared" si="158"/>
        <v>2770691.0518012014</v>
      </c>
      <c r="BB122" s="146">
        <f t="shared" si="182"/>
        <v>64270573243.962906</v>
      </c>
      <c r="BC122" s="146">
        <f t="shared" si="183"/>
        <v>-143126620.06775665</v>
      </c>
      <c r="BD122" s="146">
        <f t="shared" si="184"/>
        <v>297018933.64615428</v>
      </c>
      <c r="BE122" s="146">
        <f t="shared" si="124"/>
        <v>279174257.22161901</v>
      </c>
      <c r="BF122" s="136">
        <f t="shared" si="159"/>
        <v>21829028945.411057</v>
      </c>
      <c r="BG122" s="136">
        <f t="shared" si="160"/>
        <v>-79616535.357551575</v>
      </c>
      <c r="BH122" s="136">
        <f t="shared" si="161"/>
        <v>5.9017382369186286</v>
      </c>
      <c r="BI122" s="136">
        <f t="shared" si="162"/>
        <v>103.39164098292056</v>
      </c>
      <c r="BJ122" s="150">
        <f t="shared" si="125"/>
        <v>13912565283.700005</v>
      </c>
      <c r="BK122" s="150">
        <f t="shared" si="163"/>
        <v>68732821891.821762</v>
      </c>
      <c r="BL122" s="149">
        <f t="shared" si="164"/>
        <v>6505460371.6613512</v>
      </c>
      <c r="BM122" s="150">
        <f t="shared" si="165"/>
        <v>0</v>
      </c>
      <c r="BN122" s="150">
        <f t="shared" si="185"/>
        <v>1728827852650.5247</v>
      </c>
      <c r="BO122" s="154">
        <f t="shared" si="166"/>
        <v>0.55138948715900049</v>
      </c>
      <c r="BP122" s="154">
        <f t="shared" si="126"/>
        <v>0.55138948715900049</v>
      </c>
      <c r="BQ122" s="148">
        <f t="shared" si="167"/>
        <v>1815439327759.2908</v>
      </c>
      <c r="BR122" s="148">
        <f t="shared" si="168"/>
        <v>1815.4393277592908</v>
      </c>
      <c r="BS122" s="139">
        <f t="shared" si="127"/>
        <v>-19631212.746679801</v>
      </c>
      <c r="BT122" s="139">
        <f t="shared" si="128"/>
        <v>183104237519.81317</v>
      </c>
      <c r="BU122" s="139">
        <f t="shared" si="129"/>
        <v>6737977873.5588245</v>
      </c>
      <c r="BV122" s="139">
        <f t="shared" si="169"/>
        <v>84884498538.131943</v>
      </c>
      <c r="BW122" s="139">
        <f t="shared" si="170"/>
        <v>231789218047.46451</v>
      </c>
      <c r="BX122" s="139">
        <f t="shared" si="171"/>
        <v>23315311063461.613</v>
      </c>
      <c r="BY122" s="143">
        <f t="shared" si="172"/>
        <v>7.4361466299406151</v>
      </c>
      <c r="BZ122" s="143">
        <f t="shared" si="130"/>
        <v>7.4361466299406151</v>
      </c>
      <c r="CA122" s="143">
        <f t="shared" si="131"/>
        <v>82.424128621897239</v>
      </c>
      <c r="CB122" s="143">
        <f t="shared" si="132"/>
        <v>82.424128621897239</v>
      </c>
      <c r="CC122" s="143">
        <f t="shared" si="133"/>
        <v>1.8608214694778009</v>
      </c>
      <c r="CD122" s="143">
        <f t="shared" si="134"/>
        <v>7.7433102660064375</v>
      </c>
      <c r="CE122" s="166">
        <f t="shared" si="135"/>
        <v>93.913926087691934</v>
      </c>
      <c r="CG122" s="167">
        <v>121</v>
      </c>
      <c r="CH122" s="169">
        <f t="shared" si="173"/>
        <v>120</v>
      </c>
      <c r="CI122" s="170">
        <f t="shared" si="174"/>
        <v>1.9799304050824413</v>
      </c>
      <c r="CK122" s="189">
        <v>120</v>
      </c>
      <c r="CL122" s="190">
        <f>'Litter calculation'!G$30+CK122</f>
        <v>42795</v>
      </c>
      <c r="CM122" s="193">
        <f t="shared" si="175"/>
        <v>3</v>
      </c>
      <c r="CN122" s="189">
        <f t="shared" si="136"/>
        <v>0.2</v>
      </c>
      <c r="CO122" s="194">
        <f t="shared" si="137"/>
        <v>0.1</v>
      </c>
      <c r="CP122" s="194">
        <f t="shared" si="138"/>
        <v>0.15</v>
      </c>
      <c r="CQ122" s="189">
        <f t="shared" si="139"/>
        <v>0.36870000000000003</v>
      </c>
      <c r="CR122" s="189">
        <f t="shared" si="198"/>
        <v>3.687E-2</v>
      </c>
      <c r="CS122" s="189">
        <f t="shared" si="198"/>
        <v>3.687E-2</v>
      </c>
      <c r="CT122" s="189">
        <f t="shared" si="140"/>
        <v>1.8599999999999998E-2</v>
      </c>
      <c r="CU122" s="189">
        <f t="shared" si="199"/>
        <v>1.8600000000000001E-3</v>
      </c>
      <c r="CV122" s="189">
        <f t="shared" si="199"/>
        <v>1.8600000000000001E-3</v>
      </c>
      <c r="CW122" s="189">
        <f t="shared" si="141"/>
        <v>2.9999999999999997E-4</v>
      </c>
      <c r="CX122" s="189">
        <f t="shared" si="200"/>
        <v>3.0000000000000001E-5</v>
      </c>
      <c r="CY122" s="189">
        <f t="shared" si="200"/>
        <v>3.0000000000000001E-5</v>
      </c>
      <c r="CZ122" s="195">
        <f t="shared" si="186"/>
        <v>10.753966383889979</v>
      </c>
      <c r="DA122" s="195">
        <f t="shared" si="187"/>
        <v>57.180160843596717</v>
      </c>
      <c r="DB122" s="195">
        <f t="shared" si="188"/>
        <v>1.331205584785115</v>
      </c>
      <c r="DC122" s="195">
        <f t="shared" si="189"/>
        <v>39.576449087316895</v>
      </c>
      <c r="DD122" s="195">
        <f t="shared" si="190"/>
        <v>0.72813473914201887</v>
      </c>
      <c r="DE122" s="195">
        <f t="shared" si="191"/>
        <v>22.309145383815686</v>
      </c>
      <c r="DF122" s="195">
        <f t="shared" si="192"/>
        <v>131.87906202254641</v>
      </c>
    </row>
    <row r="123" spans="1:110" ht="16" x14ac:dyDescent="0.2">
      <c r="A123" s="5"/>
      <c r="B123" s="5"/>
      <c r="C123" s="182"/>
      <c r="D123" s="183"/>
      <c r="E123" s="184"/>
      <c r="F123" s="1"/>
      <c r="G123" s="1"/>
      <c r="I123" s="69">
        <f t="shared" si="176"/>
        <v>120</v>
      </c>
      <c r="J123" s="76">
        <f t="shared" si="176"/>
        <v>43829</v>
      </c>
      <c r="K123" s="74">
        <f t="shared" si="142"/>
        <v>12</v>
      </c>
      <c r="L123" s="75">
        <f t="shared" si="105"/>
        <v>24.607382364299575</v>
      </c>
      <c r="M123" s="75">
        <f t="shared" si="106"/>
        <v>0.9</v>
      </c>
      <c r="N123" s="75">
        <f t="shared" si="107"/>
        <v>0.45</v>
      </c>
      <c r="O123" s="75">
        <f t="shared" si="108"/>
        <v>0.2</v>
      </c>
      <c r="P123" s="78">
        <f t="shared" si="194"/>
        <v>0.98547237368073948</v>
      </c>
      <c r="Q123" s="78">
        <f t="shared" si="109"/>
        <v>0.19801119322329278</v>
      </c>
      <c r="R123" s="78">
        <f t="shared" si="110"/>
        <v>8.9105036950481747E-2</v>
      </c>
      <c r="S123" s="78">
        <f t="shared" si="111"/>
        <v>0.43544128139381516</v>
      </c>
      <c r="T123" s="79">
        <f t="shared" si="112"/>
        <v>88.460980436715815</v>
      </c>
      <c r="U123" s="79">
        <f t="shared" si="113"/>
        <v>11.057622554589477</v>
      </c>
      <c r="V123" s="79">
        <f t="shared" si="114"/>
        <v>11.057622554589477</v>
      </c>
      <c r="W123" s="79">
        <f t="shared" si="115"/>
        <v>49.759301495652643</v>
      </c>
      <c r="X123" s="78">
        <f t="shared" si="116"/>
        <v>0.11644213276034666</v>
      </c>
      <c r="Y123" s="80">
        <f t="shared" si="117"/>
        <v>3.8324576844110829E-2</v>
      </c>
      <c r="Z123" s="63">
        <f t="shared" si="143"/>
        <v>8.2374367896555025</v>
      </c>
      <c r="AA123" s="63">
        <f t="shared" si="144"/>
        <v>8.2374367896555025</v>
      </c>
      <c r="AB123" s="80">
        <f t="shared" si="118"/>
        <v>8.9237177525203285E-2</v>
      </c>
      <c r="AC123" s="119">
        <f t="shared" si="145"/>
        <v>0</v>
      </c>
      <c r="AD123" s="119">
        <f t="shared" si="146"/>
        <v>0</v>
      </c>
      <c r="AE123" s="119">
        <f t="shared" si="119"/>
        <v>0</v>
      </c>
      <c r="AF123" s="119">
        <f t="shared" si="147"/>
        <v>0</v>
      </c>
      <c r="AG123" s="119">
        <f t="shared" si="148"/>
        <v>450358.29143095663</v>
      </c>
      <c r="AH123" s="121">
        <f t="shared" si="177"/>
        <v>4469999.9999999972</v>
      </c>
      <c r="AI123" s="126">
        <f t="shared" si="149"/>
        <v>4019641.7085690405</v>
      </c>
      <c r="AJ123" s="119">
        <f t="shared" si="120"/>
        <v>5532.7867708367949</v>
      </c>
      <c r="AK123" s="119">
        <f t="shared" si="150"/>
        <v>11545.63083135827</v>
      </c>
      <c r="AL123" s="119">
        <f t="shared" si="151"/>
        <v>895785.06403566338</v>
      </c>
      <c r="AM123" s="126">
        <f t="shared" si="121"/>
        <v>3123856.6445333771</v>
      </c>
      <c r="AN123" s="121">
        <f t="shared" si="152"/>
        <v>453096811.33673441</v>
      </c>
      <c r="AO123" s="120">
        <f t="shared" si="178"/>
        <v>45309.681133673439</v>
      </c>
      <c r="AP123" s="128">
        <f t="shared" si="122"/>
        <v>7000</v>
      </c>
      <c r="AQ123" s="132">
        <f t="shared" si="153"/>
        <v>158.50000000000068</v>
      </c>
      <c r="AR123" s="132">
        <f t="shared" si="154"/>
        <v>230.8700000000006</v>
      </c>
      <c r="AS123" s="132">
        <f t="shared" si="155"/>
        <v>141.72500000000005</v>
      </c>
      <c r="AT123" s="139">
        <f t="shared" si="179"/>
        <v>71408057466.669647</v>
      </c>
      <c r="AU123" s="139">
        <f t="shared" si="180"/>
        <v>145373388.62948608</v>
      </c>
      <c r="AV123" s="139">
        <f t="shared" si="193"/>
        <v>237491291.99573892</v>
      </c>
      <c r="AW123" s="139">
        <f t="shared" si="123"/>
        <v>13166940288.925234</v>
      </c>
      <c r="AX123" s="133">
        <f t="shared" si="156"/>
        <v>104402567268.21062</v>
      </c>
      <c r="AY123" s="133">
        <f t="shared" si="181"/>
        <v>-181219952.12677002</v>
      </c>
      <c r="AZ123" s="133">
        <f t="shared" si="157"/>
        <v>1145869.0869708767</v>
      </c>
      <c r="BA123" s="133">
        <f t="shared" si="158"/>
        <v>2276135.9063197253</v>
      </c>
      <c r="BB123" s="146">
        <f t="shared" si="182"/>
        <v>64124526224.431366</v>
      </c>
      <c r="BC123" s="146">
        <f t="shared" si="183"/>
        <v>-146047019.53153992</v>
      </c>
      <c r="BD123" s="146">
        <f t="shared" si="184"/>
        <v>271115112.73933911</v>
      </c>
      <c r="BE123" s="146">
        <f t="shared" si="124"/>
        <v>255571542.73498398</v>
      </c>
      <c r="BF123" s="136">
        <f t="shared" si="159"/>
        <v>21748646944.163254</v>
      </c>
      <c r="BG123" s="136">
        <f t="shared" si="160"/>
        <v>-80382001.247802734</v>
      </c>
      <c r="BH123" s="136">
        <f t="shared" si="161"/>
        <v>3.8042410176934625</v>
      </c>
      <c r="BI123" s="136">
        <f t="shared" si="162"/>
        <v>66.825576136406411</v>
      </c>
      <c r="BJ123" s="150">
        <f t="shared" si="125"/>
        <v>13424788034.392113</v>
      </c>
      <c r="BK123" s="150">
        <f t="shared" si="163"/>
        <v>66527115608.732895</v>
      </c>
      <c r="BL123" s="149">
        <f t="shared" si="164"/>
        <v>6366139463.0297813</v>
      </c>
      <c r="BM123" s="150">
        <f t="shared" si="165"/>
        <v>0</v>
      </c>
      <c r="BN123" s="150">
        <f t="shared" si="185"/>
        <v>1669359385613.1541</v>
      </c>
      <c r="BO123" s="154">
        <f t="shared" si="166"/>
        <v>0.534390522860409</v>
      </c>
      <c r="BP123" s="154">
        <f t="shared" si="126"/>
        <v>0.534390522860409</v>
      </c>
      <c r="BQ123" s="148">
        <f t="shared" si="167"/>
        <v>1821805467222.3206</v>
      </c>
      <c r="BR123" s="148">
        <f t="shared" si="168"/>
        <v>1821.8054672223207</v>
      </c>
      <c r="BS123" s="139">
        <f t="shared" si="127"/>
        <v>-19612933.689289793</v>
      </c>
      <c r="BT123" s="139">
        <f t="shared" si="128"/>
        <v>177228235981.66443</v>
      </c>
      <c r="BU123" s="139">
        <f t="shared" si="129"/>
        <v>6713167241.4795113</v>
      </c>
      <c r="BV123" s="139">
        <f t="shared" si="169"/>
        <v>85855003797.143265</v>
      </c>
      <c r="BW123" s="139">
        <f t="shared" si="170"/>
        <v>225251925742.17795</v>
      </c>
      <c r="BX123" s="139">
        <f t="shared" si="171"/>
        <v>23270746969249.816</v>
      </c>
      <c r="BY123" s="143">
        <f t="shared" si="172"/>
        <v>7.4493645571004947</v>
      </c>
      <c r="BZ123" s="143">
        <f t="shared" si="130"/>
        <v>7.4493645571004947</v>
      </c>
      <c r="CA123" s="143">
        <f t="shared" si="131"/>
        <v>82.570639467172157</v>
      </c>
      <c r="CB123" s="143">
        <f t="shared" si="132"/>
        <v>82.570639467172157</v>
      </c>
      <c r="CC123" s="143">
        <f t="shared" si="133"/>
        <v>1.8424757835115508</v>
      </c>
      <c r="CD123" s="143">
        <f t="shared" si="134"/>
        <v>7.7468203663985715</v>
      </c>
      <c r="CE123" s="166">
        <f t="shared" si="135"/>
        <v>94.044064485289383</v>
      </c>
      <c r="CG123" s="167">
        <v>122</v>
      </c>
      <c r="CH123" s="169">
        <f t="shared" si="173"/>
        <v>121</v>
      </c>
      <c r="CI123" s="170">
        <f t="shared" si="174"/>
        <v>1.9797637625053852</v>
      </c>
      <c r="CK123" s="189">
        <v>121</v>
      </c>
      <c r="CL123" s="190">
        <f>'Litter calculation'!G$30+CK123</f>
        <v>42796</v>
      </c>
      <c r="CM123" s="193">
        <f t="shared" si="175"/>
        <v>3</v>
      </c>
      <c r="CN123" s="189">
        <f t="shared" si="136"/>
        <v>0.2</v>
      </c>
      <c r="CO123" s="194">
        <f t="shared" si="137"/>
        <v>0.1</v>
      </c>
      <c r="CP123" s="194">
        <f t="shared" si="138"/>
        <v>0.15</v>
      </c>
      <c r="CQ123" s="189">
        <f t="shared" si="139"/>
        <v>0.36870000000000003</v>
      </c>
      <c r="CR123" s="189">
        <f t="shared" ref="CR123:CS142" si="201">IF($CM123=12,$D$50,IF($CM123&lt;=2,$D$50,IF($CM123&lt;=5,$D$52,IF($CM123&lt;=8,$D$54,$D$56))))</f>
        <v>3.687E-2</v>
      </c>
      <c r="CS123" s="189">
        <f t="shared" si="201"/>
        <v>3.687E-2</v>
      </c>
      <c r="CT123" s="189">
        <f t="shared" si="140"/>
        <v>1.8599999999999998E-2</v>
      </c>
      <c r="CU123" s="189">
        <f t="shared" ref="CU123:CV142" si="202">IF($CM123=12,$D$58,IF($CM123&lt;=2,$D$58,IF($CM123&lt;=5,$D$60,IF($CM123&lt;=8,$D$62,$D$64))))</f>
        <v>1.8600000000000001E-3</v>
      </c>
      <c r="CV123" s="189">
        <f t="shared" si="202"/>
        <v>1.8600000000000001E-3</v>
      </c>
      <c r="CW123" s="189">
        <f t="shared" si="141"/>
        <v>2.9999999999999997E-4</v>
      </c>
      <c r="CX123" s="189">
        <f t="shared" ref="CX123:CY142" si="203">IF($CM123=12,$D$66,IF($CM123&lt;=2,$D$66,IF($CM123&lt;=5,$D$68,IF($CM123&lt;=8,$D$70,$D$72))))</f>
        <v>3.0000000000000001E-5</v>
      </c>
      <c r="CY123" s="189">
        <f t="shared" si="203"/>
        <v>3.0000000000000001E-5</v>
      </c>
      <c r="CZ123" s="195">
        <f t="shared" si="186"/>
        <v>10.629531350315148</v>
      </c>
      <c r="DA123" s="195">
        <f t="shared" si="187"/>
        <v>57.289269368193587</v>
      </c>
      <c r="DB123" s="195">
        <f t="shared" si="188"/>
        <v>1.3324188436898128</v>
      </c>
      <c r="DC123" s="195">
        <f t="shared" si="189"/>
        <v>39.6715748116535</v>
      </c>
      <c r="DD123" s="195">
        <f t="shared" si="190"/>
        <v>0.7323121672741425</v>
      </c>
      <c r="DE123" s="195">
        <f t="shared" si="191"/>
        <v>22.452945619493185</v>
      </c>
      <c r="DF123" s="195">
        <f t="shared" si="192"/>
        <v>132.10805216061937</v>
      </c>
    </row>
    <row r="124" spans="1:110" ht="16" x14ac:dyDescent="0.2">
      <c r="A124" s="5"/>
      <c r="B124" s="5"/>
      <c r="C124" s="182"/>
      <c r="D124" s="183"/>
      <c r="E124" s="184"/>
      <c r="F124" s="1"/>
      <c r="G124" s="1"/>
      <c r="I124" s="69">
        <f t="shared" si="176"/>
        <v>121</v>
      </c>
      <c r="J124" s="76">
        <f t="shared" si="176"/>
        <v>43830</v>
      </c>
      <c r="K124" s="74">
        <f t="shared" si="142"/>
        <v>12</v>
      </c>
      <c r="L124" s="75">
        <f t="shared" si="105"/>
        <v>24.653646924677297</v>
      </c>
      <c r="M124" s="75">
        <f t="shared" si="106"/>
        <v>0.9</v>
      </c>
      <c r="N124" s="75">
        <f t="shared" si="107"/>
        <v>0.45</v>
      </c>
      <c r="O124" s="75">
        <f t="shared" si="108"/>
        <v>0.2</v>
      </c>
      <c r="P124" s="78">
        <f t="shared" si="194"/>
        <v>0.98682095367794176</v>
      </c>
      <c r="Q124" s="78">
        <f t="shared" si="109"/>
        <v>0.19828216371575388</v>
      </c>
      <c r="R124" s="78">
        <f t="shared" si="110"/>
        <v>8.9226973672089233E-2</v>
      </c>
      <c r="S124" s="78">
        <f t="shared" si="111"/>
        <v>0.43603716557862543</v>
      </c>
      <c r="T124" s="79">
        <f t="shared" si="112"/>
        <v>88.592834333907518</v>
      </c>
      <c r="U124" s="79">
        <f t="shared" si="113"/>
        <v>11.07410429173844</v>
      </c>
      <c r="V124" s="79">
        <f t="shared" si="114"/>
        <v>11.07410429173844</v>
      </c>
      <c r="W124" s="79">
        <f t="shared" si="115"/>
        <v>49.833469312822984</v>
      </c>
      <c r="X124" s="78">
        <f t="shared" si="116"/>
        <v>0.11670526927593759</v>
      </c>
      <c r="Y124" s="80">
        <f t="shared" si="117"/>
        <v>3.8408408227515255E-2</v>
      </c>
      <c r="Z124" s="63">
        <f t="shared" si="143"/>
        <v>8.2301213075294548</v>
      </c>
      <c r="AA124" s="63">
        <f t="shared" si="144"/>
        <v>8.2301213075294548</v>
      </c>
      <c r="AB124" s="80">
        <f t="shared" si="118"/>
        <v>8.9335145387957698E-2</v>
      </c>
      <c r="AC124" s="119">
        <f t="shared" si="145"/>
        <v>0</v>
      </c>
      <c r="AD124" s="119">
        <f t="shared" si="146"/>
        <v>0</v>
      </c>
      <c r="AE124" s="119">
        <f t="shared" si="119"/>
        <v>0</v>
      </c>
      <c r="AF124" s="119">
        <f t="shared" si="147"/>
        <v>0</v>
      </c>
      <c r="AG124" s="119">
        <f t="shared" si="148"/>
        <v>450358.29143095663</v>
      </c>
      <c r="AH124" s="121">
        <f t="shared" si="177"/>
        <v>4469999.9999999972</v>
      </c>
      <c r="AI124" s="126">
        <f t="shared" si="149"/>
        <v>4019641.7085690405</v>
      </c>
      <c r="AJ124" s="119">
        <f t="shared" si="120"/>
        <v>5644.0852741445833</v>
      </c>
      <c r="AK124" s="119">
        <f t="shared" si="150"/>
        <v>11656.92933466606</v>
      </c>
      <c r="AL124" s="119">
        <f t="shared" si="151"/>
        <v>907441.9933703295</v>
      </c>
      <c r="AM124" s="126">
        <f t="shared" si="121"/>
        <v>3112199.715198711</v>
      </c>
      <c r="AN124" s="121">
        <f t="shared" si="152"/>
        <v>451406043.12534487</v>
      </c>
      <c r="AO124" s="120">
        <f t="shared" si="178"/>
        <v>45140.604312534488</v>
      </c>
      <c r="AP124" s="128">
        <f t="shared" si="122"/>
        <v>7000</v>
      </c>
      <c r="AQ124" s="132">
        <f t="shared" si="153"/>
        <v>159.40000000000069</v>
      </c>
      <c r="AR124" s="132">
        <f t="shared" si="154"/>
        <v>231.32000000000059</v>
      </c>
      <c r="AS124" s="132">
        <f t="shared" si="155"/>
        <v>141.92500000000004</v>
      </c>
      <c r="AT124" s="139">
        <f t="shared" si="179"/>
        <v>71547857835.367477</v>
      </c>
      <c r="AU124" s="139">
        <f t="shared" si="180"/>
        <v>139800368.6978302</v>
      </c>
      <c r="AV124" s="139">
        <f t="shared" si="193"/>
        <v>228447048.93454906</v>
      </c>
      <c r="AW124" s="139">
        <f t="shared" si="123"/>
        <v>12694570510.739304</v>
      </c>
      <c r="AX124" s="133">
        <f t="shared" si="156"/>
        <v>104216113176.34865</v>
      </c>
      <c r="AY124" s="133">
        <f t="shared" si="181"/>
        <v>-186454091.86196899</v>
      </c>
      <c r="AZ124" s="133">
        <f t="shared" si="157"/>
        <v>938347.12637260254</v>
      </c>
      <c r="BA124" s="133">
        <f t="shared" si="158"/>
        <v>1869005.4710156894</v>
      </c>
      <c r="BB124" s="146">
        <f t="shared" si="182"/>
        <v>63975521461.939522</v>
      </c>
      <c r="BC124" s="146">
        <f t="shared" si="183"/>
        <v>-149004762.49184418</v>
      </c>
      <c r="BD124" s="146">
        <f t="shared" si="184"/>
        <v>247426132.24456272</v>
      </c>
      <c r="BE124" s="146">
        <f t="shared" si="124"/>
        <v>233893959.15215471</v>
      </c>
      <c r="BF124" s="136">
        <f t="shared" si="159"/>
        <v>21667490070.016556</v>
      </c>
      <c r="BG124" s="136">
        <f t="shared" si="160"/>
        <v>-81156874.146697998</v>
      </c>
      <c r="BH124" s="136">
        <f t="shared" si="161"/>
        <v>2.4506193136968646</v>
      </c>
      <c r="BI124" s="136">
        <f t="shared" si="162"/>
        <v>43.158989610913331</v>
      </c>
      <c r="BJ124" s="150">
        <f t="shared" si="125"/>
        <v>12930333518.521463</v>
      </c>
      <c r="BK124" s="150">
        <f t="shared" si="163"/>
        <v>64374810773.163155</v>
      </c>
      <c r="BL124" s="149">
        <f t="shared" si="164"/>
        <v>6229352562.0990353</v>
      </c>
      <c r="BM124" s="150">
        <f t="shared" si="165"/>
        <v>0</v>
      </c>
      <c r="BN124" s="150">
        <f t="shared" si="185"/>
        <v>1611685555796.4133</v>
      </c>
      <c r="BO124" s="154">
        <f t="shared" si="166"/>
        <v>0.51786058199465801</v>
      </c>
      <c r="BP124" s="154">
        <f t="shared" si="126"/>
        <v>0.51786058199465801</v>
      </c>
      <c r="BQ124" s="148">
        <f t="shared" si="167"/>
        <v>1828034819784.4197</v>
      </c>
      <c r="BR124" s="148">
        <f t="shared" si="168"/>
        <v>1828.0348197844198</v>
      </c>
      <c r="BS124" s="139">
        <f t="shared" si="127"/>
        <v>-19595515.884515431</v>
      </c>
      <c r="BT124" s="139">
        <f t="shared" si="128"/>
        <v>171494495899.70667</v>
      </c>
      <c r="BU124" s="139">
        <f t="shared" si="129"/>
        <v>6688117290.2580404</v>
      </c>
      <c r="BV124" s="139">
        <f t="shared" si="169"/>
        <v>86836716230.286407</v>
      </c>
      <c r="BW124" s="139">
        <f t="shared" si="170"/>
        <v>218866508469.72922</v>
      </c>
      <c r="BX124" s="139">
        <f t="shared" si="171"/>
        <v>23224574552783.414</v>
      </c>
      <c r="BY124" s="143">
        <f t="shared" si="172"/>
        <v>7.4624306529443105</v>
      </c>
      <c r="BZ124" s="143">
        <f t="shared" si="130"/>
        <v>7.4624306529443105</v>
      </c>
      <c r="CA124" s="143">
        <f t="shared" si="131"/>
        <v>82.715467375766707</v>
      </c>
      <c r="CB124" s="143">
        <f t="shared" si="132"/>
        <v>82.715467375766707</v>
      </c>
      <c r="CC124" s="143">
        <f t="shared" si="133"/>
        <v>1.8243443815954179</v>
      </c>
      <c r="CD124" s="143">
        <f t="shared" si="134"/>
        <v>7.750464899400451</v>
      </c>
      <c r="CE124" s="166">
        <f t="shared" si="135"/>
        <v>94.17193999692104</v>
      </c>
      <c r="CG124" s="167">
        <v>123</v>
      </c>
      <c r="CH124" s="169">
        <f t="shared" si="173"/>
        <v>122</v>
      </c>
      <c r="CI124" s="170">
        <f t="shared" si="174"/>
        <v>1.9795998784866402</v>
      </c>
      <c r="CK124" s="189">
        <v>122</v>
      </c>
      <c r="CL124" s="190">
        <f>'Litter calculation'!G$30+CK124</f>
        <v>42797</v>
      </c>
      <c r="CM124" s="193">
        <f t="shared" si="175"/>
        <v>3</v>
      </c>
      <c r="CN124" s="189">
        <f t="shared" si="136"/>
        <v>0.2</v>
      </c>
      <c r="CO124" s="194">
        <f t="shared" si="137"/>
        <v>0.1</v>
      </c>
      <c r="CP124" s="194">
        <f t="shared" si="138"/>
        <v>0.15</v>
      </c>
      <c r="CQ124" s="189">
        <f t="shared" si="139"/>
        <v>0.36870000000000003</v>
      </c>
      <c r="CR124" s="189">
        <f t="shared" si="201"/>
        <v>3.687E-2</v>
      </c>
      <c r="CS124" s="189">
        <f t="shared" si="201"/>
        <v>3.687E-2</v>
      </c>
      <c r="CT124" s="189">
        <f t="shared" si="140"/>
        <v>1.8599999999999998E-2</v>
      </c>
      <c r="CU124" s="189">
        <f t="shared" si="202"/>
        <v>1.8600000000000001E-3</v>
      </c>
      <c r="CV124" s="189">
        <f t="shared" si="202"/>
        <v>1.8600000000000001E-3</v>
      </c>
      <c r="CW124" s="189">
        <f t="shared" si="141"/>
        <v>2.9999999999999997E-4</v>
      </c>
      <c r="CX124" s="189">
        <f t="shared" si="203"/>
        <v>3.0000000000000001E-5</v>
      </c>
      <c r="CY124" s="189">
        <f t="shared" si="203"/>
        <v>3.0000000000000001E-5</v>
      </c>
      <c r="CZ124" s="195">
        <f t="shared" si="186"/>
        <v>10.50738941642803</v>
      </c>
      <c r="DA124" s="195">
        <f t="shared" si="187"/>
        <v>57.398345165142473</v>
      </c>
      <c r="DB124" s="195">
        <f t="shared" si="188"/>
        <v>1.3336298480303426</v>
      </c>
      <c r="DC124" s="195">
        <f t="shared" si="189"/>
        <v>39.766697682261182</v>
      </c>
      <c r="DD124" s="195">
        <f t="shared" si="190"/>
        <v>0.7364818326115774</v>
      </c>
      <c r="DE124" s="195">
        <f t="shared" si="191"/>
        <v>22.596741541228326</v>
      </c>
      <c r="DF124" s="195">
        <f t="shared" si="192"/>
        <v>132.33928548570191</v>
      </c>
    </row>
    <row r="125" spans="1:110" ht="16" x14ac:dyDescent="0.2">
      <c r="A125" s="5"/>
      <c r="B125" s="5"/>
      <c r="C125" s="182"/>
      <c r="D125" s="183"/>
      <c r="E125" s="184"/>
      <c r="F125" s="1"/>
      <c r="G125" s="1"/>
      <c r="I125" s="69">
        <f t="shared" si="176"/>
        <v>122</v>
      </c>
      <c r="J125" s="76">
        <f t="shared" si="176"/>
        <v>43831</v>
      </c>
      <c r="K125" s="74">
        <f t="shared" si="142"/>
        <v>1</v>
      </c>
      <c r="L125" s="75">
        <f t="shared" si="105"/>
        <v>24.54893277852144</v>
      </c>
      <c r="M125" s="75">
        <f t="shared" si="106"/>
        <v>0.9</v>
      </c>
      <c r="N125" s="75">
        <f t="shared" si="107"/>
        <v>0.45</v>
      </c>
      <c r="O125" s="75">
        <f t="shared" si="108"/>
        <v>0.2</v>
      </c>
      <c r="P125" s="78">
        <f t="shared" si="194"/>
        <v>0.98377124325439369</v>
      </c>
      <c r="Q125" s="78">
        <f t="shared" si="109"/>
        <v>0.19766938469111539</v>
      </c>
      <c r="R125" s="78">
        <f t="shared" si="110"/>
        <v>8.8951223111001926E-2</v>
      </c>
      <c r="S125" s="78">
        <f t="shared" si="111"/>
        <v>0.43468961911240656</v>
      </c>
      <c r="T125" s="79">
        <f t="shared" si="112"/>
        <v>88.296174675995132</v>
      </c>
      <c r="U125" s="79">
        <f t="shared" si="113"/>
        <v>11.037021834499392</v>
      </c>
      <c r="V125" s="79">
        <f t="shared" si="114"/>
        <v>11.037021834499392</v>
      </c>
      <c r="W125" s="79">
        <f t="shared" si="115"/>
        <v>49.666598255247266</v>
      </c>
      <c r="X125" s="78">
        <f t="shared" si="116"/>
        <v>0.11611054021163693</v>
      </c>
      <c r="Y125" s="80">
        <f t="shared" si="117"/>
        <v>3.8218666194680846E-2</v>
      </c>
      <c r="Z125" s="63">
        <f t="shared" si="143"/>
        <v>8.2466927764008631</v>
      </c>
      <c r="AA125" s="63">
        <f t="shared" si="144"/>
        <v>8.2466927764008631</v>
      </c>
      <c r="AB125" s="80">
        <f t="shared" si="118"/>
        <v>8.9113560761619526E-2</v>
      </c>
      <c r="AC125" s="119">
        <f t="shared" si="145"/>
        <v>0</v>
      </c>
      <c r="AD125" s="119">
        <f t="shared" si="146"/>
        <v>0</v>
      </c>
      <c r="AE125" s="119">
        <f t="shared" si="119"/>
        <v>0</v>
      </c>
      <c r="AF125" s="119">
        <f t="shared" si="147"/>
        <v>0</v>
      </c>
      <c r="AG125" s="119">
        <f t="shared" si="148"/>
        <v>450358.29143095663</v>
      </c>
      <c r="AH125" s="121">
        <f t="shared" si="177"/>
        <v>4469999.9999999972</v>
      </c>
      <c r="AI125" s="126">
        <f t="shared" si="149"/>
        <v>4019641.7085690405</v>
      </c>
      <c r="AJ125" s="119">
        <f t="shared" si="120"/>
        <v>5756.7271589802658</v>
      </c>
      <c r="AK125" s="119">
        <f t="shared" si="150"/>
        <v>11769.57121950174</v>
      </c>
      <c r="AL125" s="119">
        <f t="shared" si="151"/>
        <v>919211.56458983128</v>
      </c>
      <c r="AM125" s="126">
        <f t="shared" si="121"/>
        <v>3100430.1439792095</v>
      </c>
      <c r="AN125" s="121">
        <f t="shared" si="152"/>
        <v>449698936.87906796</v>
      </c>
      <c r="AO125" s="120">
        <f t="shared" si="178"/>
        <v>44969.893687906799</v>
      </c>
      <c r="AP125" s="128">
        <f t="shared" si="122"/>
        <v>7000</v>
      </c>
      <c r="AQ125" s="132">
        <f t="shared" si="153"/>
        <v>160.30000000000069</v>
      </c>
      <c r="AR125" s="132">
        <f t="shared" si="154"/>
        <v>231.77000000000058</v>
      </c>
      <c r="AS125" s="132">
        <f t="shared" si="155"/>
        <v>142.12500000000003</v>
      </c>
      <c r="AT125" s="139">
        <f t="shared" si="179"/>
        <v>71682010538.523743</v>
      </c>
      <c r="AU125" s="139">
        <f t="shared" si="180"/>
        <v>134152703.15626526</v>
      </c>
      <c r="AV125" s="139">
        <f t="shared" si="193"/>
        <v>219308586.31894943</v>
      </c>
      <c r="AW125" s="139">
        <f t="shared" si="123"/>
        <v>12123900266.512527</v>
      </c>
      <c r="AX125" s="133">
        <f t="shared" si="156"/>
        <v>104024358078.86627</v>
      </c>
      <c r="AY125" s="133">
        <f t="shared" si="181"/>
        <v>-191755097.4823761</v>
      </c>
      <c r="AZ125" s="133">
        <f t="shared" si="157"/>
        <v>768158.51933438506</v>
      </c>
      <c r="BA125" s="133">
        <f t="shared" si="158"/>
        <v>1520637.2499878029</v>
      </c>
      <c r="BB125" s="146">
        <f t="shared" si="182"/>
        <v>63823521616.561737</v>
      </c>
      <c r="BC125" s="146">
        <f t="shared" si="183"/>
        <v>-151999845.37778473</v>
      </c>
      <c r="BD125" s="146">
        <f t="shared" si="184"/>
        <v>225767650.42487529</v>
      </c>
      <c r="BE125" s="146">
        <f t="shared" si="124"/>
        <v>212076816.35453683</v>
      </c>
      <c r="BF125" s="136">
        <f t="shared" si="159"/>
        <v>21585548970.195263</v>
      </c>
      <c r="BG125" s="136">
        <f t="shared" si="160"/>
        <v>-81941099.821292877</v>
      </c>
      <c r="BH125" s="136">
        <f t="shared" si="161"/>
        <v>1.5806912201774719</v>
      </c>
      <c r="BI125" s="136">
        <f t="shared" si="162"/>
        <v>27.676614326798511</v>
      </c>
      <c r="BJ125" s="150">
        <f t="shared" si="125"/>
        <v>12337497747.793667</v>
      </c>
      <c r="BK125" s="150">
        <f t="shared" si="163"/>
        <v>61835052320.012192</v>
      </c>
      <c r="BL125" s="149">
        <f t="shared" si="164"/>
        <v>6094997001.5587473</v>
      </c>
      <c r="BM125" s="150">
        <f t="shared" si="165"/>
        <v>0</v>
      </c>
      <c r="BN125" s="150">
        <f t="shared" si="185"/>
        <v>1556093004222.636</v>
      </c>
      <c r="BO125" s="154">
        <f t="shared" si="166"/>
        <v>0.50189584411196808</v>
      </c>
      <c r="BP125" s="154">
        <f t="shared" si="126"/>
        <v>0.50189584411196808</v>
      </c>
      <c r="BQ125" s="148">
        <f t="shared" si="167"/>
        <v>1834129816785.9785</v>
      </c>
      <c r="BR125" s="148">
        <f t="shared" si="168"/>
        <v>1834.1298167859786</v>
      </c>
      <c r="BS125" s="139">
        <f t="shared" si="127"/>
        <v>-19634971.740555167</v>
      </c>
      <c r="BT125" s="139">
        <f t="shared" si="128"/>
        <v>164728579380.51248</v>
      </c>
      <c r="BU125" s="139">
        <f t="shared" si="129"/>
        <v>6662824693.2553844</v>
      </c>
      <c r="BV125" s="139">
        <f t="shared" si="169"/>
        <v>87829609040.420944</v>
      </c>
      <c r="BW125" s="139">
        <f t="shared" si="170"/>
        <v>212632944374.58527</v>
      </c>
      <c r="BX125" s="139">
        <f t="shared" si="171"/>
        <v>23177966849072.07</v>
      </c>
      <c r="BY125" s="143">
        <f t="shared" si="172"/>
        <v>7.4757261969220146</v>
      </c>
      <c r="BZ125" s="143">
        <f t="shared" si="130"/>
        <v>7.4757261969220146</v>
      </c>
      <c r="CA125" s="143">
        <f t="shared" si="131"/>
        <v>82.862838545466872</v>
      </c>
      <c r="CB125" s="143">
        <f t="shared" si="132"/>
        <v>82.862838545466872</v>
      </c>
      <c r="CC125" s="143">
        <f t="shared" si="133"/>
        <v>1.80649299259527</v>
      </c>
      <c r="CD125" s="143">
        <f t="shared" si="134"/>
        <v>7.7632535992925407</v>
      </c>
      <c r="CE125" s="166">
        <f t="shared" si="135"/>
        <v>94.137781166145103</v>
      </c>
      <c r="CG125" s="167">
        <v>124</v>
      </c>
      <c r="CH125" s="169">
        <f t="shared" si="173"/>
        <v>123</v>
      </c>
      <c r="CI125" s="170">
        <f t="shared" si="174"/>
        <v>1.979438685093305</v>
      </c>
      <c r="CK125" s="189">
        <v>123</v>
      </c>
      <c r="CL125" s="190">
        <f>'Litter calculation'!G$30+CK125</f>
        <v>42798</v>
      </c>
      <c r="CM125" s="193">
        <f t="shared" si="175"/>
        <v>3</v>
      </c>
      <c r="CN125" s="189">
        <f t="shared" si="136"/>
        <v>0.2</v>
      </c>
      <c r="CO125" s="194">
        <f t="shared" si="137"/>
        <v>0.1</v>
      </c>
      <c r="CP125" s="194">
        <f t="shared" si="138"/>
        <v>0.15</v>
      </c>
      <c r="CQ125" s="189">
        <f t="shared" si="139"/>
        <v>0.36870000000000003</v>
      </c>
      <c r="CR125" s="189">
        <f t="shared" si="201"/>
        <v>3.687E-2</v>
      </c>
      <c r="CS125" s="189">
        <f t="shared" si="201"/>
        <v>3.687E-2</v>
      </c>
      <c r="CT125" s="189">
        <f t="shared" si="140"/>
        <v>1.8599999999999998E-2</v>
      </c>
      <c r="CU125" s="189">
        <f t="shared" si="202"/>
        <v>1.8600000000000001E-3</v>
      </c>
      <c r="CV125" s="189">
        <f t="shared" si="202"/>
        <v>1.8600000000000001E-3</v>
      </c>
      <c r="CW125" s="189">
        <f t="shared" si="141"/>
        <v>2.9999999999999997E-4</v>
      </c>
      <c r="CX125" s="189">
        <f t="shared" si="203"/>
        <v>3.0000000000000001E-5</v>
      </c>
      <c r="CY125" s="189">
        <f t="shared" si="203"/>
        <v>3.0000000000000001E-5</v>
      </c>
      <c r="CZ125" s="195">
        <f t="shared" si="186"/>
        <v>10.387498324786916</v>
      </c>
      <c r="DA125" s="195">
        <f t="shared" si="187"/>
        <v>57.507388244260191</v>
      </c>
      <c r="DB125" s="195">
        <f t="shared" si="188"/>
        <v>1.3348386019962961</v>
      </c>
      <c r="DC125" s="195">
        <f t="shared" si="189"/>
        <v>39.861817699225554</v>
      </c>
      <c r="DD125" s="195">
        <f t="shared" si="190"/>
        <v>0.74064374957970203</v>
      </c>
      <c r="DE125" s="195">
        <f t="shared" si="191"/>
        <v>22.740533149150522</v>
      </c>
      <c r="DF125" s="195">
        <f t="shared" si="192"/>
        <v>132.57271976899918</v>
      </c>
    </row>
    <row r="126" spans="1:110" ht="16" x14ac:dyDescent="0.2">
      <c r="A126" s="5"/>
      <c r="B126" s="5"/>
      <c r="C126" s="182"/>
      <c r="D126" s="185"/>
      <c r="E126" s="184"/>
      <c r="F126" s="5"/>
      <c r="G126" s="1"/>
      <c r="I126" s="69">
        <f t="shared" si="176"/>
        <v>123</v>
      </c>
      <c r="J126" s="76">
        <f t="shared" si="176"/>
        <v>43832</v>
      </c>
      <c r="K126" s="74">
        <f t="shared" si="142"/>
        <v>1</v>
      </c>
      <c r="L126" s="75">
        <f t="shared" si="105"/>
        <v>24.5978623222401</v>
      </c>
      <c r="M126" s="75">
        <f t="shared" si="106"/>
        <v>0.9</v>
      </c>
      <c r="N126" s="75">
        <f t="shared" si="107"/>
        <v>0.45</v>
      </c>
      <c r="O126" s="75">
        <f t="shared" si="108"/>
        <v>0.2</v>
      </c>
      <c r="P126" s="78">
        <f t="shared" si="194"/>
        <v>0.98519509974375241</v>
      </c>
      <c r="Q126" s="78">
        <f t="shared" si="109"/>
        <v>0.19795548050665168</v>
      </c>
      <c r="R126" s="78">
        <f t="shared" si="110"/>
        <v>8.9079966227993246E-2</v>
      </c>
      <c r="S126" s="78">
        <f t="shared" si="111"/>
        <v>0.43531876500305344</v>
      </c>
      <c r="T126" s="79">
        <f t="shared" si="112"/>
        <v>88.434002904734427</v>
      </c>
      <c r="U126" s="79">
        <f t="shared" si="113"/>
        <v>11.054250363091803</v>
      </c>
      <c r="V126" s="79">
        <f t="shared" si="114"/>
        <v>11.054250363091803</v>
      </c>
      <c r="W126" s="79">
        <f t="shared" si="115"/>
        <v>49.744126633913119</v>
      </c>
      <c r="X126" s="78">
        <f t="shared" si="116"/>
        <v>0.11638805976343658</v>
      </c>
      <c r="Y126" s="80">
        <f t="shared" si="117"/>
        <v>3.830732652789906E-2</v>
      </c>
      <c r="Z126" s="63">
        <f t="shared" si="143"/>
        <v>8.2389433185816205</v>
      </c>
      <c r="AA126" s="63">
        <f t="shared" si="144"/>
        <v>8.2389433185816205</v>
      </c>
      <c r="AB126" s="80">
        <f t="shared" si="118"/>
        <v>8.9217031621638687E-2</v>
      </c>
      <c r="AC126" s="119">
        <f t="shared" si="145"/>
        <v>0</v>
      </c>
      <c r="AD126" s="119">
        <f t="shared" si="146"/>
        <v>0</v>
      </c>
      <c r="AE126" s="119">
        <f t="shared" si="119"/>
        <v>0</v>
      </c>
      <c r="AF126" s="119">
        <f t="shared" si="147"/>
        <v>0</v>
      </c>
      <c r="AG126" s="119">
        <f t="shared" si="148"/>
        <v>450358.29143095663</v>
      </c>
      <c r="AH126" s="121">
        <f t="shared" si="177"/>
        <v>4469999.9999999972</v>
      </c>
      <c r="AI126" s="126">
        <f t="shared" si="149"/>
        <v>4019641.7085690405</v>
      </c>
      <c r="AJ126" s="119">
        <f t="shared" si="120"/>
        <v>5870.7038464656889</v>
      </c>
      <c r="AK126" s="119">
        <f t="shared" si="150"/>
        <v>11883.547906987165</v>
      </c>
      <c r="AL126" s="119">
        <f t="shared" si="151"/>
        <v>931095.11249681842</v>
      </c>
      <c r="AM126" s="126">
        <f t="shared" si="121"/>
        <v>3088546.5960722221</v>
      </c>
      <c r="AN126" s="121">
        <f t="shared" si="152"/>
        <v>447975298.99272454</v>
      </c>
      <c r="AO126" s="120">
        <f t="shared" si="178"/>
        <v>44797.529899272457</v>
      </c>
      <c r="AP126" s="128">
        <f t="shared" si="122"/>
        <v>7000</v>
      </c>
      <c r="AQ126" s="132">
        <f t="shared" si="153"/>
        <v>161.2000000000007</v>
      </c>
      <c r="AR126" s="132">
        <f t="shared" si="154"/>
        <v>232.22000000000057</v>
      </c>
      <c r="AS126" s="132">
        <f t="shared" si="155"/>
        <v>142.32500000000002</v>
      </c>
      <c r="AT126" s="139">
        <f t="shared" si="179"/>
        <v>71810440428.534058</v>
      </c>
      <c r="AU126" s="139">
        <f t="shared" si="180"/>
        <v>128429890.01031494</v>
      </c>
      <c r="AV126" s="139">
        <f t="shared" si="193"/>
        <v>210429014.04506618</v>
      </c>
      <c r="AW126" s="139">
        <f t="shared" si="123"/>
        <v>11661075261.616909</v>
      </c>
      <c r="AX126" s="133">
        <f t="shared" si="156"/>
        <v>103827235047.54402</v>
      </c>
      <c r="AY126" s="133">
        <f t="shared" si="181"/>
        <v>-197123031.32225037</v>
      </c>
      <c r="AZ126" s="133">
        <f t="shared" si="157"/>
        <v>629187.91550746595</v>
      </c>
      <c r="BA126" s="133">
        <f t="shared" si="158"/>
        <v>1249109.7043745895</v>
      </c>
      <c r="BB126" s="146">
        <f t="shared" si="182"/>
        <v>63668489369.340988</v>
      </c>
      <c r="BC126" s="146">
        <f t="shared" si="183"/>
        <v>-155032247.2207489</v>
      </c>
      <c r="BD126" s="146">
        <f t="shared" si="184"/>
        <v>206050878.20421371</v>
      </c>
      <c r="BE126" s="146">
        <f t="shared" si="124"/>
        <v>194126097.77544773</v>
      </c>
      <c r="BF126" s="136">
        <f t="shared" si="159"/>
        <v>21502814351.65078</v>
      </c>
      <c r="BG126" s="136">
        <f t="shared" si="160"/>
        <v>-82734618.544483185</v>
      </c>
      <c r="BH126" s="136">
        <f t="shared" si="161"/>
        <v>1.0188792335082548</v>
      </c>
      <c r="BI126" s="136">
        <f t="shared" si="162"/>
        <v>17.888231321858683</v>
      </c>
      <c r="BJ126" s="150">
        <f t="shared" si="125"/>
        <v>11856450486.984962</v>
      </c>
      <c r="BK126" s="150">
        <f t="shared" si="163"/>
        <v>59835475226.478546</v>
      </c>
      <c r="BL126" s="149">
        <f t="shared" si="164"/>
        <v>5964303307.8223352</v>
      </c>
      <c r="BM126" s="150">
        <f t="shared" si="165"/>
        <v>0</v>
      </c>
      <c r="BN126" s="150">
        <f t="shared" si="185"/>
        <v>1502149676175.3201</v>
      </c>
      <c r="BO126" s="154">
        <f t="shared" si="166"/>
        <v>0.48636134487517185</v>
      </c>
      <c r="BP126" s="154">
        <f t="shared" si="126"/>
        <v>0.48636134487517185</v>
      </c>
      <c r="BQ126" s="148">
        <f t="shared" si="167"/>
        <v>1840094120093.8008</v>
      </c>
      <c r="BR126" s="148">
        <f t="shared" si="168"/>
        <v>1840.0941200938007</v>
      </c>
      <c r="BS126" s="139">
        <f t="shared" si="127"/>
        <v>-19616520.660902865</v>
      </c>
      <c r="BT126" s="139">
        <f t="shared" si="128"/>
        <v>159401706003.33887</v>
      </c>
      <c r="BU126" s="139">
        <f t="shared" si="129"/>
        <v>6637287600.1038904</v>
      </c>
      <c r="BV126" s="139">
        <f t="shared" si="169"/>
        <v>88838150400.641724</v>
      </c>
      <c r="BW126" s="139">
        <f t="shared" si="170"/>
        <v>212194199269.15329</v>
      </c>
      <c r="BX126" s="139">
        <f t="shared" si="171"/>
        <v>23135264287816.477</v>
      </c>
      <c r="BY126" s="143">
        <f t="shared" si="172"/>
        <v>7.490663834321988</v>
      </c>
      <c r="BZ126" s="143">
        <f t="shared" si="130"/>
        <v>7.490663834321988</v>
      </c>
      <c r="CA126" s="143">
        <f t="shared" si="131"/>
        <v>83.028411093674222</v>
      </c>
      <c r="CB126" s="143">
        <f t="shared" si="132"/>
        <v>83.028411093674222</v>
      </c>
      <c r="CC126" s="143">
        <f t="shared" si="133"/>
        <v>1.7888427804094944</v>
      </c>
      <c r="CD126" s="143">
        <f t="shared" si="134"/>
        <v>7.7680458398443353</v>
      </c>
      <c r="CE126" s="166">
        <f t="shared" si="135"/>
        <v>94.284491827061714</v>
      </c>
      <c r="CG126" s="167">
        <v>125</v>
      </c>
      <c r="CH126" s="169">
        <f t="shared" si="173"/>
        <v>124</v>
      </c>
      <c r="CI126" s="170">
        <f t="shared" si="174"/>
        <v>1.9792801166048588</v>
      </c>
      <c r="CK126" s="189">
        <v>124</v>
      </c>
      <c r="CL126" s="190">
        <f>'Litter calculation'!G$30+CK126</f>
        <v>42799</v>
      </c>
      <c r="CM126" s="193">
        <f t="shared" si="175"/>
        <v>3</v>
      </c>
      <c r="CN126" s="189">
        <f t="shared" si="136"/>
        <v>0.2</v>
      </c>
      <c r="CO126" s="194">
        <f t="shared" si="137"/>
        <v>0.1</v>
      </c>
      <c r="CP126" s="194">
        <f t="shared" si="138"/>
        <v>0.15</v>
      </c>
      <c r="CQ126" s="189">
        <f t="shared" si="139"/>
        <v>0.36870000000000003</v>
      </c>
      <c r="CR126" s="189">
        <f t="shared" si="201"/>
        <v>3.687E-2</v>
      </c>
      <c r="CS126" s="189">
        <f t="shared" si="201"/>
        <v>3.687E-2</v>
      </c>
      <c r="CT126" s="189">
        <f t="shared" si="140"/>
        <v>1.8599999999999998E-2</v>
      </c>
      <c r="CU126" s="189">
        <f t="shared" si="202"/>
        <v>1.8600000000000001E-3</v>
      </c>
      <c r="CV126" s="189">
        <f t="shared" si="202"/>
        <v>1.8600000000000001E-3</v>
      </c>
      <c r="CW126" s="189">
        <f t="shared" si="141"/>
        <v>2.9999999999999997E-4</v>
      </c>
      <c r="CX126" s="189">
        <f t="shared" si="203"/>
        <v>3.0000000000000001E-5</v>
      </c>
      <c r="CY126" s="189">
        <f t="shared" si="203"/>
        <v>3.0000000000000001E-5</v>
      </c>
      <c r="CZ126" s="195">
        <f t="shared" si="186"/>
        <v>10.269816596673932</v>
      </c>
      <c r="DA126" s="195">
        <f t="shared" si="187"/>
        <v>57.616398615360623</v>
      </c>
      <c r="DB126" s="195">
        <f t="shared" si="188"/>
        <v>1.3360451097694799</v>
      </c>
      <c r="DC126" s="195">
        <f t="shared" si="189"/>
        <v>39.956934862632217</v>
      </c>
      <c r="DD126" s="195">
        <f t="shared" si="190"/>
        <v>0.74479793257708837</v>
      </c>
      <c r="DE126" s="195">
        <f t="shared" si="191"/>
        <v>22.884320443389186</v>
      </c>
      <c r="DF126" s="195">
        <f t="shared" si="192"/>
        <v>132.80831356040252</v>
      </c>
    </row>
    <row r="127" spans="1:110" ht="16" x14ac:dyDescent="0.2">
      <c r="A127" s="5"/>
      <c r="B127" s="5"/>
      <c r="C127" s="182"/>
      <c r="D127" s="185"/>
      <c r="E127" s="184"/>
      <c r="F127" s="5"/>
      <c r="G127" s="1"/>
      <c r="I127" s="69">
        <f t="shared" si="176"/>
        <v>124</v>
      </c>
      <c r="J127" s="76">
        <f t="shared" si="176"/>
        <v>43833</v>
      </c>
      <c r="K127" s="74">
        <f t="shared" si="142"/>
        <v>1</v>
      </c>
      <c r="L127" s="75">
        <f t="shared" si="105"/>
        <v>24.644572473134829</v>
      </c>
      <c r="M127" s="75">
        <f t="shared" si="106"/>
        <v>0.9</v>
      </c>
      <c r="N127" s="75">
        <f t="shared" si="107"/>
        <v>0.45</v>
      </c>
      <c r="O127" s="75">
        <f t="shared" si="108"/>
        <v>0.2</v>
      </c>
      <c r="P127" s="78">
        <f t="shared" si="194"/>
        <v>0.98655629427024216</v>
      </c>
      <c r="Q127" s="78">
        <f t="shared" si="109"/>
        <v>0.1982289856394161</v>
      </c>
      <c r="R127" s="78">
        <f t="shared" si="110"/>
        <v>8.9203043537737239E-2</v>
      </c>
      <c r="S127" s="78">
        <f t="shared" si="111"/>
        <v>0.4359202230496419</v>
      </c>
      <c r="T127" s="79">
        <f t="shared" si="112"/>
        <v>88.566873630341419</v>
      </c>
      <c r="U127" s="79">
        <f t="shared" si="113"/>
        <v>11.070859203792677</v>
      </c>
      <c r="V127" s="79">
        <f t="shared" si="114"/>
        <v>11.070859203792677</v>
      </c>
      <c r="W127" s="79">
        <f t="shared" si="115"/>
        <v>49.818866417067049</v>
      </c>
      <c r="X127" s="78">
        <f t="shared" si="116"/>
        <v>0.11665361015719829</v>
      </c>
      <c r="Y127" s="80">
        <f t="shared" si="117"/>
        <v>3.8391965321320304E-2</v>
      </c>
      <c r="Z127" s="63">
        <f t="shared" si="143"/>
        <v>8.2315554282848709</v>
      </c>
      <c r="AA127" s="63">
        <f t="shared" si="144"/>
        <v>8.2315554282848709</v>
      </c>
      <c r="AB127" s="80">
        <f t="shared" si="118"/>
        <v>8.931592124058424E-2</v>
      </c>
      <c r="AC127" s="119">
        <f t="shared" si="145"/>
        <v>0</v>
      </c>
      <c r="AD127" s="119">
        <f t="shared" si="146"/>
        <v>0</v>
      </c>
      <c r="AE127" s="119">
        <f t="shared" si="119"/>
        <v>0</v>
      </c>
      <c r="AF127" s="119">
        <f t="shared" si="147"/>
        <v>0</v>
      </c>
      <c r="AG127" s="119">
        <f t="shared" si="148"/>
        <v>450358.29143095663</v>
      </c>
      <c r="AH127" s="121">
        <f t="shared" si="177"/>
        <v>4469999.9999999972</v>
      </c>
      <c r="AI127" s="126">
        <f t="shared" si="149"/>
        <v>4019641.7085690405</v>
      </c>
      <c r="AJ127" s="119">
        <f t="shared" si="120"/>
        <v>5986.0059582049244</v>
      </c>
      <c r="AK127" s="119">
        <f t="shared" si="150"/>
        <v>11998.8500187264</v>
      </c>
      <c r="AL127" s="119">
        <f t="shared" si="151"/>
        <v>943093.96251554484</v>
      </c>
      <c r="AM127" s="126">
        <f t="shared" si="121"/>
        <v>3076547.7460534954</v>
      </c>
      <c r="AN127" s="121">
        <f t="shared" si="152"/>
        <v>446234937.22141641</v>
      </c>
      <c r="AO127" s="120">
        <f t="shared" si="178"/>
        <v>44623.49372214164</v>
      </c>
      <c r="AP127" s="128">
        <f t="shared" si="122"/>
        <v>7000</v>
      </c>
      <c r="AQ127" s="132">
        <f t="shared" si="153"/>
        <v>162.1000000000007</v>
      </c>
      <c r="AR127" s="132">
        <f t="shared" si="154"/>
        <v>232.67000000000056</v>
      </c>
      <c r="AS127" s="132">
        <f t="shared" si="155"/>
        <v>142.52500000000001</v>
      </c>
      <c r="AT127" s="139">
        <f t="shared" si="179"/>
        <v>71933071880.092636</v>
      </c>
      <c r="AU127" s="139">
        <f t="shared" si="180"/>
        <v>122631451.55857849</v>
      </c>
      <c r="AV127" s="139">
        <f t="shared" si="193"/>
        <v>201198569.9685595</v>
      </c>
      <c r="AW127" s="139">
        <f t="shared" si="123"/>
        <v>11175365762.985077</v>
      </c>
      <c r="AX127" s="133">
        <f t="shared" si="156"/>
        <v>103624677121.55757</v>
      </c>
      <c r="AY127" s="133">
        <f t="shared" si="181"/>
        <v>-202557925.9864502</v>
      </c>
      <c r="AZ127" s="133">
        <f t="shared" si="157"/>
        <v>515182.73637252988</v>
      </c>
      <c r="BA127" s="133">
        <f t="shared" si="158"/>
        <v>1025594.6331913319</v>
      </c>
      <c r="BB127" s="146">
        <f t="shared" si="182"/>
        <v>63510387440.038101</v>
      </c>
      <c r="BC127" s="146">
        <f t="shared" si="183"/>
        <v>-158101929.30288696</v>
      </c>
      <c r="BD127" s="146">
        <f t="shared" si="184"/>
        <v>188021601.92539117</v>
      </c>
      <c r="BE127" s="146">
        <f t="shared" si="124"/>
        <v>177640723.85436657</v>
      </c>
      <c r="BF127" s="136">
        <f t="shared" si="159"/>
        <v>21419276986.627987</v>
      </c>
      <c r="BG127" s="136">
        <f t="shared" si="160"/>
        <v>-83537365.022792816</v>
      </c>
      <c r="BH127" s="136">
        <f t="shared" si="161"/>
        <v>0.65631822612297819</v>
      </c>
      <c r="BI127" s="136">
        <f t="shared" si="162"/>
        <v>11.552864078885641</v>
      </c>
      <c r="BJ127" s="150">
        <f t="shared" si="125"/>
        <v>11354032093.025499</v>
      </c>
      <c r="BK127" s="150">
        <f t="shared" si="163"/>
        <v>57882334939.768463</v>
      </c>
      <c r="BL127" s="149">
        <f t="shared" si="164"/>
        <v>5835776832.0632534</v>
      </c>
      <c r="BM127" s="150">
        <f t="shared" si="165"/>
        <v>0</v>
      </c>
      <c r="BN127" s="150">
        <f t="shared" si="185"/>
        <v>1449785596496.5137</v>
      </c>
      <c r="BO127" s="154">
        <f t="shared" si="166"/>
        <v>0.47123780164187462</v>
      </c>
      <c r="BP127" s="154">
        <f t="shared" si="126"/>
        <v>0.47123780164187462</v>
      </c>
      <c r="BQ127" s="148">
        <f t="shared" si="167"/>
        <v>1845929896925.864</v>
      </c>
      <c r="BR127" s="148">
        <f t="shared" si="168"/>
        <v>1845.9298969258639</v>
      </c>
      <c r="BS127" s="139">
        <f t="shared" si="127"/>
        <v>-19598930.455819182</v>
      </c>
      <c r="BT127" s="139">
        <f t="shared" si="128"/>
        <v>154198540279.54318</v>
      </c>
      <c r="BU127" s="139">
        <f t="shared" si="129"/>
        <v>6611502623.7530565</v>
      </c>
      <c r="BV127" s="139">
        <f t="shared" si="169"/>
        <v>89879351888.727554</v>
      </c>
      <c r="BW127" s="139">
        <f t="shared" si="170"/>
        <v>205388095211.22226</v>
      </c>
      <c r="BX127" s="139">
        <f t="shared" si="171"/>
        <v>23089943389305.219</v>
      </c>
      <c r="BY127" s="143">
        <f t="shared" si="172"/>
        <v>7.5051470983748958</v>
      </c>
      <c r="BZ127" s="143">
        <f t="shared" si="130"/>
        <v>7.5051470983748958</v>
      </c>
      <c r="CA127" s="143">
        <f t="shared" si="131"/>
        <v>83.188947252866569</v>
      </c>
      <c r="CB127" s="143">
        <f t="shared" si="132"/>
        <v>83.188947252866569</v>
      </c>
      <c r="CC127" s="143">
        <f t="shared" si="133"/>
        <v>1.7713867771935405</v>
      </c>
      <c r="CD127" s="143">
        <f t="shared" si="134"/>
        <v>7.7727874189394512</v>
      </c>
      <c r="CE127" s="166">
        <f t="shared" si="135"/>
        <v>94.42671542040496</v>
      </c>
      <c r="CG127" s="167">
        <v>126</v>
      </c>
      <c r="CH127" s="169">
        <f t="shared" si="173"/>
        <v>125</v>
      </c>
      <c r="CI127" s="170">
        <f t="shared" si="174"/>
        <v>1.9791241094237992</v>
      </c>
      <c r="CK127" s="189">
        <v>125</v>
      </c>
      <c r="CL127" s="190">
        <f>'Litter calculation'!G$30+CK127</f>
        <v>42800</v>
      </c>
      <c r="CM127" s="193">
        <f t="shared" si="175"/>
        <v>3</v>
      </c>
      <c r="CN127" s="189">
        <f t="shared" si="136"/>
        <v>0.2</v>
      </c>
      <c r="CO127" s="194">
        <f t="shared" si="137"/>
        <v>0.1</v>
      </c>
      <c r="CP127" s="194">
        <f t="shared" si="138"/>
        <v>0.15</v>
      </c>
      <c r="CQ127" s="189">
        <f t="shared" si="139"/>
        <v>0.36870000000000003</v>
      </c>
      <c r="CR127" s="189">
        <f t="shared" si="201"/>
        <v>3.687E-2</v>
      </c>
      <c r="CS127" s="189">
        <f t="shared" si="201"/>
        <v>3.687E-2</v>
      </c>
      <c r="CT127" s="189">
        <f t="shared" si="140"/>
        <v>1.8599999999999998E-2</v>
      </c>
      <c r="CU127" s="189">
        <f t="shared" si="202"/>
        <v>1.8600000000000001E-3</v>
      </c>
      <c r="CV127" s="189">
        <f t="shared" si="202"/>
        <v>1.8600000000000001E-3</v>
      </c>
      <c r="CW127" s="189">
        <f t="shared" si="141"/>
        <v>2.9999999999999997E-4</v>
      </c>
      <c r="CX127" s="189">
        <f t="shared" si="203"/>
        <v>3.0000000000000001E-5</v>
      </c>
      <c r="CY127" s="189">
        <f t="shared" si="203"/>
        <v>3.0000000000000001E-5</v>
      </c>
      <c r="CZ127" s="195">
        <f t="shared" si="186"/>
        <v>10.154303517744646</v>
      </c>
      <c r="DA127" s="195">
        <f t="shared" si="187"/>
        <v>57.725376288254701</v>
      </c>
      <c r="DB127" s="195">
        <f t="shared" si="188"/>
        <v>1.3372493755239292</v>
      </c>
      <c r="DC127" s="195">
        <f t="shared" si="189"/>
        <v>40.052049172566782</v>
      </c>
      <c r="DD127" s="195">
        <f t="shared" si="190"/>
        <v>0.74894439597555218</v>
      </c>
      <c r="DE127" s="195">
        <f t="shared" si="191"/>
        <v>23.028103424073723</v>
      </c>
      <c r="DF127" s="195">
        <f t="shared" si="192"/>
        <v>133.04602617413934</v>
      </c>
    </row>
    <row r="128" spans="1:110" ht="16" x14ac:dyDescent="0.2">
      <c r="A128" s="5"/>
      <c r="B128" s="5"/>
      <c r="C128" s="182"/>
      <c r="D128" s="185"/>
      <c r="E128" s="184"/>
      <c r="F128" s="1"/>
      <c r="G128" s="1"/>
      <c r="I128" s="69">
        <f t="shared" si="176"/>
        <v>125</v>
      </c>
      <c r="J128" s="76">
        <f t="shared" si="176"/>
        <v>43834</v>
      </c>
      <c r="K128" s="74">
        <f t="shared" si="142"/>
        <v>1</v>
      </c>
      <c r="L128" s="75">
        <f t="shared" si="105"/>
        <v>24.689049144061212</v>
      </c>
      <c r="M128" s="75">
        <f t="shared" si="106"/>
        <v>0.9</v>
      </c>
      <c r="N128" s="75">
        <f t="shared" si="107"/>
        <v>0.45</v>
      </c>
      <c r="O128" s="75">
        <f t="shared" si="108"/>
        <v>0.2</v>
      </c>
      <c r="P128" s="78">
        <f t="shared" si="194"/>
        <v>0.98785415020200018</v>
      </c>
      <c r="Q128" s="78">
        <f t="shared" si="109"/>
        <v>0.19848976413361122</v>
      </c>
      <c r="R128" s="78">
        <f t="shared" si="110"/>
        <v>8.9320393860125039E-2</v>
      </c>
      <c r="S128" s="78">
        <f t="shared" si="111"/>
        <v>0.43649369427530244</v>
      </c>
      <c r="T128" s="79">
        <f t="shared" si="112"/>
        <v>88.694577310466457</v>
      </c>
      <c r="U128" s="79">
        <f t="shared" si="113"/>
        <v>11.086822163808307</v>
      </c>
      <c r="V128" s="79">
        <f t="shared" si="114"/>
        <v>11.086822163808307</v>
      </c>
      <c r="W128" s="79">
        <f t="shared" si="115"/>
        <v>49.890699737137382</v>
      </c>
      <c r="X128" s="78">
        <f t="shared" si="116"/>
        <v>0.11690702615978471</v>
      </c>
      <c r="Y128" s="80">
        <f t="shared" si="117"/>
        <v>3.8472557049038916E-2</v>
      </c>
      <c r="Z128" s="63">
        <f t="shared" si="143"/>
        <v>8.2245298843635286</v>
      </c>
      <c r="AA128" s="63">
        <f t="shared" si="144"/>
        <v>8.2245298843635286</v>
      </c>
      <c r="AB128" s="80">
        <f t="shared" si="118"/>
        <v>8.9410184252892169E-2</v>
      </c>
      <c r="AC128" s="119">
        <f t="shared" si="145"/>
        <v>0</v>
      </c>
      <c r="AD128" s="119">
        <f t="shared" si="146"/>
        <v>0</v>
      </c>
      <c r="AE128" s="119">
        <f t="shared" si="119"/>
        <v>0</v>
      </c>
      <c r="AF128" s="119">
        <f t="shared" si="147"/>
        <v>0</v>
      </c>
      <c r="AG128" s="119">
        <f t="shared" si="148"/>
        <v>450358.29143095663</v>
      </c>
      <c r="AH128" s="121">
        <f t="shared" si="177"/>
        <v>4469999.9999999972</v>
      </c>
      <c r="AI128" s="126">
        <f t="shared" si="149"/>
        <v>4019641.7085690405</v>
      </c>
      <c r="AJ128" s="119">
        <f t="shared" si="120"/>
        <v>6102.6233063476047</v>
      </c>
      <c r="AK128" s="119">
        <f t="shared" si="150"/>
        <v>12115.467366869081</v>
      </c>
      <c r="AL128" s="119">
        <f t="shared" si="151"/>
        <v>955209.42988241394</v>
      </c>
      <c r="AM128" s="126">
        <f t="shared" si="121"/>
        <v>3064432.2786866268</v>
      </c>
      <c r="AN128" s="121">
        <f t="shared" si="152"/>
        <v>444477660.79793239</v>
      </c>
      <c r="AO128" s="120">
        <f t="shared" si="178"/>
        <v>44447.76607979324</v>
      </c>
      <c r="AP128" s="128">
        <f t="shared" si="122"/>
        <v>7000</v>
      </c>
      <c r="AQ128" s="132">
        <f t="shared" si="153"/>
        <v>163.00000000000071</v>
      </c>
      <c r="AR128" s="132">
        <f t="shared" si="154"/>
        <v>233.12000000000054</v>
      </c>
      <c r="AS128" s="132">
        <f t="shared" si="155"/>
        <v>142.72499999999999</v>
      </c>
      <c r="AT128" s="139">
        <f t="shared" si="179"/>
        <v>72049828815.345154</v>
      </c>
      <c r="AU128" s="139">
        <f t="shared" si="180"/>
        <v>116756935.2525177</v>
      </c>
      <c r="AV128" s="139">
        <f t="shared" si="193"/>
        <v>191775531.77379727</v>
      </c>
      <c r="AW128" s="139">
        <f t="shared" si="123"/>
        <v>10675557674.030611</v>
      </c>
      <c r="AX128" s="133">
        <f t="shared" si="156"/>
        <v>103416617337.85518</v>
      </c>
      <c r="AY128" s="133">
        <f t="shared" si="181"/>
        <v>-208059783.70239258</v>
      </c>
      <c r="AZ128" s="133">
        <f t="shared" si="157"/>
        <v>421695.22640555864</v>
      </c>
      <c r="BA128" s="133">
        <f t="shared" si="158"/>
        <v>841695.63944328378</v>
      </c>
      <c r="BB128" s="146">
        <f t="shared" si="182"/>
        <v>63349178605.225319</v>
      </c>
      <c r="BC128" s="146">
        <f t="shared" si="183"/>
        <v>-161208834.81278229</v>
      </c>
      <c r="BD128" s="146">
        <f t="shared" si="184"/>
        <v>171539280.80941707</v>
      </c>
      <c r="BE128" s="146">
        <f t="shared" si="124"/>
        <v>162506216.15309939</v>
      </c>
      <c r="BF128" s="136">
        <f t="shared" si="159"/>
        <v>21334927718.300755</v>
      </c>
      <c r="BG128" s="136">
        <f t="shared" si="160"/>
        <v>-84349268.327232361</v>
      </c>
      <c r="BH128" s="136">
        <f t="shared" si="161"/>
        <v>0.4225071189379983</v>
      </c>
      <c r="BI128" s="136">
        <f t="shared" si="162"/>
        <v>7.4557345578217795</v>
      </c>
      <c r="BJ128" s="150">
        <f t="shared" si="125"/>
        <v>10838905593.278889</v>
      </c>
      <c r="BK128" s="150">
        <f t="shared" si="163"/>
        <v>55974309413.984825</v>
      </c>
      <c r="BL128" s="149">
        <f t="shared" si="164"/>
        <v>5709266207.8272572</v>
      </c>
      <c r="BM128" s="150">
        <f t="shared" si="165"/>
        <v>0</v>
      </c>
      <c r="BN128" s="150">
        <f t="shared" si="185"/>
        <v>1398940926467.9805</v>
      </c>
      <c r="BO128" s="154">
        <f t="shared" si="166"/>
        <v>0.45650900370607866</v>
      </c>
      <c r="BP128" s="154">
        <f t="shared" si="126"/>
        <v>0.45650900370607866</v>
      </c>
      <c r="BQ128" s="148">
        <f t="shared" si="167"/>
        <v>1851639163133.6912</v>
      </c>
      <c r="BR128" s="148">
        <f t="shared" si="168"/>
        <v>1851.6391631336912</v>
      </c>
      <c r="BS128" s="139">
        <f t="shared" si="127"/>
        <v>-19582202.979714781</v>
      </c>
      <c r="BT128" s="139">
        <f t="shared" si="128"/>
        <v>149115560278.85559</v>
      </c>
      <c r="BU128" s="139">
        <f t="shared" si="129"/>
        <v>6585466952.555687</v>
      </c>
      <c r="BV128" s="139">
        <f t="shared" si="169"/>
        <v>90928364753.913223</v>
      </c>
      <c r="BW128" s="139">
        <f t="shared" si="170"/>
        <v>198819842783.27426</v>
      </c>
      <c r="BX128" s="139">
        <f t="shared" si="171"/>
        <v>23042114257900.188</v>
      </c>
      <c r="BY128" s="143">
        <f t="shared" si="172"/>
        <v>7.5192114435551227</v>
      </c>
      <c r="BZ128" s="143">
        <f t="shared" si="130"/>
        <v>7.5192114435551227</v>
      </c>
      <c r="CA128" s="143">
        <f t="shared" si="131"/>
        <v>83.344840009398595</v>
      </c>
      <c r="CB128" s="143">
        <f t="shared" si="132"/>
        <v>83.344840009398595</v>
      </c>
      <c r="CC128" s="143">
        <f t="shared" si="133"/>
        <v>1.7541198074601363</v>
      </c>
      <c r="CD128" s="143">
        <f t="shared" si="134"/>
        <v>7.7774959516397137</v>
      </c>
      <c r="CE128" s="166">
        <f t="shared" si="135"/>
        <v>94.564626318961814</v>
      </c>
      <c r="CG128" s="167">
        <v>127</v>
      </c>
      <c r="CH128" s="169">
        <f t="shared" si="173"/>
        <v>126</v>
      </c>
      <c r="CI128" s="170">
        <f t="shared" si="174"/>
        <v>1.9789706019906266</v>
      </c>
      <c r="CK128" s="189">
        <v>126</v>
      </c>
      <c r="CL128" s="190">
        <f>'Litter calculation'!G$30+CK128</f>
        <v>42801</v>
      </c>
      <c r="CM128" s="193">
        <f t="shared" si="175"/>
        <v>3</v>
      </c>
      <c r="CN128" s="189">
        <f t="shared" si="136"/>
        <v>0.2</v>
      </c>
      <c r="CO128" s="194">
        <f t="shared" si="137"/>
        <v>0.1</v>
      </c>
      <c r="CP128" s="194">
        <f t="shared" si="138"/>
        <v>0.15</v>
      </c>
      <c r="CQ128" s="189">
        <f t="shared" si="139"/>
        <v>0.36870000000000003</v>
      </c>
      <c r="CR128" s="189">
        <f t="shared" si="201"/>
        <v>3.687E-2</v>
      </c>
      <c r="CS128" s="189">
        <f t="shared" si="201"/>
        <v>3.687E-2</v>
      </c>
      <c r="CT128" s="189">
        <f t="shared" si="140"/>
        <v>1.8599999999999998E-2</v>
      </c>
      <c r="CU128" s="189">
        <f t="shared" si="202"/>
        <v>1.8600000000000001E-3</v>
      </c>
      <c r="CV128" s="189">
        <f t="shared" si="202"/>
        <v>1.8600000000000001E-3</v>
      </c>
      <c r="CW128" s="189">
        <f t="shared" si="141"/>
        <v>2.9999999999999997E-4</v>
      </c>
      <c r="CX128" s="189">
        <f t="shared" si="203"/>
        <v>3.0000000000000001E-5</v>
      </c>
      <c r="CY128" s="189">
        <f t="shared" si="203"/>
        <v>3.0000000000000001E-5</v>
      </c>
      <c r="CZ128" s="195">
        <f t="shared" si="186"/>
        <v>10.040919123942126</v>
      </c>
      <c r="DA128" s="195">
        <f t="shared" si="187"/>
        <v>57.834321272750415</v>
      </c>
      <c r="DB128" s="195">
        <f t="shared" si="188"/>
        <v>1.3384514034259232</v>
      </c>
      <c r="DC128" s="195">
        <f t="shared" si="189"/>
        <v>40.14716062911485</v>
      </c>
      <c r="DD128" s="195">
        <f t="shared" si="190"/>
        <v>0.75308315412020232</v>
      </c>
      <c r="DE128" s="195">
        <f t="shared" si="191"/>
        <v>23.171882091333543</v>
      </c>
      <c r="DF128" s="195">
        <f t="shared" si="192"/>
        <v>133.28581767468705</v>
      </c>
    </row>
    <row r="129" spans="1:110" ht="16" x14ac:dyDescent="0.2">
      <c r="A129" s="5"/>
      <c r="B129" s="5"/>
      <c r="C129" s="182"/>
      <c r="D129" s="185"/>
      <c r="E129" s="184"/>
      <c r="F129" s="1"/>
      <c r="G129" s="1"/>
      <c r="I129" s="69">
        <f t="shared" si="176"/>
        <v>126</v>
      </c>
      <c r="J129" s="76">
        <f t="shared" si="176"/>
        <v>43835</v>
      </c>
      <c r="K129" s="74">
        <f t="shared" si="142"/>
        <v>1</v>
      </c>
      <c r="L129" s="75">
        <f t="shared" si="105"/>
        <v>24.731278921461925</v>
      </c>
      <c r="M129" s="75">
        <f t="shared" si="106"/>
        <v>0.9</v>
      </c>
      <c r="N129" s="75">
        <f t="shared" si="107"/>
        <v>0.45</v>
      </c>
      <c r="O129" s="75">
        <f t="shared" si="108"/>
        <v>0.2</v>
      </c>
      <c r="P129" s="78">
        <f t="shared" si="194"/>
        <v>0.98908802057883338</v>
      </c>
      <c r="Q129" s="78">
        <f t="shared" si="109"/>
        <v>0.19873768599537489</v>
      </c>
      <c r="R129" s="78">
        <f t="shared" si="110"/>
        <v>8.9431958697918701E-2</v>
      </c>
      <c r="S129" s="78">
        <f t="shared" si="111"/>
        <v>0.43703889281390312</v>
      </c>
      <c r="T129" s="79">
        <f t="shared" si="112"/>
        <v>88.816910384643933</v>
      </c>
      <c r="U129" s="79">
        <f t="shared" si="113"/>
        <v>11.102113798080492</v>
      </c>
      <c r="V129" s="79">
        <f t="shared" si="114"/>
        <v>11.102113798080492</v>
      </c>
      <c r="W129" s="79">
        <f t="shared" si="115"/>
        <v>49.959512091362207</v>
      </c>
      <c r="X129" s="78">
        <f t="shared" si="116"/>
        <v>0.11714814945568981</v>
      </c>
      <c r="Y129" s="80">
        <f t="shared" si="117"/>
        <v>3.8549077405689011E-2</v>
      </c>
      <c r="Z129" s="63">
        <f t="shared" si="143"/>
        <v>8.2178674280286899</v>
      </c>
      <c r="AA129" s="63">
        <f t="shared" si="144"/>
        <v>8.2178674280286899</v>
      </c>
      <c r="AB129" s="80">
        <f t="shared" si="118"/>
        <v>8.9499777312451415E-2</v>
      </c>
      <c r="AC129" s="119">
        <f t="shared" si="145"/>
        <v>0</v>
      </c>
      <c r="AD129" s="119">
        <f t="shared" si="146"/>
        <v>0</v>
      </c>
      <c r="AE129" s="119">
        <f t="shared" si="119"/>
        <v>0</v>
      </c>
      <c r="AF129" s="119">
        <f t="shared" si="147"/>
        <v>0</v>
      </c>
      <c r="AG129" s="119">
        <f t="shared" si="148"/>
        <v>450358.29143095663</v>
      </c>
      <c r="AH129" s="121">
        <f t="shared" si="177"/>
        <v>4469999.9999999972</v>
      </c>
      <c r="AI129" s="126">
        <f t="shared" si="149"/>
        <v>4019641.7085690405</v>
      </c>
      <c r="AJ129" s="119">
        <f t="shared" si="120"/>
        <v>6220.5448840919853</v>
      </c>
      <c r="AK129" s="119">
        <f t="shared" si="150"/>
        <v>12233.38894461346</v>
      </c>
      <c r="AL129" s="119">
        <f t="shared" si="151"/>
        <v>967442.81882702745</v>
      </c>
      <c r="AM129" s="126">
        <f t="shared" si="121"/>
        <v>3052198.8897420131</v>
      </c>
      <c r="AN129" s="121">
        <f t="shared" si="152"/>
        <v>442703280.55153203</v>
      </c>
      <c r="AO129" s="120">
        <f t="shared" si="178"/>
        <v>44270.328055153201</v>
      </c>
      <c r="AP129" s="128">
        <f t="shared" si="122"/>
        <v>7000</v>
      </c>
      <c r="AQ129" s="132">
        <f t="shared" si="153"/>
        <v>163.90000000000072</v>
      </c>
      <c r="AR129" s="132">
        <f t="shared" si="154"/>
        <v>233.57000000000053</v>
      </c>
      <c r="AS129" s="132">
        <f t="shared" si="155"/>
        <v>142.92499999999998</v>
      </c>
      <c r="AT129" s="139">
        <f t="shared" si="179"/>
        <v>72160634729.90004</v>
      </c>
      <c r="AU129" s="139">
        <f t="shared" si="180"/>
        <v>110805914.55488586</v>
      </c>
      <c r="AV129" s="139">
        <f t="shared" si="193"/>
        <v>182218308.04276639</v>
      </c>
      <c r="AW129" s="139">
        <f t="shared" si="123"/>
        <v>10164958221.089561</v>
      </c>
      <c r="AX129" s="133">
        <f t="shared" si="156"/>
        <v>103202988762.17339</v>
      </c>
      <c r="AY129" s="133">
        <f t="shared" si="181"/>
        <v>-213628575.68179321</v>
      </c>
      <c r="AZ129" s="133">
        <f t="shared" si="157"/>
        <v>345062.38671751798</v>
      </c>
      <c r="BA129" s="133">
        <f t="shared" si="158"/>
        <v>690466.585370749</v>
      </c>
      <c r="BB129" s="146">
        <f t="shared" si="182"/>
        <v>63184825716.717407</v>
      </c>
      <c r="BC129" s="146">
        <f t="shared" si="183"/>
        <v>-164352888.50791168</v>
      </c>
      <c r="BD129" s="146">
        <f t="shared" si="184"/>
        <v>156474666.47868881</v>
      </c>
      <c r="BE129" s="146">
        <f t="shared" si="124"/>
        <v>148616582.04626602</v>
      </c>
      <c r="BF129" s="136">
        <f t="shared" si="159"/>
        <v>21249757466.473537</v>
      </c>
      <c r="BG129" s="136">
        <f t="shared" si="160"/>
        <v>-85170251.827217102</v>
      </c>
      <c r="BH129" s="136">
        <f t="shared" si="161"/>
        <v>0.27182741375788544</v>
      </c>
      <c r="BI129" s="136">
        <f t="shared" si="162"/>
        <v>4.8081783509243152</v>
      </c>
      <c r="BJ129" s="150">
        <f t="shared" si="125"/>
        <v>10314265274.529377</v>
      </c>
      <c r="BK129" s="150">
        <f t="shared" si="163"/>
        <v>54110204280.945915</v>
      </c>
      <c r="BL129" s="149">
        <f t="shared" si="164"/>
        <v>5584652199.0544481</v>
      </c>
      <c r="BM129" s="150">
        <f t="shared" si="165"/>
        <v>0</v>
      </c>
      <c r="BN129" s="150">
        <f t="shared" si="185"/>
        <v>1349560335262.5095</v>
      </c>
      <c r="BO129" s="154">
        <f t="shared" si="166"/>
        <v>0.44216002430188323</v>
      </c>
      <c r="BP129" s="154">
        <f t="shared" si="126"/>
        <v>0.44216002430188323</v>
      </c>
      <c r="BQ129" s="148">
        <f t="shared" si="167"/>
        <v>1857223815332.7456</v>
      </c>
      <c r="BR129" s="148">
        <f t="shared" si="168"/>
        <v>1857.2238153327455</v>
      </c>
      <c r="BS129" s="139">
        <f t="shared" si="127"/>
        <v>-19566339.99737699</v>
      </c>
      <c r="BT129" s="139">
        <f t="shared" si="128"/>
        <v>144149584204.43991</v>
      </c>
      <c r="BU129" s="139">
        <f t="shared" si="129"/>
        <v>6559177796.286582</v>
      </c>
      <c r="BV129" s="139">
        <f t="shared" si="169"/>
        <v>91985438145.798248</v>
      </c>
      <c r="BW129" s="139">
        <f t="shared" si="170"/>
        <v>192479755654.44513</v>
      </c>
      <c r="BX129" s="139">
        <f t="shared" si="171"/>
        <v>22991880247068.113</v>
      </c>
      <c r="BY129" s="143">
        <f t="shared" si="172"/>
        <v>7.5328905741825691</v>
      </c>
      <c r="BZ129" s="143">
        <f t="shared" si="130"/>
        <v>7.5328905741825691</v>
      </c>
      <c r="CA129" s="143">
        <f t="shared" si="131"/>
        <v>83.496462950470331</v>
      </c>
      <c r="CB129" s="143">
        <f t="shared" si="132"/>
        <v>83.496462950470331</v>
      </c>
      <c r="CC129" s="143">
        <f t="shared" si="133"/>
        <v>1.7370373806328758</v>
      </c>
      <c r="CD129" s="143">
        <f t="shared" si="134"/>
        <v>7.7821881883851711</v>
      </c>
      <c r="CE129" s="166">
        <f t="shared" si="135"/>
        <v>94.698390507523314</v>
      </c>
      <c r="CG129" s="167">
        <v>128</v>
      </c>
      <c r="CH129" s="169">
        <f t="shared" si="173"/>
        <v>127</v>
      </c>
      <c r="CI129" s="170">
        <f t="shared" si="174"/>
        <v>1.9788195347028543</v>
      </c>
      <c r="CK129" s="189">
        <v>127</v>
      </c>
      <c r="CL129" s="190">
        <f>'Litter calculation'!G$30+CK129</f>
        <v>42802</v>
      </c>
      <c r="CM129" s="193">
        <f t="shared" si="175"/>
        <v>3</v>
      </c>
      <c r="CN129" s="189">
        <f t="shared" si="136"/>
        <v>0.2</v>
      </c>
      <c r="CO129" s="194">
        <f t="shared" si="137"/>
        <v>0.1</v>
      </c>
      <c r="CP129" s="194">
        <f t="shared" si="138"/>
        <v>0.15</v>
      </c>
      <c r="CQ129" s="189">
        <f t="shared" si="139"/>
        <v>0.36870000000000003</v>
      </c>
      <c r="CR129" s="189">
        <f t="shared" si="201"/>
        <v>3.687E-2</v>
      </c>
      <c r="CS129" s="189">
        <f t="shared" si="201"/>
        <v>3.687E-2</v>
      </c>
      <c r="CT129" s="189">
        <f t="shared" si="140"/>
        <v>1.8599999999999998E-2</v>
      </c>
      <c r="CU129" s="189">
        <f t="shared" si="202"/>
        <v>1.8600000000000001E-3</v>
      </c>
      <c r="CV129" s="189">
        <f t="shared" si="202"/>
        <v>1.8600000000000001E-3</v>
      </c>
      <c r="CW129" s="189">
        <f t="shared" si="141"/>
        <v>2.9999999999999997E-4</v>
      </c>
      <c r="CX129" s="189">
        <f t="shared" si="203"/>
        <v>3.0000000000000001E-5</v>
      </c>
      <c r="CY129" s="189">
        <f t="shared" si="203"/>
        <v>3.0000000000000001E-5</v>
      </c>
      <c r="CZ129" s="195">
        <f t="shared" si="186"/>
        <v>9.9296241876705835</v>
      </c>
      <c r="DA129" s="195">
        <f t="shared" si="187"/>
        <v>57.943233578652816</v>
      </c>
      <c r="DB129" s="195">
        <f t="shared" si="188"/>
        <v>1.3396511976339989</v>
      </c>
      <c r="DC129" s="195">
        <f t="shared" si="189"/>
        <v>40.24226923236202</v>
      </c>
      <c r="DD129" s="195">
        <f t="shared" si="190"/>
        <v>0.75721422132949057</v>
      </c>
      <c r="DE129" s="195">
        <f t="shared" si="191"/>
        <v>23.315656445298046</v>
      </c>
      <c r="DF129" s="195">
        <f t="shared" si="192"/>
        <v>133.52764886294693</v>
      </c>
    </row>
    <row r="130" spans="1:110" ht="16" x14ac:dyDescent="0.2">
      <c r="A130" s="5"/>
      <c r="B130" s="5"/>
      <c r="C130" s="182"/>
      <c r="D130" s="185"/>
      <c r="E130" s="184"/>
      <c r="F130" s="1"/>
      <c r="G130" s="1"/>
      <c r="I130" s="69">
        <f t="shared" si="176"/>
        <v>127</v>
      </c>
      <c r="J130" s="76">
        <f t="shared" si="176"/>
        <v>43836</v>
      </c>
      <c r="K130" s="74">
        <f t="shared" si="142"/>
        <v>1</v>
      </c>
      <c r="L130" s="75">
        <f t="shared" si="105"/>
        <v>24.771249069412089</v>
      </c>
      <c r="M130" s="75">
        <f t="shared" si="106"/>
        <v>0.9</v>
      </c>
      <c r="N130" s="75">
        <f t="shared" si="107"/>
        <v>0.45</v>
      </c>
      <c r="O130" s="75">
        <f t="shared" si="108"/>
        <v>0.2</v>
      </c>
      <c r="P130" s="78">
        <f t="shared" si="194"/>
        <v>0.99025728869603025</v>
      </c>
      <c r="Q130" s="78">
        <f t="shared" si="109"/>
        <v>0.19897262731008608</v>
      </c>
      <c r="R130" s="78">
        <f t="shared" si="110"/>
        <v>8.9537682289538734E-2</v>
      </c>
      <c r="S130" s="78">
        <f t="shared" si="111"/>
        <v>0.43755554616801334</v>
      </c>
      <c r="T130" s="79">
        <f t="shared" si="112"/>
        <v>88.933675873597537</v>
      </c>
      <c r="U130" s="79">
        <f t="shared" si="113"/>
        <v>11.116709484199692</v>
      </c>
      <c r="V130" s="79">
        <f t="shared" si="114"/>
        <v>11.116709484199692</v>
      </c>
      <c r="W130" s="79">
        <f t="shared" si="115"/>
        <v>50.025192678898613</v>
      </c>
      <c r="X130" s="78">
        <f t="shared" si="116"/>
        <v>0.11737682883584732</v>
      </c>
      <c r="Y130" s="80">
        <f t="shared" si="117"/>
        <v>3.8621503313774709E-2</v>
      </c>
      <c r="Z130" s="63">
        <f t="shared" si="143"/>
        <v>8.2115687627882004</v>
      </c>
      <c r="AA130" s="63">
        <f t="shared" si="144"/>
        <v>8.2115687627882004</v>
      </c>
      <c r="AB130" s="80">
        <f t="shared" si="118"/>
        <v>8.9584659127445967E-2</v>
      </c>
      <c r="AC130" s="119">
        <f t="shared" si="145"/>
        <v>0</v>
      </c>
      <c r="AD130" s="119">
        <f t="shared" si="146"/>
        <v>0</v>
      </c>
      <c r="AE130" s="119">
        <f t="shared" si="119"/>
        <v>0</v>
      </c>
      <c r="AF130" s="119">
        <f t="shared" si="147"/>
        <v>0</v>
      </c>
      <c r="AG130" s="119">
        <f t="shared" si="148"/>
        <v>450358.29143095663</v>
      </c>
      <c r="AH130" s="121">
        <f t="shared" si="177"/>
        <v>4469999.9999999972</v>
      </c>
      <c r="AI130" s="126">
        <f t="shared" si="149"/>
        <v>4019641.7085690405</v>
      </c>
      <c r="AJ130" s="119">
        <f t="shared" si="120"/>
        <v>6339.7588566452678</v>
      </c>
      <c r="AK130" s="119">
        <f t="shared" si="150"/>
        <v>12352.602917166743</v>
      </c>
      <c r="AL130" s="119">
        <f t="shared" si="151"/>
        <v>979795.42174419423</v>
      </c>
      <c r="AM130" s="126">
        <f t="shared" si="121"/>
        <v>3039846.2868248462</v>
      </c>
      <c r="AN130" s="121">
        <f t="shared" si="152"/>
        <v>440911609.02804148</v>
      </c>
      <c r="AO130" s="120">
        <f t="shared" si="178"/>
        <v>44091.160902804149</v>
      </c>
      <c r="AP130" s="128">
        <f t="shared" si="122"/>
        <v>7000</v>
      </c>
      <c r="AQ130" s="132">
        <f t="shared" si="153"/>
        <v>164.80000000000072</v>
      </c>
      <c r="AR130" s="132">
        <f t="shared" si="154"/>
        <v>234.02000000000052</v>
      </c>
      <c r="AS130" s="132">
        <f t="shared" si="155"/>
        <v>143.12499999999997</v>
      </c>
      <c r="AT130" s="139">
        <f t="shared" si="179"/>
        <v>72265412719.69632</v>
      </c>
      <c r="AU130" s="139">
        <f t="shared" si="180"/>
        <v>104777989.79627991</v>
      </c>
      <c r="AV130" s="139">
        <f t="shared" si="193"/>
        <v>172547842.27954015</v>
      </c>
      <c r="AW130" s="139">
        <f t="shared" si="123"/>
        <v>9644819785.8908043</v>
      </c>
      <c r="AX130" s="133">
        <f t="shared" si="156"/>
        <v>102983724520.67989</v>
      </c>
      <c r="AY130" s="133">
        <f t="shared" si="181"/>
        <v>-219264241.49349976</v>
      </c>
      <c r="AZ130" s="133">
        <f t="shared" si="157"/>
        <v>282269.04986563436</v>
      </c>
      <c r="BA130" s="133">
        <f t="shared" si="158"/>
        <v>566164.54090775363</v>
      </c>
      <c r="BB130" s="146">
        <f t="shared" si="182"/>
        <v>63017291720.332825</v>
      </c>
      <c r="BC130" s="146">
        <f t="shared" si="183"/>
        <v>-167533996.38458252</v>
      </c>
      <c r="BD130" s="146">
        <f t="shared" si="184"/>
        <v>142708936.97261897</v>
      </c>
      <c r="BE130" s="146">
        <f t="shared" si="124"/>
        <v>135873723.73750225</v>
      </c>
      <c r="BF130" s="136">
        <f t="shared" si="159"/>
        <v>21163757233.345993</v>
      </c>
      <c r="BG130" s="136">
        <f t="shared" si="160"/>
        <v>-86000233.127544403</v>
      </c>
      <c r="BH130" s="136">
        <f t="shared" si="161"/>
        <v>0.17478497126436185</v>
      </c>
      <c r="BI130" s="136">
        <f t="shared" si="162"/>
        <v>3.0986394902345844</v>
      </c>
      <c r="BJ130" s="150">
        <f t="shared" si="125"/>
        <v>9781259677.2678547</v>
      </c>
      <c r="BK130" s="150">
        <f t="shared" si="163"/>
        <v>52288871935.980843</v>
      </c>
      <c r="BL130" s="149">
        <f t="shared" si="164"/>
        <v>5461827206.0459614</v>
      </c>
      <c r="BM130" s="150">
        <f t="shared" si="165"/>
        <v>0</v>
      </c>
      <c r="BN130" s="150">
        <f t="shared" si="185"/>
        <v>1301590895797.7505</v>
      </c>
      <c r="BO130" s="154">
        <f t="shared" si="166"/>
        <v>0.4281765500574955</v>
      </c>
      <c r="BP130" s="154">
        <f t="shared" si="126"/>
        <v>0.4281765500574955</v>
      </c>
      <c r="BQ130" s="148">
        <f t="shared" si="167"/>
        <v>1862685642538.7915</v>
      </c>
      <c r="BR130" s="148">
        <f t="shared" si="168"/>
        <v>1862.6856425387916</v>
      </c>
      <c r="BS130" s="139">
        <f t="shared" si="127"/>
        <v>-19551343.183823545</v>
      </c>
      <c r="BT130" s="139">
        <f t="shared" si="128"/>
        <v>139297554837.45297</v>
      </c>
      <c r="BU130" s="139">
        <f t="shared" si="129"/>
        <v>6532632388.2576571</v>
      </c>
      <c r="BV130" s="139">
        <f t="shared" si="169"/>
        <v>93050806081.345459</v>
      </c>
      <c r="BW130" s="139">
        <f t="shared" si="170"/>
        <v>186358615256.96088</v>
      </c>
      <c r="BX130" s="139">
        <f t="shared" si="171"/>
        <v>22939338317674.836</v>
      </c>
      <c r="BY130" s="143">
        <f t="shared" si="172"/>
        <v>7.5462165363746845</v>
      </c>
      <c r="BZ130" s="143">
        <f t="shared" si="130"/>
        <v>7.5462165363746845</v>
      </c>
      <c r="CA130" s="143">
        <f t="shared" si="131"/>
        <v>83.644171283346793</v>
      </c>
      <c r="CB130" s="143">
        <f t="shared" si="132"/>
        <v>83.644171283346793</v>
      </c>
      <c r="CC130" s="143">
        <f t="shared" si="133"/>
        <v>1.7201352729546004</v>
      </c>
      <c r="CD130" s="143">
        <f t="shared" si="134"/>
        <v>7.7868800587354521</v>
      </c>
      <c r="CE130" s="166">
        <f t="shared" si="135"/>
        <v>94.828166014059562</v>
      </c>
      <c r="CG130" s="167">
        <v>129</v>
      </c>
      <c r="CH130" s="169">
        <f t="shared" si="173"/>
        <v>128</v>
      </c>
      <c r="CI130" s="170">
        <f t="shared" si="174"/>
        <v>1.9786708498378349</v>
      </c>
      <c r="CK130" s="189">
        <v>128</v>
      </c>
      <c r="CL130" s="190">
        <f>'Litter calculation'!G$30+CK130</f>
        <v>42803</v>
      </c>
      <c r="CM130" s="193">
        <f t="shared" si="175"/>
        <v>3</v>
      </c>
      <c r="CN130" s="189">
        <f t="shared" si="136"/>
        <v>0.2</v>
      </c>
      <c r="CO130" s="194">
        <f t="shared" si="137"/>
        <v>0.1</v>
      </c>
      <c r="CP130" s="194">
        <f t="shared" si="138"/>
        <v>0.15</v>
      </c>
      <c r="CQ130" s="189">
        <f t="shared" si="139"/>
        <v>0.36870000000000003</v>
      </c>
      <c r="CR130" s="189">
        <f t="shared" si="201"/>
        <v>3.687E-2</v>
      </c>
      <c r="CS130" s="189">
        <f t="shared" si="201"/>
        <v>3.687E-2</v>
      </c>
      <c r="CT130" s="189">
        <f t="shared" si="140"/>
        <v>1.8599999999999998E-2</v>
      </c>
      <c r="CU130" s="189">
        <f t="shared" si="202"/>
        <v>1.8600000000000001E-3</v>
      </c>
      <c r="CV130" s="189">
        <f t="shared" si="202"/>
        <v>1.8600000000000001E-3</v>
      </c>
      <c r="CW130" s="189">
        <f t="shared" si="141"/>
        <v>2.9999999999999997E-4</v>
      </c>
      <c r="CX130" s="189">
        <f t="shared" si="203"/>
        <v>3.0000000000000001E-5</v>
      </c>
      <c r="CY130" s="189">
        <f t="shared" si="203"/>
        <v>3.0000000000000001E-5</v>
      </c>
      <c r="CZ130" s="195">
        <f t="shared" si="186"/>
        <v>9.8203802042237918</v>
      </c>
      <c r="DA130" s="195">
        <f t="shared" si="187"/>
        <v>58.05211321576401</v>
      </c>
      <c r="DB130" s="195">
        <f t="shared" si="188"/>
        <v>1.3408487622989653</v>
      </c>
      <c r="DC130" s="195">
        <f t="shared" si="189"/>
        <v>40.337374982393889</v>
      </c>
      <c r="DD130" s="195">
        <f t="shared" si="190"/>
        <v>0.76133761189526117</v>
      </c>
      <c r="DE130" s="195">
        <f t="shared" si="191"/>
        <v>23.459426486096628</v>
      </c>
      <c r="DF130" s="195">
        <f t="shared" si="192"/>
        <v>133.77148126267255</v>
      </c>
    </row>
    <row r="131" spans="1:110" ht="16" x14ac:dyDescent="0.2">
      <c r="A131" s="5"/>
      <c r="B131" s="5"/>
      <c r="C131" s="182"/>
      <c r="D131" s="185"/>
      <c r="E131" s="184"/>
      <c r="F131" s="1"/>
      <c r="G131" s="1"/>
      <c r="I131" s="69">
        <f t="shared" si="176"/>
        <v>128</v>
      </c>
      <c r="J131" s="76">
        <f t="shared" si="176"/>
        <v>43837</v>
      </c>
      <c r="K131" s="74">
        <f t="shared" si="142"/>
        <v>1</v>
      </c>
      <c r="L131" s="75">
        <f t="shared" ref="L131:L194" si="204">IF(D$8="seasonal",(17.2388+7.8574*SIN((2*PI()*(J131-DATE(YEAR(J131),1,0))/361.8)+1.178))+D$73,D$9)</f>
        <v>24.808947533460252</v>
      </c>
      <c r="M131" s="75">
        <f t="shared" ref="M131:M194" si="205">IF($K131=12,D$37,IF($K131&lt;=2,D$37,IF($K131&lt;=5,D$40,IF($K131&lt;=8,D$43,D$46))))</f>
        <v>0.9</v>
      </c>
      <c r="N131" s="75">
        <f t="shared" ref="N131:N194" si="206">IF($K131=12,D$39,IF($K131&lt;=2,D$39,IF($K131&lt;=5,D$42,IF($K131&lt;=8,D$45,D$48))))</f>
        <v>0.45</v>
      </c>
      <c r="O131" s="75">
        <f t="shared" ref="O131:O194" si="207">IF($K131=12,D$38,IF($K131&lt;=2,D$38,IF($K131&lt;=5,D$41,IF($K131&lt;=8,D$44,D$47))))</f>
        <v>0.2</v>
      </c>
      <c r="P131" s="78">
        <f t="shared" si="194"/>
        <v>0.99136136866326052</v>
      </c>
      <c r="Q131" s="78">
        <f t="shared" ref="Q131:Q194" si="208">$D$76*1.03^($L131-20)</f>
        <v>0.19919447035466448</v>
      </c>
      <c r="R131" s="78">
        <f t="shared" ref="R131:R194" si="209">$D$75*1.03^($L131-20)</f>
        <v>8.9637511659599003E-2</v>
      </c>
      <c r="S131" s="78">
        <f t="shared" ref="S131:S194" si="210">$D$77*1.03^($L131-20)</f>
        <v>0.43804339545585935</v>
      </c>
      <c r="T131" s="79">
        <f t="shared" ref="T131:T194" si="211">$D$78*(0.93255 + 0.06745*(EXP(0.2047*($L131-20))))</f>
        <v>89.044683966511172</v>
      </c>
      <c r="U131" s="79">
        <f t="shared" ref="U131:U194" si="212">$D$80*(0.93255 + 0.06745*(EXP(0.2047*($L131-20))))</f>
        <v>11.130585495813897</v>
      </c>
      <c r="V131" s="79">
        <f t="shared" ref="V131:V194" si="213">$D$79*(0.93255 + 0.06745*(EXP(0.2047*($L131-20))))</f>
        <v>11.130585495813897</v>
      </c>
      <c r="W131" s="79">
        <f t="shared" ref="W131:W194" si="214">$D$81*(0.93255 + 0.06745*(EXP(0.2047*($L131-20))))</f>
        <v>50.087634731162531</v>
      </c>
      <c r="X131" s="78">
        <f t="shared" ref="X131:X194" si="215">D$83*1.05^(L131-20)</f>
        <v>0.11759292037893278</v>
      </c>
      <c r="Y131" s="80">
        <f t="shared" ref="Y131:Y194" si="216">+D$84*(-0.2088+0.0604*$L131)</f>
        <v>3.8689812930629973E-2</v>
      </c>
      <c r="Z131" s="63">
        <f t="shared" si="143"/>
        <v>8.2056345543626232</v>
      </c>
      <c r="AA131" s="63">
        <f t="shared" si="144"/>
        <v>8.2056345543626232</v>
      </c>
      <c r="AB131" s="80">
        <f t="shared" ref="AB131:AB194" si="217">+D$85*1.024^($L131-20)</f>
        <v>8.9664790493675567E-2</v>
      </c>
      <c r="AC131" s="119">
        <f t="shared" si="145"/>
        <v>0</v>
      </c>
      <c r="AD131" s="119">
        <f t="shared" si="146"/>
        <v>0</v>
      </c>
      <c r="AE131" s="119">
        <f t="shared" ref="AE131:AE194" si="218">IF(I131&lt;D$16,(D$27/100)*AD131,(D$28/100)*AD131)</f>
        <v>0</v>
      </c>
      <c r="AF131" s="119">
        <f t="shared" si="147"/>
        <v>0</v>
      </c>
      <c r="AG131" s="119">
        <f t="shared" si="148"/>
        <v>450358.29143095663</v>
      </c>
      <c r="AH131" s="121">
        <f t="shared" si="177"/>
        <v>4469999.9999999972</v>
      </c>
      <c r="AI131" s="126">
        <f t="shared" si="149"/>
        <v>4019641.7085690405</v>
      </c>
      <c r="AJ131" s="119">
        <f t="shared" ref="AJ131:AJ194" si="219">IF(((SUM(AF$3:AF$273))/(D$91*SQRT(2*PI())))*(EXP(-0.5*((I131-D$92)/D$91)^2)-EXP(-9/2))&lt;0,0,(SUM(AF$3:AF$273))/(D$91*SQRT(2*PI())))*EXP(-0.5*((I131-D$92)/D$91)^2)</f>
        <v>6460.2525526586633</v>
      </c>
      <c r="AK131" s="119">
        <f t="shared" si="150"/>
        <v>12473.09661318014</v>
      </c>
      <c r="AL131" s="119">
        <f t="shared" si="151"/>
        <v>992268.51835737436</v>
      </c>
      <c r="AM131" s="126">
        <f t="shared" ref="AM131:AM194" si="220">AI131-AL131</f>
        <v>3027373.1902116663</v>
      </c>
      <c r="AN131" s="121">
        <f t="shared" si="152"/>
        <v>439102460.6111905</v>
      </c>
      <c r="AO131" s="120">
        <f t="shared" si="178"/>
        <v>43910.246061119047</v>
      </c>
      <c r="AP131" s="128">
        <f t="shared" ref="AP131:AP194" si="221">D$21</f>
        <v>7000</v>
      </c>
      <c r="AQ131" s="132">
        <f t="shared" si="153"/>
        <v>165.70000000000073</v>
      </c>
      <c r="AR131" s="132">
        <f t="shared" si="154"/>
        <v>234.47000000000051</v>
      </c>
      <c r="AS131" s="132">
        <f t="shared" si="155"/>
        <v>143.32499999999996</v>
      </c>
      <c r="AT131" s="139">
        <f t="shared" si="179"/>
        <v>72364085508.724518</v>
      </c>
      <c r="AU131" s="139">
        <f t="shared" si="180"/>
        <v>98672789.028198242</v>
      </c>
      <c r="AV131" s="139">
        <f t="shared" si="193"/>
        <v>162771051.42532018</v>
      </c>
      <c r="AW131" s="139">
        <f t="shared" ref="AW131:AW194" si="222">T131*AV131*(1-EXP(-P131))</f>
        <v>9115629398.6673832</v>
      </c>
      <c r="AX131" s="133">
        <f t="shared" si="156"/>
        <v>102758757832.23103</v>
      </c>
      <c r="AY131" s="133">
        <f t="shared" si="181"/>
        <v>-224966688.44885254</v>
      </c>
      <c r="AZ131" s="133">
        <f t="shared" si="157"/>
        <v>230834.5428267596</v>
      </c>
      <c r="BA131" s="133">
        <f t="shared" si="158"/>
        <v>464044.17451773491</v>
      </c>
      <c r="BB131" s="146">
        <f t="shared" si="182"/>
        <v>62846539674.976631</v>
      </c>
      <c r="BC131" s="146">
        <f t="shared" si="183"/>
        <v>-170752045.35619354</v>
      </c>
      <c r="BD131" s="146">
        <f t="shared" si="184"/>
        <v>130132893.25132595</v>
      </c>
      <c r="BE131" s="146">
        <f t="shared" ref="BE131:BE194" si="223">V131*BD131*(1-EXP(-R131))</f>
        <v>124186885.4899977</v>
      </c>
      <c r="BF131" s="136">
        <f t="shared" si="159"/>
        <v>21076918109.337143</v>
      </c>
      <c r="BG131" s="136">
        <f t="shared" si="160"/>
        <v>-86839124.008850098</v>
      </c>
      <c r="BH131" s="136">
        <f t="shared" si="161"/>
        <v>0.11232556065619609</v>
      </c>
      <c r="BI131" s="136">
        <f t="shared" si="162"/>
        <v>1.9955978445243401</v>
      </c>
      <c r="BJ131" s="150">
        <f t="shared" ref="BJ131:BJ194" si="224">SUM(BI131,BA131,BE131,AW131)</f>
        <v>9240280330.3274956</v>
      </c>
      <c r="BK131" s="150">
        <f t="shared" si="163"/>
        <v>50509182788.651474</v>
      </c>
      <c r="BL131" s="149">
        <f t="shared" si="164"/>
        <v>5340687476.365304</v>
      </c>
      <c r="BM131" s="150">
        <f t="shared" si="165"/>
        <v>0</v>
      </c>
      <c r="BN131" s="150">
        <f t="shared" si="185"/>
        <v>1254981305863.0613</v>
      </c>
      <c r="BO131" s="154">
        <f t="shared" si="166"/>
        <v>0.4145446322642885</v>
      </c>
      <c r="BP131" s="154">
        <f t="shared" ref="BP131:BP194" si="225">IF(AK131&gt;0,BO131,NA())</f>
        <v>0.4145446322642885</v>
      </c>
      <c r="BQ131" s="148">
        <f t="shared" si="167"/>
        <v>1868026330015.1567</v>
      </c>
      <c r="BR131" s="148">
        <f t="shared" si="168"/>
        <v>1868.0263300151566</v>
      </c>
      <c r="BS131" s="139">
        <f t="shared" ref="BS131:BS194" si="226">(IF(I131&lt;D$16,(AC131-0.3*AC131)*AA131*1000000,(AC131-0.3*(VLOOKUP(D$16,I$2:AJ$154,4))-0.1*(AC131-(VLOOKUP(D$16,I$2:AJ$154,4))))*AA131*1000000))</f>
        <v>-19537214.124102511</v>
      </c>
      <c r="BT131" s="139">
        <f t="shared" ref="BT131:BT194" si="227">BK131*2.664</f>
        <v>134556462948.96753</v>
      </c>
      <c r="BU131" s="139">
        <f t="shared" ref="BU131:BU194" si="228">(D$82*(1-EXP(-X131*I131)))*AN131</f>
        <v>6505827987.4015036</v>
      </c>
      <c r="BV131" s="139">
        <f t="shared" si="169"/>
        <v>94124687922.179047</v>
      </c>
      <c r="BW131" s="139">
        <f t="shared" si="170"/>
        <v>180447645857.78534</v>
      </c>
      <c r="BX131" s="139">
        <f t="shared" si="171"/>
        <v>22884579447459.945</v>
      </c>
      <c r="BY131" s="143">
        <f t="shared" si="172"/>
        <v>7.5592198284149807</v>
      </c>
      <c r="BZ131" s="143">
        <f t="shared" ref="BZ131:BZ194" si="229">IF(AK131&gt;0,BY131,NA())</f>
        <v>7.5592198284149807</v>
      </c>
      <c r="CA131" s="143">
        <f t="shared" ref="CA131:CA194" si="230">100*BY131/D$88</f>
        <v>83.788303058710412</v>
      </c>
      <c r="CB131" s="143">
        <f t="shared" ref="CB131:CB194" si="231">IF(AK131&gt;0,CA131,NA())</f>
        <v>83.788303058710412</v>
      </c>
      <c r="CC131" s="143">
        <f t="shared" ref="CC131:CC194" si="232">(BO131*AK131+D$24*D$21)/(AK131+D$21)</f>
        <v>1.7034093707652296</v>
      </c>
      <c r="CD131" s="143">
        <f t="shared" ref="CD131:CD194" si="233">((BY131*AK131)+(D$21*(IF(D$22="custom",D$23,Z131))))/(D$21+AK131)</f>
        <v>7.7915867278104711</v>
      </c>
      <c r="CE131" s="166">
        <f t="shared" ref="CE131:CE194" si="234">100*CD131/Z131</f>
        <v>94.954103502793473</v>
      </c>
      <c r="CG131" s="167">
        <v>130</v>
      </c>
      <c r="CH131" s="169">
        <f t="shared" si="173"/>
        <v>129</v>
      </c>
      <c r="CI131" s="170">
        <f t="shared" si="174"/>
        <v>1.9785244914792603</v>
      </c>
      <c r="CK131" s="189">
        <v>129</v>
      </c>
      <c r="CL131" s="190">
        <f>'Litter calculation'!G$30+CK131</f>
        <v>42804</v>
      </c>
      <c r="CM131" s="193">
        <f t="shared" si="175"/>
        <v>3</v>
      </c>
      <c r="CN131" s="189">
        <f t="shared" ref="CN131:CN194" si="235">IF($CM131=12,D$37,IF($CM131&lt;=2,D$37,IF($CM131&lt;=5,D$40,IF($CM131&lt;=8,D$43,D$46))))</f>
        <v>0.2</v>
      </c>
      <c r="CO131" s="194">
        <f t="shared" ref="CO131:CO194" si="236">IF($CM131=12,D$39,IF($CM131&lt;=2,D$39,IF($CM131&lt;=5,D$42,IF($CM131&lt;=8,D$45,D$48))))</f>
        <v>0.1</v>
      </c>
      <c r="CP131" s="194">
        <f t="shared" ref="CP131:CP194" si="237">IF($CM131=12,D$38,IF($CM131&lt;=2,D$38,IF($CM131&lt;=5,D$41,IF($CM131&lt;=8,D$44,D$47))))</f>
        <v>0.15</v>
      </c>
      <c r="CQ131" s="189">
        <f t="shared" ref="CQ131:CQ194" si="238">IF($CM131=12,$D$49,IF($CM131&lt;=2,$D$49,IF($CM131&lt;=5,$D$51,IF($CM131&lt;=8,$D$53,$D$55))))</f>
        <v>0.36870000000000003</v>
      </c>
      <c r="CR131" s="189">
        <f t="shared" si="201"/>
        <v>3.687E-2</v>
      </c>
      <c r="CS131" s="189">
        <f t="shared" si="201"/>
        <v>3.687E-2</v>
      </c>
      <c r="CT131" s="189">
        <f t="shared" ref="CT131:CT194" si="239">IF($CM131=12,$D$57,IF($CM131&lt;=2,$D$57,IF($CM131&lt;=5,$D$59,IF($CM131&lt;=8,$D$61,$D$63))))</f>
        <v>1.8599999999999998E-2</v>
      </c>
      <c r="CU131" s="189">
        <f t="shared" si="202"/>
        <v>1.8600000000000001E-3</v>
      </c>
      <c r="CV131" s="189">
        <f t="shared" si="202"/>
        <v>1.8600000000000001E-3</v>
      </c>
      <c r="CW131" s="189">
        <f t="shared" ref="CW131:CW194" si="240">IF($CM131=12,$D$65,IF($CM131&lt;=2,$D$65,IF($CM131&lt;=5,$D$67,IF($CM131&lt;=8,$D$69,$D$71))))</f>
        <v>2.9999999999999997E-4</v>
      </c>
      <c r="CX131" s="189">
        <f t="shared" si="203"/>
        <v>3.0000000000000001E-5</v>
      </c>
      <c r="CY131" s="189">
        <f t="shared" si="203"/>
        <v>3.0000000000000001E-5</v>
      </c>
      <c r="CZ131" s="195">
        <f t="shared" si="186"/>
        <v>9.7131493784636227</v>
      </c>
      <c r="DA131" s="195">
        <f t="shared" si="187"/>
        <v>58.160960193883163</v>
      </c>
      <c r="DB131" s="195">
        <f t="shared" si="188"/>
        <v>1.3420441015639186</v>
      </c>
      <c r="DC131" s="195">
        <f t="shared" si="189"/>
        <v>40.432477879296059</v>
      </c>
      <c r="DD131" s="195">
        <f t="shared" si="190"/>
        <v>0.7654533400828003</v>
      </c>
      <c r="DE131" s="195">
        <f t="shared" si="191"/>
        <v>23.60319221385868</v>
      </c>
      <c r="DF131" s="195">
        <f t="shared" si="192"/>
        <v>134.01727710714823</v>
      </c>
    </row>
    <row r="132" spans="1:110" ht="16" x14ac:dyDescent="0.2">
      <c r="A132" s="5"/>
      <c r="B132" s="5"/>
      <c r="C132" s="182"/>
      <c r="D132" s="185"/>
      <c r="E132" s="184"/>
      <c r="F132" s="1"/>
      <c r="G132" s="1"/>
      <c r="I132" s="69">
        <f t="shared" si="176"/>
        <v>129</v>
      </c>
      <c r="J132" s="76">
        <f t="shared" si="176"/>
        <v>43838</v>
      </c>
      <c r="K132" s="74">
        <f t="shared" ref="K132:K195" si="241">MONTH(J132)</f>
        <v>1</v>
      </c>
      <c r="L132" s="75">
        <f t="shared" si="204"/>
        <v>24.844362944263832</v>
      </c>
      <c r="M132" s="75">
        <f t="shared" si="205"/>
        <v>0.9</v>
      </c>
      <c r="N132" s="75">
        <f t="shared" si="206"/>
        <v>0.45</v>
      </c>
      <c r="O132" s="75">
        <f t="shared" si="207"/>
        <v>0.2</v>
      </c>
      <c r="P132" s="78">
        <f t="shared" si="194"/>
        <v>0.99239970593770044</v>
      </c>
      <c r="Q132" s="78">
        <f t="shared" si="208"/>
        <v>0.19940310370469144</v>
      </c>
      <c r="R132" s="78">
        <f t="shared" si="209"/>
        <v>8.9731396667111149E-2</v>
      </c>
      <c r="S132" s="78">
        <f t="shared" si="210"/>
        <v>0.43850219564689091</v>
      </c>
      <c r="T132" s="79">
        <f t="shared" si="211"/>
        <v>89.149752593611538</v>
      </c>
      <c r="U132" s="79">
        <f t="shared" si="212"/>
        <v>11.143719074201442</v>
      </c>
      <c r="V132" s="79">
        <f t="shared" si="213"/>
        <v>11.143719074201442</v>
      </c>
      <c r="W132" s="79">
        <f t="shared" si="214"/>
        <v>50.146735833906483</v>
      </c>
      <c r="X132" s="78">
        <f t="shared" si="215"/>
        <v>0.11779628762480139</v>
      </c>
      <c r="Y132" s="80">
        <f t="shared" si="216"/>
        <v>3.8753985655006061E-2</v>
      </c>
      <c r="Z132" s="63">
        <f t="shared" ref="Z132:Z195" si="242">14.652 - (0.41022*L132) + (0.007991*L132^2) - (0.000077774*L132^3)</f>
        <v>8.200065430582363</v>
      </c>
      <c r="AA132" s="63">
        <f t="shared" ref="AA132:AA195" si="243">IF(D$10="saturated",Z132,D$11)</f>
        <v>8.200065430582363</v>
      </c>
      <c r="AB132" s="80">
        <f t="shared" si="217"/>
        <v>8.9740134326308299E-2</v>
      </c>
      <c r="AC132" s="119">
        <f t="shared" ref="AC132:AC195" si="244">IF(((1000*D$5)/(((D$6+1)/6)*SQRT(2*PI())))*((EXP(-0.5*((I132-(D$6+1)/2)/((D$6+1)/6))^2))-EXP(-9/2))&gt;0,((1000*D$5)/(((D$6+1)/6)*SQRT(2*PI())))*((EXP(-0.5*((I132-(D$6+1)/2)/((D$6+1)/6))^2))),0)</f>
        <v>0</v>
      </c>
      <c r="AD132" s="119">
        <f t="shared" ref="AD132:AD195" si="245">IF(AC132=0,AC132,AC132+(D$5*1000-SUM(AC$3:AC$273))/D$6)</f>
        <v>0</v>
      </c>
      <c r="AE132" s="119">
        <f t="shared" si="218"/>
        <v>0</v>
      </c>
      <c r="AF132" s="119">
        <f t="shared" ref="AF132:AF195" si="246">AD132-AE132</f>
        <v>0</v>
      </c>
      <c r="AG132" s="119">
        <f t="shared" ref="AG132:AG195" si="247">AG131+AE132</f>
        <v>450358.29143095663</v>
      </c>
      <c r="AH132" s="121">
        <f t="shared" si="177"/>
        <v>4469999.9999999972</v>
      </c>
      <c r="AI132" s="126">
        <f t="shared" ref="AI132:AI195" si="248">AH132-AG132</f>
        <v>4019641.7085690405</v>
      </c>
      <c r="AJ132" s="119">
        <f t="shared" si="219"/>
        <v>6582.0124561544135</v>
      </c>
      <c r="AK132" s="119">
        <f t="shared" ref="AK132:AK195" si="249">IF(AJ132=0,AJ132,AJ132+(SUM(AF$3:AF$273)-SUM(AJ$3:AJ$273))/(COUNTIF(AJ$3:AJ$273,"&gt;0")))</f>
        <v>12594.856516675889</v>
      </c>
      <c r="AL132" s="119">
        <f t="shared" ref="AL132:AL195" si="250">AL131+AK132</f>
        <v>1004863.3748740503</v>
      </c>
      <c r="AM132" s="126">
        <f t="shared" si="220"/>
        <v>3014778.3336949903</v>
      </c>
      <c r="AN132" s="121">
        <f t="shared" ref="AN132:AN195" si="251">AM132*1000/D$90</f>
        <v>437275651.64512092</v>
      </c>
      <c r="AO132" s="120">
        <f t="shared" si="178"/>
        <v>43727.565164512089</v>
      </c>
      <c r="AP132" s="128">
        <f t="shared" si="221"/>
        <v>7000</v>
      </c>
      <c r="AQ132" s="132">
        <f t="shared" ref="AQ132:AQ195" si="252">AQ131+M131</f>
        <v>166.60000000000073</v>
      </c>
      <c r="AR132" s="132">
        <f t="shared" ref="AR132:AR195" si="253">AR131+N131</f>
        <v>234.9200000000005</v>
      </c>
      <c r="AS132" s="132">
        <f t="shared" ref="AS132:AS195" si="254">AS131+O131</f>
        <v>143.52499999999995</v>
      </c>
      <c r="AT132" s="139">
        <f t="shared" si="179"/>
        <v>72456575477.596848</v>
      </c>
      <c r="AU132" s="139">
        <f t="shared" si="180"/>
        <v>92489968.872329712</v>
      </c>
      <c r="AV132" s="139">
        <f t="shared" si="193"/>
        <v>152889615.37362677</v>
      </c>
      <c r="AW132" s="139">
        <f t="shared" si="222"/>
        <v>8577593581.3722534</v>
      </c>
      <c r="AX132" s="133">
        <f t="shared" ref="AX132:AX195" si="255">AN132*AR131</f>
        <v>102528022041.23172</v>
      </c>
      <c r="AY132" s="133">
        <f t="shared" si="181"/>
        <v>-230735790.99931335</v>
      </c>
      <c r="AZ132" s="133">
        <f t="shared" ref="AZ132:AZ195" si="256">IF(AY132&lt;0,AZ131-AZ131*(1-EXP(-Q131))+(AY132*((AZ131-AZ131*(1-EXP(-Q131)))/AX131)),AZ131-AZ131*(1-EXP(-Q131))+AY132)</f>
        <v>188718.93306897368</v>
      </c>
      <c r="BA132" s="133">
        <f t="shared" ref="BA132:BA195" si="257">U132*AZ132*(1-EXP(-Q132))</f>
        <v>380186.75231244566</v>
      </c>
      <c r="BB132" s="146">
        <f t="shared" si="182"/>
        <v>62672532772.036942</v>
      </c>
      <c r="BC132" s="146">
        <f t="shared" si="183"/>
        <v>-174006902.93968964</v>
      </c>
      <c r="BD132" s="146">
        <f t="shared" si="184"/>
        <v>118646214.02819763</v>
      </c>
      <c r="BE132" s="146">
        <f t="shared" si="223"/>
        <v>113472136.81373201</v>
      </c>
      <c r="BF132" s="136">
        <f t="shared" ref="BF132:BF195" si="258">AN132*D$97</f>
        <v>20989231278.965805</v>
      </c>
      <c r="BG132" s="136">
        <f t="shared" ref="BG132:BG195" si="259">(BF132-BF131)</f>
        <v>-87686830.371337891</v>
      </c>
      <c r="BH132" s="136">
        <f t="shared" ref="BH132:BH195" si="260">IF(BG132&lt;0,BH131-BH131*(1-EXP(-S132))+(BG132*((BH131-BH131*(1-EXP(-S132)))/BF131)),BH131-BH131*(1-EXP(-S132))+BG132)</f>
        <v>7.2148770731225817E-2</v>
      </c>
      <c r="BI132" s="136">
        <f t="shared" ref="BI132:BI195" si="261">W132*BH132*(1-EXP(-S132))</f>
        <v>1.2843925419646114</v>
      </c>
      <c r="BJ132" s="150">
        <f t="shared" si="224"/>
        <v>8691445906.2226906</v>
      </c>
      <c r="BK132" s="150">
        <f t="shared" ref="BK132:BK195" si="262">Y132*(BN131+BJ132-BL132)</f>
        <v>48770016091.244125</v>
      </c>
      <c r="BL132" s="149">
        <f t="shared" ref="BL132:BL195" si="263">BO131*(AK132*1000000)</f>
        <v>5221130163.1268835</v>
      </c>
      <c r="BM132" s="150">
        <f t="shared" ref="BM132:BM195" si="264">AD132*D$12*1000000</f>
        <v>0</v>
      </c>
      <c r="BN132" s="150">
        <f t="shared" si="185"/>
        <v>1209681605514.9128</v>
      </c>
      <c r="BO132" s="154">
        <f t="shared" ref="BO132:BO195" si="265">IF(AM132=0,NA(),(BN132)/(AM132*1000000))</f>
        <v>0.40125059676685942</v>
      </c>
      <c r="BP132" s="154">
        <f t="shared" si="225"/>
        <v>0.40125059676685942</v>
      </c>
      <c r="BQ132" s="148">
        <f t="shared" ref="BQ132:BQ195" si="266">BQ131+BL132</f>
        <v>1873247460178.2837</v>
      </c>
      <c r="BR132" s="148">
        <f t="shared" ref="BR132:BR195" si="267">BQ132*0.001/1000000</f>
        <v>1873.2474601782837</v>
      </c>
      <c r="BS132" s="139">
        <f t="shared" si="226"/>
        <v>-19523954.313047349</v>
      </c>
      <c r="BT132" s="139">
        <f t="shared" si="227"/>
        <v>129923322867.07436</v>
      </c>
      <c r="BU132" s="139">
        <f t="shared" si="228"/>
        <v>6478761880.329627</v>
      </c>
      <c r="BV132" s="139">
        <f t="shared" ref="BV132:BV195" si="268">BY131*AK132*1000000</f>
        <v>95207289116.89801</v>
      </c>
      <c r="BW132" s="139">
        <f t="shared" ref="BW132:BW195" si="269">(Z131-BY131)*AB131*AM132*1000000</f>
        <v>174738484615.8573</v>
      </c>
      <c r="BX132" s="139">
        <f t="shared" ref="BX132:BX195" si="270">IF((BX131+BS132-BT132-BV132+BW132-BU132)&lt;0,0,(BX131+BS132-BT132-BV132+BW132-BU132))</f>
        <v>22827689034257.188</v>
      </c>
      <c r="BY132" s="143">
        <f t="shared" ref="BY132:BY195" si="271">IF(AM132=0,NA(),BX132/(AM132*1000000))</f>
        <v>7.5719295110758544</v>
      </c>
      <c r="BZ132" s="143">
        <f t="shared" si="229"/>
        <v>7.5719295110758544</v>
      </c>
      <c r="CA132" s="143">
        <f t="shared" si="230"/>
        <v>83.929180393507096</v>
      </c>
      <c r="CB132" s="143">
        <f t="shared" si="231"/>
        <v>83.929180393507096</v>
      </c>
      <c r="CC132" s="143">
        <f t="shared" si="232"/>
        <v>1.6868556126134095</v>
      </c>
      <c r="CD132" s="143">
        <f t="shared" si="233"/>
        <v>7.7963226538785895</v>
      </c>
      <c r="CE132" s="166">
        <f t="shared" si="234"/>
        <v>95.076346888672333</v>
      </c>
      <c r="CG132" s="167">
        <v>131</v>
      </c>
      <c r="CH132" s="169">
        <f t="shared" ref="CH132:CH195" si="272">CG132-1</f>
        <v>130</v>
      </c>
      <c r="CI132" s="170">
        <f t="shared" ref="CI132:CI195" si="273">_xlfn.T.INV.2T(0.05,CH132)</f>
        <v>1.9783804054470222</v>
      </c>
      <c r="CK132" s="189">
        <v>130</v>
      </c>
      <c r="CL132" s="190">
        <f>'Litter calculation'!G$30+CK132</f>
        <v>42805</v>
      </c>
      <c r="CM132" s="193">
        <f t="shared" ref="CM132:CM195" si="274">MONTH(CL132)</f>
        <v>3</v>
      </c>
      <c r="CN132" s="189">
        <f t="shared" si="235"/>
        <v>0.2</v>
      </c>
      <c r="CO132" s="194">
        <f t="shared" si="236"/>
        <v>0.1</v>
      </c>
      <c r="CP132" s="194">
        <f t="shared" si="237"/>
        <v>0.15</v>
      </c>
      <c r="CQ132" s="189">
        <f t="shared" si="238"/>
        <v>0.36870000000000003</v>
      </c>
      <c r="CR132" s="189">
        <f t="shared" si="201"/>
        <v>3.687E-2</v>
      </c>
      <c r="CS132" s="189">
        <f t="shared" si="201"/>
        <v>3.687E-2</v>
      </c>
      <c r="CT132" s="189">
        <f t="shared" si="239"/>
        <v>1.8599999999999998E-2</v>
      </c>
      <c r="CU132" s="189">
        <f t="shared" si="202"/>
        <v>1.8600000000000001E-3</v>
      </c>
      <c r="CV132" s="189">
        <f t="shared" si="202"/>
        <v>1.8600000000000001E-3</v>
      </c>
      <c r="CW132" s="189">
        <f t="shared" si="240"/>
        <v>2.9999999999999997E-4</v>
      </c>
      <c r="CX132" s="189">
        <f t="shared" si="203"/>
        <v>3.0000000000000001E-5</v>
      </c>
      <c r="CY132" s="189">
        <f t="shared" si="203"/>
        <v>3.0000000000000001E-5</v>
      </c>
      <c r="CZ132" s="195">
        <f t="shared" si="186"/>
        <v>9.6078946117440616</v>
      </c>
      <c r="DA132" s="195">
        <f t="shared" si="187"/>
        <v>58.269774522806507</v>
      </c>
      <c r="DB132" s="195">
        <f t="shared" si="188"/>
        <v>1.3432372195642557</v>
      </c>
      <c r="DC132" s="195">
        <f t="shared" si="189"/>
        <v>40.527577923154112</v>
      </c>
      <c r="DD132" s="195">
        <f t="shared" si="190"/>
        <v>0.76956142013088524</v>
      </c>
      <c r="DE132" s="195">
        <f t="shared" si="191"/>
        <v>23.746953628713594</v>
      </c>
      <c r="DF132" s="195">
        <f t="shared" si="192"/>
        <v>134.26499932611341</v>
      </c>
    </row>
    <row r="133" spans="1:110" ht="16" x14ac:dyDescent="0.2">
      <c r="A133" s="5"/>
      <c r="B133" s="5"/>
      <c r="C133" s="182"/>
      <c r="D133" s="185"/>
      <c r="E133" s="184"/>
      <c r="F133" s="1"/>
      <c r="G133" s="1"/>
      <c r="I133" s="69">
        <f t="shared" ref="I133:J196" si="275">I132+1</f>
        <v>130</v>
      </c>
      <c r="J133" s="76">
        <f t="shared" si="275"/>
        <v>43839</v>
      </c>
      <c r="K133" s="74">
        <f t="shared" si="241"/>
        <v>1</v>
      </c>
      <c r="L133" s="75">
        <f t="shared" si="204"/>
        <v>24.877484621017974</v>
      </c>
      <c r="M133" s="75">
        <f t="shared" si="205"/>
        <v>0.9</v>
      </c>
      <c r="N133" s="75">
        <f t="shared" si="206"/>
        <v>0.45</v>
      </c>
      <c r="O133" s="75">
        <f t="shared" si="207"/>
        <v>0.2</v>
      </c>
      <c r="P133" s="78">
        <f t="shared" si="194"/>
        <v>0.99337177783055397</v>
      </c>
      <c r="Q133" s="78">
        <f t="shared" si="208"/>
        <v>0.19959842233618574</v>
      </c>
      <c r="R133" s="78">
        <f t="shared" si="209"/>
        <v>8.9819290051283571E-2</v>
      </c>
      <c r="S133" s="78">
        <f t="shared" si="210"/>
        <v>0.43893171578559365</v>
      </c>
      <c r="T133" s="79">
        <f t="shared" si="211"/>
        <v>89.2487079814385</v>
      </c>
      <c r="U133" s="79">
        <f t="shared" si="212"/>
        <v>11.156088497679812</v>
      </c>
      <c r="V133" s="79">
        <f t="shared" si="213"/>
        <v>11.156088497679812</v>
      </c>
      <c r="W133" s="79">
        <f t="shared" si="214"/>
        <v>50.202398239559159</v>
      </c>
      <c r="X133" s="78">
        <f t="shared" si="215"/>
        <v>0.11798680173971623</v>
      </c>
      <c r="Y133" s="80">
        <f t="shared" si="216"/>
        <v>3.8814002133284564E-2</v>
      </c>
      <c r="Z133" s="63">
        <f t="shared" si="242"/>
        <v>8.1948619812696712</v>
      </c>
      <c r="AA133" s="63">
        <f t="shared" si="243"/>
        <v>8.1948619812696712</v>
      </c>
      <c r="AB133" s="80">
        <f t="shared" si="217"/>
        <v>8.981065569002078E-2</v>
      </c>
      <c r="AC133" s="119">
        <f t="shared" si="244"/>
        <v>0</v>
      </c>
      <c r="AD133" s="119">
        <f t="shared" si="245"/>
        <v>0</v>
      </c>
      <c r="AE133" s="119">
        <f t="shared" si="218"/>
        <v>0</v>
      </c>
      <c r="AF133" s="119">
        <f t="shared" si="246"/>
        <v>0</v>
      </c>
      <c r="AG133" s="119">
        <f t="shared" si="247"/>
        <v>450358.29143095663</v>
      </c>
      <c r="AH133" s="121">
        <f t="shared" ref="AH133:AH196" si="276">AH132+AD133</f>
        <v>4469999.9999999972</v>
      </c>
      <c r="AI133" s="126">
        <f t="shared" si="248"/>
        <v>4019641.7085690405</v>
      </c>
      <c r="AJ133" s="119">
        <f t="shared" si="219"/>
        <v>6705.024198961798</v>
      </c>
      <c r="AK133" s="119">
        <f t="shared" si="249"/>
        <v>12717.868259483274</v>
      </c>
      <c r="AL133" s="119">
        <f t="shared" si="250"/>
        <v>1017581.2431335335</v>
      </c>
      <c r="AM133" s="126">
        <f t="shared" si="220"/>
        <v>3002060.4654355068</v>
      </c>
      <c r="AN133" s="121">
        <f t="shared" si="251"/>
        <v>435431000.55799228</v>
      </c>
      <c r="AO133" s="120">
        <f t="shared" ref="AO133:AO154" si="277">AN133/10000</f>
        <v>43543.10005579923</v>
      </c>
      <c r="AP133" s="128">
        <f t="shared" si="221"/>
        <v>7000</v>
      </c>
      <c r="AQ133" s="132">
        <f t="shared" si="252"/>
        <v>167.50000000000074</v>
      </c>
      <c r="AR133" s="132">
        <f t="shared" si="253"/>
        <v>235.37000000000049</v>
      </c>
      <c r="AS133" s="132">
        <f t="shared" si="254"/>
        <v>143.72499999999994</v>
      </c>
      <c r="AT133" s="139">
        <f t="shared" ref="AT133:AT154" si="278">AN133*AQ132</f>
        <v>72542804692.961838</v>
      </c>
      <c r="AU133" s="139">
        <f t="shared" ref="AU133:AU154" si="279">(AT133-AT132)</f>
        <v>86229215.364990234</v>
      </c>
      <c r="AV133" s="139">
        <f t="shared" si="193"/>
        <v>142903268.36377624</v>
      </c>
      <c r="AW133" s="139">
        <f t="shared" si="222"/>
        <v>8030820354.3479948</v>
      </c>
      <c r="AX133" s="133">
        <f t="shared" si="255"/>
        <v>102291450651.08377</v>
      </c>
      <c r="AY133" s="133">
        <f t="shared" ref="AY133:AY154" si="280">(AX133-AX132)</f>
        <v>-236571390.14794922</v>
      </c>
      <c r="AZ133" s="133">
        <f t="shared" si="256"/>
        <v>154245.52160346328</v>
      </c>
      <c r="BA133" s="133">
        <f t="shared" si="257"/>
        <v>311358.01717645157</v>
      </c>
      <c r="BB133" s="146">
        <f t="shared" ref="BB133:BB154" si="281">AN133*AS132</f>
        <v>62495234355.085823</v>
      </c>
      <c r="BC133" s="146">
        <f t="shared" ref="BC133:BC154" si="282">(BB133-BB132)</f>
        <v>-177298416.95111847</v>
      </c>
      <c r="BD133" s="146">
        <f t="shared" ref="BD133:BD196" si="283">IF(BC133&lt;0,BD132-BD132*(1-EXP(-R132))+(BC133*((BD132-BD132*(1-EXP(-R132)))/BB132)),BD132-BD132*(1-EXP(-R132))+BC133)</f>
        <v>108156765.01996587</v>
      </c>
      <c r="BE133" s="146">
        <f t="shared" si="223"/>
        <v>103651889.4703529</v>
      </c>
      <c r="BF133" s="136">
        <f t="shared" si="258"/>
        <v>20900688026.78363</v>
      </c>
      <c r="BG133" s="136">
        <f t="shared" si="259"/>
        <v>-88543252.182174683</v>
      </c>
      <c r="BH133" s="136">
        <f t="shared" si="260"/>
        <v>4.6319873396224308E-2</v>
      </c>
      <c r="BI133" s="136">
        <f t="shared" si="261"/>
        <v>0.82614583468287417</v>
      </c>
      <c r="BJ133" s="150">
        <f t="shared" si="224"/>
        <v>8134783602.6616697</v>
      </c>
      <c r="BK133" s="150">
        <f t="shared" si="262"/>
        <v>47070258045.066643</v>
      </c>
      <c r="BL133" s="149">
        <f t="shared" si="263"/>
        <v>5103052228.7199631</v>
      </c>
      <c r="BM133" s="150">
        <f t="shared" si="264"/>
        <v>0</v>
      </c>
      <c r="BN133" s="150">
        <f t="shared" ref="BN133:BN196" si="284">BN132+BJ133-BK133-BL133+BM133</f>
        <v>1165643078843.7878</v>
      </c>
      <c r="BO133" s="154">
        <f t="shared" si="265"/>
        <v>0.38828101307902496</v>
      </c>
      <c r="BP133" s="154">
        <f t="shared" si="225"/>
        <v>0.38828101307902496</v>
      </c>
      <c r="BQ133" s="148">
        <f t="shared" si="266"/>
        <v>1878350512407.0037</v>
      </c>
      <c r="BR133" s="148">
        <f t="shared" si="267"/>
        <v>1878.3505124070036</v>
      </c>
      <c r="BS133" s="139">
        <f t="shared" si="226"/>
        <v>-19511565.154995952</v>
      </c>
      <c r="BT133" s="139">
        <f t="shared" si="227"/>
        <v>125395167432.05754</v>
      </c>
      <c r="BU133" s="139">
        <f t="shared" si="228"/>
        <v>6451431383.3705225</v>
      </c>
      <c r="BV133" s="139">
        <f t="shared" si="268"/>
        <v>96298801991.956314</v>
      </c>
      <c r="BW133" s="139">
        <f t="shared" si="269"/>
        <v>169223151754.90558</v>
      </c>
      <c r="BX133" s="139">
        <f t="shared" si="270"/>
        <v>22768747273639.551</v>
      </c>
      <c r="BY133" s="143">
        <f t="shared" si="271"/>
        <v>7.584373311527056</v>
      </c>
      <c r="BZ133" s="143">
        <f t="shared" si="229"/>
        <v>7.584373311527056</v>
      </c>
      <c r="CA133" s="143">
        <f t="shared" si="230"/>
        <v>84.067110622693988</v>
      </c>
      <c r="CB133" s="143">
        <f t="shared" si="231"/>
        <v>84.067110622693988</v>
      </c>
      <c r="CC133" s="143">
        <f t="shared" si="232"/>
        <v>1.6704699685857889</v>
      </c>
      <c r="CD133" s="143">
        <f t="shared" si="233"/>
        <v>7.8011016430059428</v>
      </c>
      <c r="CE133" s="166">
        <f t="shared" si="234"/>
        <v>95.195033922917631</v>
      </c>
      <c r="CG133" s="167">
        <v>132</v>
      </c>
      <c r="CH133" s="169">
        <f t="shared" si="272"/>
        <v>131</v>
      </c>
      <c r="CI133" s="170">
        <f t="shared" si="273"/>
        <v>1.9782385392303834</v>
      </c>
      <c r="CK133" s="189">
        <v>131</v>
      </c>
      <c r="CL133" s="190">
        <f>'Litter calculation'!G$30+CK133</f>
        <v>42806</v>
      </c>
      <c r="CM133" s="193">
        <f t="shared" si="274"/>
        <v>3</v>
      </c>
      <c r="CN133" s="189">
        <f t="shared" si="235"/>
        <v>0.2</v>
      </c>
      <c r="CO133" s="194">
        <f t="shared" si="236"/>
        <v>0.1</v>
      </c>
      <c r="CP133" s="194">
        <f t="shared" si="237"/>
        <v>0.15</v>
      </c>
      <c r="CQ133" s="189">
        <f t="shared" si="238"/>
        <v>0.36870000000000003</v>
      </c>
      <c r="CR133" s="189">
        <f t="shared" si="201"/>
        <v>3.687E-2</v>
      </c>
      <c r="CS133" s="189">
        <f t="shared" si="201"/>
        <v>3.687E-2</v>
      </c>
      <c r="CT133" s="189">
        <f t="shared" si="239"/>
        <v>1.8599999999999998E-2</v>
      </c>
      <c r="CU133" s="189">
        <f t="shared" si="202"/>
        <v>1.8600000000000001E-3</v>
      </c>
      <c r="CV133" s="189">
        <f t="shared" si="202"/>
        <v>1.8600000000000001E-3</v>
      </c>
      <c r="CW133" s="189">
        <f t="shared" si="240"/>
        <v>2.9999999999999997E-4</v>
      </c>
      <c r="CX133" s="189">
        <f t="shared" si="203"/>
        <v>3.0000000000000001E-5</v>
      </c>
      <c r="CY133" s="189">
        <f t="shared" si="203"/>
        <v>3.0000000000000001E-5</v>
      </c>
      <c r="CZ133" s="195">
        <f t="shared" ref="CZ133:CZ196" si="285">CZ132*EXP(-CT133)+CN133*CQ133</f>
        <v>9.504579489076189</v>
      </c>
      <c r="DA133" s="195">
        <f t="shared" ref="DA133:DA196" si="286">DA132*EXP(-CW133)+CN133*(1-CQ133)</f>
        <v>58.378556212327325</v>
      </c>
      <c r="DB133" s="195">
        <f t="shared" ref="DB133:DB196" si="287">DB132*EXP(-CU133)+CO133*CR133</f>
        <v>1.3444281204276884</v>
      </c>
      <c r="DC133" s="195">
        <f t="shared" ref="DC133:DC196" si="288">DC132*EXP(-CX133)+CO133*(1-CR133)</f>
        <v>40.622675114053649</v>
      </c>
      <c r="DD133" s="195">
        <f t="shared" ref="DD133:DD196" si="289">DD132*EXP(-CV133)+CP133*CS133</f>
        <v>0.77366186625183386</v>
      </c>
      <c r="DE133" s="195">
        <f t="shared" ref="DE133:DE196" si="290">DE132*EXP(-CY133)+CP133*(1-CS133)</f>
        <v>23.890710730790754</v>
      </c>
      <c r="DF133" s="195">
        <f t="shared" ref="DF133:DF196" si="291">SUM(CZ133:DE133)</f>
        <v>134.51461153292743</v>
      </c>
    </row>
    <row r="134" spans="1:110" ht="16" x14ac:dyDescent="0.2">
      <c r="A134" s="5"/>
      <c r="B134" s="5"/>
      <c r="C134" s="182"/>
      <c r="D134" s="186"/>
      <c r="E134" s="184"/>
      <c r="F134" s="1"/>
      <c r="G134" s="1"/>
      <c r="I134" s="69">
        <f t="shared" si="275"/>
        <v>131</v>
      </c>
      <c r="J134" s="76">
        <f t="shared" si="275"/>
        <v>43840</v>
      </c>
      <c r="K134" s="74">
        <f t="shared" si="241"/>
        <v>1</v>
      </c>
      <c r="L134" s="75">
        <f t="shared" si="204"/>
        <v>24.908302574676728</v>
      </c>
      <c r="M134" s="75">
        <f t="shared" si="205"/>
        <v>0.9</v>
      </c>
      <c r="N134" s="75">
        <f t="shared" si="206"/>
        <v>0.45</v>
      </c>
      <c r="O134" s="75">
        <f t="shared" si="207"/>
        <v>0.2</v>
      </c>
      <c r="P134" s="78">
        <f t="shared" si="194"/>
        <v>0.99427709398618302</v>
      </c>
      <c r="Q134" s="78">
        <f t="shared" si="208"/>
        <v>0.19978032772187493</v>
      </c>
      <c r="R134" s="78">
        <f t="shared" si="209"/>
        <v>8.9901147474843707E-2</v>
      </c>
      <c r="S134" s="78">
        <f t="shared" si="210"/>
        <v>0.43933173920319718</v>
      </c>
      <c r="T134" s="79">
        <f t="shared" si="211"/>
        <v>89.341385188223853</v>
      </c>
      <c r="U134" s="79">
        <f t="shared" si="212"/>
        <v>11.167673148527982</v>
      </c>
      <c r="V134" s="79">
        <f t="shared" si="213"/>
        <v>11.167673148527982</v>
      </c>
      <c r="W134" s="79">
        <f t="shared" si="214"/>
        <v>50.254529168375917</v>
      </c>
      <c r="X134" s="78">
        <f t="shared" si="215"/>
        <v>0.11816434167303691</v>
      </c>
      <c r="Y134" s="80">
        <f t="shared" si="216"/>
        <v>3.886984426531423E-2</v>
      </c>
      <c r="Z134" s="63">
        <f t="shared" si="242"/>
        <v>8.1900247581090699</v>
      </c>
      <c r="AA134" s="63">
        <f t="shared" si="243"/>
        <v>8.1900247581090699</v>
      </c>
      <c r="AB134" s="80">
        <f t="shared" si="217"/>
        <v>8.9876321827483799E-2</v>
      </c>
      <c r="AC134" s="119">
        <f t="shared" si="244"/>
        <v>0</v>
      </c>
      <c r="AD134" s="119">
        <f t="shared" si="245"/>
        <v>0</v>
      </c>
      <c r="AE134" s="119">
        <f t="shared" si="218"/>
        <v>0</v>
      </c>
      <c r="AF134" s="119">
        <f t="shared" si="246"/>
        <v>0</v>
      </c>
      <c r="AG134" s="119">
        <f t="shared" si="247"/>
        <v>450358.29143095663</v>
      </c>
      <c r="AH134" s="121">
        <f t="shared" si="276"/>
        <v>4469999.9999999972</v>
      </c>
      <c r="AI134" s="126">
        <f t="shared" si="248"/>
        <v>4019641.7085690405</v>
      </c>
      <c r="AJ134" s="119">
        <f t="shared" si="219"/>
        <v>6829.2725536789249</v>
      </c>
      <c r="AK134" s="119">
        <f t="shared" si="249"/>
        <v>12842.1166142004</v>
      </c>
      <c r="AL134" s="119">
        <f t="shared" si="250"/>
        <v>1030423.3597477339</v>
      </c>
      <c r="AM134" s="126">
        <f t="shared" si="220"/>
        <v>2989218.3488213066</v>
      </c>
      <c r="AN134" s="121">
        <f t="shared" si="251"/>
        <v>433568327.98660809</v>
      </c>
      <c r="AO134" s="120">
        <f t="shared" si="277"/>
        <v>43356.832798660806</v>
      </c>
      <c r="AP134" s="128">
        <f t="shared" si="221"/>
        <v>7000</v>
      </c>
      <c r="AQ134" s="132">
        <f t="shared" si="252"/>
        <v>168.40000000000074</v>
      </c>
      <c r="AR134" s="132">
        <f t="shared" si="253"/>
        <v>235.82000000000048</v>
      </c>
      <c r="AS134" s="132">
        <f t="shared" si="254"/>
        <v>143.92499999999993</v>
      </c>
      <c r="AT134" s="139">
        <f t="shared" si="278"/>
        <v>72622694937.757172</v>
      </c>
      <c r="AU134" s="139">
        <f t="shared" si="279"/>
        <v>79890244.795333862</v>
      </c>
      <c r="AV134" s="139">
        <f t="shared" si="193"/>
        <v>132811030.09595802</v>
      </c>
      <c r="AW134" s="139">
        <f t="shared" si="222"/>
        <v>7475387447.4368973</v>
      </c>
      <c r="AX134" s="133">
        <f t="shared" si="255"/>
        <v>102048977358.20816</v>
      </c>
      <c r="AY134" s="133">
        <f t="shared" si="280"/>
        <v>-242473292.87561035</v>
      </c>
      <c r="AZ134" s="133">
        <f t="shared" si="256"/>
        <v>126036.80617107102</v>
      </c>
      <c r="BA134" s="133">
        <f t="shared" si="257"/>
        <v>254890.15023347037</v>
      </c>
      <c r="BB134" s="146">
        <f t="shared" si="281"/>
        <v>62314607939.875221</v>
      </c>
      <c r="BC134" s="146">
        <f t="shared" si="282"/>
        <v>-180626415.21060181</v>
      </c>
      <c r="BD134" s="146">
        <f t="shared" si="283"/>
        <v>98579958.938174382</v>
      </c>
      <c r="BE134" s="146">
        <f t="shared" si="223"/>
        <v>94654446.270003036</v>
      </c>
      <c r="BF134" s="136">
        <f t="shared" si="258"/>
        <v>20811279743.357189</v>
      </c>
      <c r="BG134" s="136">
        <f t="shared" si="259"/>
        <v>-89408283.426441193</v>
      </c>
      <c r="BH134" s="136">
        <f t="shared" si="260"/>
        <v>2.9723929174383074E-2</v>
      </c>
      <c r="BI134" s="136">
        <f t="shared" si="261"/>
        <v>0.53108178436776776</v>
      </c>
      <c r="BJ134" s="150">
        <f t="shared" si="224"/>
        <v>7570296784.388216</v>
      </c>
      <c r="BK134" s="150">
        <f t="shared" si="262"/>
        <v>45408802550.792252</v>
      </c>
      <c r="BL134" s="149">
        <f t="shared" si="263"/>
        <v>4986350049.0407095</v>
      </c>
      <c r="BM134" s="150">
        <f t="shared" si="264"/>
        <v>0</v>
      </c>
      <c r="BN134" s="150">
        <f t="shared" si="284"/>
        <v>1122818223028.343</v>
      </c>
      <c r="BO134" s="154">
        <f t="shared" si="265"/>
        <v>0.37562268526522558</v>
      </c>
      <c r="BP134" s="154">
        <f t="shared" si="225"/>
        <v>0.37562268526522558</v>
      </c>
      <c r="BQ134" s="148">
        <f t="shared" si="266"/>
        <v>1883336862456.0444</v>
      </c>
      <c r="BR134" s="148">
        <f t="shared" si="267"/>
        <v>1883.3368624560444</v>
      </c>
      <c r="BS134" s="139">
        <f t="shared" si="226"/>
        <v>-19500047.963482168</v>
      </c>
      <c r="BT134" s="139">
        <f t="shared" si="227"/>
        <v>120969049995.31056</v>
      </c>
      <c r="BU134" s="139">
        <f t="shared" si="228"/>
        <v>6423833844.5918055</v>
      </c>
      <c r="BV134" s="139">
        <f t="shared" si="268"/>
        <v>97399406512.259705</v>
      </c>
      <c r="BW134" s="139">
        <f t="shared" si="269"/>
        <v>163894022611.64145</v>
      </c>
      <c r="BX134" s="139">
        <f t="shared" si="270"/>
        <v>22707829505851.062</v>
      </c>
      <c r="BY134" s="143">
        <f t="shared" si="271"/>
        <v>7.596577718989681</v>
      </c>
      <c r="BZ134" s="143">
        <f t="shared" si="229"/>
        <v>7.596577718989681</v>
      </c>
      <c r="CA134" s="143">
        <f t="shared" si="230"/>
        <v>84.202387359492477</v>
      </c>
      <c r="CB134" s="143">
        <f t="shared" si="231"/>
        <v>84.202387359492477</v>
      </c>
      <c r="CC134" s="143">
        <f t="shared" si="232"/>
        <v>1.6542484335377876</v>
      </c>
      <c r="CD134" s="143">
        <f t="shared" si="233"/>
        <v>7.8059368994947871</v>
      </c>
      <c r="CE134" s="166">
        <f t="shared" si="234"/>
        <v>95.31029673342573</v>
      </c>
      <c r="CG134" s="167">
        <v>133</v>
      </c>
      <c r="CH134" s="169">
        <f t="shared" si="272"/>
        <v>132</v>
      </c>
      <c r="CI134" s="170">
        <f t="shared" si="273"/>
        <v>1.978098841924135</v>
      </c>
      <c r="CK134" s="189">
        <v>132</v>
      </c>
      <c r="CL134" s="190">
        <f>'Litter calculation'!G$30+CK134</f>
        <v>42807</v>
      </c>
      <c r="CM134" s="193">
        <f t="shared" si="274"/>
        <v>3</v>
      </c>
      <c r="CN134" s="189">
        <f t="shared" si="235"/>
        <v>0.2</v>
      </c>
      <c r="CO134" s="194">
        <f t="shared" si="236"/>
        <v>0.1</v>
      </c>
      <c r="CP134" s="194">
        <f t="shared" si="237"/>
        <v>0.15</v>
      </c>
      <c r="CQ134" s="189">
        <f t="shared" si="238"/>
        <v>0.36870000000000003</v>
      </c>
      <c r="CR134" s="189">
        <f t="shared" si="201"/>
        <v>3.687E-2</v>
      </c>
      <c r="CS134" s="189">
        <f t="shared" si="201"/>
        <v>3.687E-2</v>
      </c>
      <c r="CT134" s="189">
        <f t="shared" si="239"/>
        <v>1.8599999999999998E-2</v>
      </c>
      <c r="CU134" s="189">
        <f t="shared" si="202"/>
        <v>1.8600000000000001E-3</v>
      </c>
      <c r="CV134" s="189">
        <f t="shared" si="202"/>
        <v>1.8600000000000001E-3</v>
      </c>
      <c r="CW134" s="189">
        <f t="shared" si="240"/>
        <v>2.9999999999999997E-4</v>
      </c>
      <c r="CX134" s="189">
        <f t="shared" si="203"/>
        <v>3.0000000000000001E-5</v>
      </c>
      <c r="CY134" s="189">
        <f t="shared" si="203"/>
        <v>3.0000000000000001E-5</v>
      </c>
      <c r="CZ134" s="195">
        <f t="shared" si="285"/>
        <v>9.4031682665296863</v>
      </c>
      <c r="DA134" s="195">
        <f t="shared" si="286"/>
        <v>58.487305272235979</v>
      </c>
      <c r="DB134" s="195">
        <f t="shared" si="287"/>
        <v>1.345616808274259</v>
      </c>
      <c r="DC134" s="195">
        <f t="shared" si="288"/>
        <v>40.717769452080255</v>
      </c>
      <c r="DD134" s="195">
        <f t="shared" si="289"/>
        <v>0.77775469263155361</v>
      </c>
      <c r="DE134" s="195">
        <f t="shared" si="290"/>
        <v>24.034463520219543</v>
      </c>
      <c r="DF134" s="195">
        <f t="shared" si="291"/>
        <v>134.76607801197127</v>
      </c>
    </row>
    <row r="135" spans="1:110" ht="16" x14ac:dyDescent="0.2">
      <c r="A135" s="5"/>
      <c r="B135" s="5"/>
      <c r="C135" s="182"/>
      <c r="D135" s="186"/>
      <c r="E135" s="184"/>
      <c r="F135" s="1"/>
      <c r="G135" s="1"/>
      <c r="I135" s="69">
        <f t="shared" si="275"/>
        <v>132</v>
      </c>
      <c r="J135" s="76">
        <f t="shared" si="275"/>
        <v>43841</v>
      </c>
      <c r="K135" s="74">
        <f t="shared" si="241"/>
        <v>1</v>
      </c>
      <c r="L135" s="75">
        <f t="shared" si="204"/>
        <v>24.9368075109656</v>
      </c>
      <c r="M135" s="75">
        <f t="shared" si="205"/>
        <v>0.9</v>
      </c>
      <c r="N135" s="75">
        <f t="shared" si="206"/>
        <v>0.45</v>
      </c>
      <c r="O135" s="75">
        <f t="shared" si="207"/>
        <v>0.2</v>
      </c>
      <c r="P135" s="78">
        <f t="shared" si="194"/>
        <v>0.99511519683309624</v>
      </c>
      <c r="Q135" s="78">
        <f t="shared" si="208"/>
        <v>0.19994872792181284</v>
      </c>
      <c r="R135" s="78">
        <f t="shared" si="209"/>
        <v>8.9976927564815776E-2</v>
      </c>
      <c r="S135" s="78">
        <f t="shared" si="210"/>
        <v>0.43970206371694953</v>
      </c>
      <c r="T135" s="79">
        <f t="shared" si="211"/>
        <v>89.427628616861966</v>
      </c>
      <c r="U135" s="79">
        <f t="shared" si="212"/>
        <v>11.178453577107746</v>
      </c>
      <c r="V135" s="79">
        <f t="shared" si="213"/>
        <v>11.178453577107746</v>
      </c>
      <c r="W135" s="79">
        <f t="shared" si="214"/>
        <v>50.303041096984856</v>
      </c>
      <c r="X135" s="78">
        <f t="shared" si="215"/>
        <v>0.11832879430505307</v>
      </c>
      <c r="Y135" s="80">
        <f t="shared" si="216"/>
        <v>3.8921495209869664E-2</v>
      </c>
      <c r="Z135" s="63">
        <f t="shared" si="242"/>
        <v>8.1855542745096077</v>
      </c>
      <c r="AA135" s="63">
        <f t="shared" si="243"/>
        <v>8.1855542745096077</v>
      </c>
      <c r="AB135" s="80">
        <f t="shared" si="217"/>
        <v>8.9937102186152917E-2</v>
      </c>
      <c r="AC135" s="119">
        <f t="shared" si="244"/>
        <v>0</v>
      </c>
      <c r="AD135" s="119">
        <f t="shared" si="245"/>
        <v>0</v>
      </c>
      <c r="AE135" s="119">
        <f t="shared" si="218"/>
        <v>0</v>
      </c>
      <c r="AF135" s="119">
        <f t="shared" si="246"/>
        <v>0</v>
      </c>
      <c r="AG135" s="119">
        <f t="shared" si="247"/>
        <v>450358.29143095663</v>
      </c>
      <c r="AH135" s="121">
        <f t="shared" si="276"/>
        <v>4469999.9999999972</v>
      </c>
      <c r="AI135" s="126">
        <f t="shared" si="248"/>
        <v>4019641.7085690405</v>
      </c>
      <c r="AJ135" s="119">
        <f t="shared" si="219"/>
        <v>6954.741427176873</v>
      </c>
      <c r="AK135" s="119">
        <f t="shared" si="249"/>
        <v>12967.585487698349</v>
      </c>
      <c r="AL135" s="119">
        <f t="shared" si="250"/>
        <v>1043390.9452354322</v>
      </c>
      <c r="AM135" s="126">
        <f t="shared" si="220"/>
        <v>2976250.7633336084</v>
      </c>
      <c r="AN135" s="121">
        <f t="shared" si="251"/>
        <v>431687456.90198439</v>
      </c>
      <c r="AO135" s="120">
        <f t="shared" si="277"/>
        <v>43168.745690198441</v>
      </c>
      <c r="AP135" s="128">
        <f t="shared" si="221"/>
        <v>7000</v>
      </c>
      <c r="AQ135" s="132">
        <f t="shared" si="252"/>
        <v>169.30000000000075</v>
      </c>
      <c r="AR135" s="132">
        <f t="shared" si="253"/>
        <v>236.27000000000046</v>
      </c>
      <c r="AS135" s="132">
        <f t="shared" si="254"/>
        <v>144.12499999999991</v>
      </c>
      <c r="AT135" s="139">
        <f t="shared" si="278"/>
        <v>72696167742.294495</v>
      </c>
      <c r="AU135" s="139">
        <f t="shared" si="279"/>
        <v>73472804.537322998</v>
      </c>
      <c r="AV135" s="139">
        <f t="shared" ref="AV135:AV198" si="292">IF(AU135&lt;0,AV134-AV134*(1-EXP(-P134))+(AU135*((AV134-AV134*(1-EXP(-P134)))/AT134)),AV134-AV134*(1-EXP(-P134))+AU135)</f>
        <v>122611665.99958681</v>
      </c>
      <c r="AW135" s="139">
        <f t="shared" si="222"/>
        <v>6911367806.9391232</v>
      </c>
      <c r="AX135" s="133">
        <f t="shared" si="255"/>
        <v>101800536086.62616</v>
      </c>
      <c r="AY135" s="133">
        <f t="shared" si="280"/>
        <v>-248441271.58200073</v>
      </c>
      <c r="AZ135" s="133">
        <f t="shared" si="256"/>
        <v>102961.60492369343</v>
      </c>
      <c r="BA135" s="133">
        <f t="shared" si="257"/>
        <v>208583.79951792085</v>
      </c>
      <c r="BB135" s="146">
        <f t="shared" si="281"/>
        <v>62130617234.618073</v>
      </c>
      <c r="BC135" s="146">
        <f t="shared" si="282"/>
        <v>-183990705.25714874</v>
      </c>
      <c r="BD135" s="146">
        <f t="shared" si="283"/>
        <v>89838162.76908122</v>
      </c>
      <c r="BE135" s="146">
        <f t="shared" si="223"/>
        <v>86413579.742721871</v>
      </c>
      <c r="BF135" s="136">
        <f t="shared" si="258"/>
        <v>20720997931.29525</v>
      </c>
      <c r="BG135" s="136">
        <f t="shared" si="259"/>
        <v>-90281812.06193924</v>
      </c>
      <c r="BH135" s="136">
        <f t="shared" si="260"/>
        <v>1.9065926664591244E-2</v>
      </c>
      <c r="BI135" s="136">
        <f t="shared" si="261"/>
        <v>0.34121139013735408</v>
      </c>
      <c r="BJ135" s="150">
        <f t="shared" si="224"/>
        <v>6997989970.8225746</v>
      </c>
      <c r="BK135" s="150">
        <f t="shared" si="262"/>
        <v>43784552860.766571</v>
      </c>
      <c r="BL135" s="149">
        <f t="shared" si="263"/>
        <v>4870919282.2956238</v>
      </c>
      <c r="BM135" s="150">
        <f t="shared" si="264"/>
        <v>0</v>
      </c>
      <c r="BN135" s="150">
        <f t="shared" si="284"/>
        <v>1081160740856.1033</v>
      </c>
      <c r="BO135" s="154">
        <f t="shared" si="265"/>
        <v>0.36326265050500245</v>
      </c>
      <c r="BP135" s="154">
        <f t="shared" si="225"/>
        <v>0.36326265050500245</v>
      </c>
      <c r="BQ135" s="148">
        <f t="shared" si="266"/>
        <v>1888207781738.3401</v>
      </c>
      <c r="BR135" s="148">
        <f t="shared" si="267"/>
        <v>1888.2077817383401</v>
      </c>
      <c r="BS135" s="139">
        <f t="shared" si="226"/>
        <v>-19489403.960907798</v>
      </c>
      <c r="BT135" s="139">
        <f t="shared" si="227"/>
        <v>116642048821.08215</v>
      </c>
      <c r="BU135" s="139">
        <f t="shared" si="228"/>
        <v>6395966645.8098373</v>
      </c>
      <c r="BV135" s="139">
        <f t="shared" si="268"/>
        <v>98509270984.943207</v>
      </c>
      <c r="BW135" s="139">
        <f t="shared" si="269"/>
        <v>158743802059.64279</v>
      </c>
      <c r="BX135" s="139">
        <f t="shared" si="270"/>
        <v>22645006532054.914</v>
      </c>
      <c r="BY135" s="143">
        <f t="shared" si="271"/>
        <v>7.60856807196277</v>
      </c>
      <c r="BZ135" s="143">
        <f t="shared" si="229"/>
        <v>7.60856807196277</v>
      </c>
      <c r="CA135" s="143">
        <f t="shared" si="230"/>
        <v>84.335291462229861</v>
      </c>
      <c r="CB135" s="143">
        <f t="shared" si="231"/>
        <v>84.335291462229861</v>
      </c>
      <c r="CC135" s="143">
        <f t="shared" si="232"/>
        <v>1.6381870254199693</v>
      </c>
      <c r="CD135" s="143">
        <f t="shared" si="233"/>
        <v>7.8108410718863786</v>
      </c>
      <c r="CE135" s="166">
        <f t="shared" si="234"/>
        <v>95.422262316553045</v>
      </c>
      <c r="CG135" s="167">
        <v>134</v>
      </c>
      <c r="CH135" s="169">
        <f t="shared" si="272"/>
        <v>133</v>
      </c>
      <c r="CI135" s="170">
        <f t="shared" si="273"/>
        <v>1.9779612641677238</v>
      </c>
      <c r="CK135" s="189">
        <v>133</v>
      </c>
      <c r="CL135" s="190">
        <f>'Litter calculation'!G$30+CK135</f>
        <v>42808</v>
      </c>
      <c r="CM135" s="193">
        <f t="shared" si="274"/>
        <v>3</v>
      </c>
      <c r="CN135" s="189">
        <f t="shared" si="235"/>
        <v>0.2</v>
      </c>
      <c r="CO135" s="194">
        <f t="shared" si="236"/>
        <v>0.1</v>
      </c>
      <c r="CP135" s="194">
        <f t="shared" si="237"/>
        <v>0.15</v>
      </c>
      <c r="CQ135" s="189">
        <f t="shared" si="238"/>
        <v>0.36870000000000003</v>
      </c>
      <c r="CR135" s="189">
        <f t="shared" si="201"/>
        <v>3.687E-2</v>
      </c>
      <c r="CS135" s="189">
        <f t="shared" si="201"/>
        <v>3.687E-2</v>
      </c>
      <c r="CT135" s="189">
        <f t="shared" si="239"/>
        <v>1.8599999999999998E-2</v>
      </c>
      <c r="CU135" s="189">
        <f t="shared" si="202"/>
        <v>1.8600000000000001E-3</v>
      </c>
      <c r="CV135" s="189">
        <f t="shared" si="202"/>
        <v>1.8600000000000001E-3</v>
      </c>
      <c r="CW135" s="189">
        <f t="shared" si="240"/>
        <v>2.9999999999999997E-4</v>
      </c>
      <c r="CX135" s="189">
        <f t="shared" si="203"/>
        <v>3.0000000000000001E-5</v>
      </c>
      <c r="CY135" s="189">
        <f t="shared" si="203"/>
        <v>3.0000000000000001E-5</v>
      </c>
      <c r="CZ135" s="195">
        <f t="shared" si="285"/>
        <v>9.3036258588665106</v>
      </c>
      <c r="DA135" s="195">
        <f t="shared" si="286"/>
        <v>58.596021712319875</v>
      </c>
      <c r="DB135" s="195">
        <f t="shared" si="287"/>
        <v>1.3468032872163529</v>
      </c>
      <c r="DC135" s="195">
        <f t="shared" si="288"/>
        <v>40.812860937319506</v>
      </c>
      <c r="DD135" s="195">
        <f t="shared" si="289"/>
        <v>0.78183991342959069</v>
      </c>
      <c r="DE135" s="195">
        <f t="shared" si="290"/>
        <v>24.178211997129335</v>
      </c>
      <c r="DF135" s="195">
        <f t="shared" si="291"/>
        <v>135.01936370628115</v>
      </c>
    </row>
    <row r="136" spans="1:110" ht="16" x14ac:dyDescent="0.2">
      <c r="A136" s="5"/>
      <c r="B136" s="5"/>
      <c r="C136" s="182"/>
      <c r="D136" s="186"/>
      <c r="E136" s="184"/>
      <c r="F136" s="1"/>
      <c r="G136" s="1"/>
      <c r="I136" s="69">
        <f t="shared" si="275"/>
        <v>133</v>
      </c>
      <c r="J136" s="76">
        <f t="shared" si="275"/>
        <v>43842</v>
      </c>
      <c r="K136" s="74">
        <f t="shared" si="241"/>
        <v>1</v>
      </c>
      <c r="L136" s="75">
        <f t="shared" si="204"/>
        <v>24.962990833184598</v>
      </c>
      <c r="M136" s="75">
        <f t="shared" si="205"/>
        <v>0.9</v>
      </c>
      <c r="N136" s="75">
        <f t="shared" si="206"/>
        <v>0.45</v>
      </c>
      <c r="O136" s="75">
        <f t="shared" si="207"/>
        <v>0.2</v>
      </c>
      <c r="P136" s="78">
        <f t="shared" si="194"/>
        <v>0.99588566200608808</v>
      </c>
      <c r="Q136" s="78">
        <f t="shared" si="208"/>
        <v>0.20010353766820002</v>
      </c>
      <c r="R136" s="78">
        <f t="shared" si="209"/>
        <v>9.0046591950690008E-2</v>
      </c>
      <c r="S136" s="78">
        <f t="shared" si="210"/>
        <v>0.44004250181664356</v>
      </c>
      <c r="T136" s="79">
        <f t="shared" si="211"/>
        <v>89.507292503034193</v>
      </c>
      <c r="U136" s="79">
        <f t="shared" si="212"/>
        <v>11.188411562879274</v>
      </c>
      <c r="V136" s="79">
        <f t="shared" si="213"/>
        <v>11.188411562879274</v>
      </c>
      <c r="W136" s="79">
        <f t="shared" si="214"/>
        <v>50.347852032956737</v>
      </c>
      <c r="X136" s="78">
        <f t="shared" si="215"/>
        <v>0.11848005458566505</v>
      </c>
      <c r="Y136" s="80">
        <f t="shared" si="216"/>
        <v>3.8968939389730485E-2</v>
      </c>
      <c r="Z136" s="63">
        <f t="shared" si="242"/>
        <v>8.1814510054622147</v>
      </c>
      <c r="AA136" s="63">
        <f t="shared" si="243"/>
        <v>8.1814510054622147</v>
      </c>
      <c r="AB136" s="80">
        <f t="shared" si="217"/>
        <v>8.9992968443326604E-2</v>
      </c>
      <c r="AC136" s="119">
        <f t="shared" si="244"/>
        <v>0</v>
      </c>
      <c r="AD136" s="119">
        <f t="shared" si="245"/>
        <v>0</v>
      </c>
      <c r="AE136" s="119">
        <f t="shared" si="218"/>
        <v>0</v>
      </c>
      <c r="AF136" s="119">
        <f t="shared" si="246"/>
        <v>0</v>
      </c>
      <c r="AG136" s="119">
        <f t="shared" si="247"/>
        <v>450358.29143095663</v>
      </c>
      <c r="AH136" s="121">
        <f t="shared" si="276"/>
        <v>4469999.9999999972</v>
      </c>
      <c r="AI136" s="126">
        <f t="shared" si="248"/>
        <v>4019641.7085690405</v>
      </c>
      <c r="AJ136" s="119">
        <f t="shared" si="219"/>
        <v>7081.4138546623835</v>
      </c>
      <c r="AK136" s="119">
        <f t="shared" si="249"/>
        <v>13094.257915183858</v>
      </c>
      <c r="AL136" s="119">
        <f t="shared" si="250"/>
        <v>1056485.203150616</v>
      </c>
      <c r="AM136" s="126">
        <f t="shared" si="220"/>
        <v>2963156.5054184245</v>
      </c>
      <c r="AN136" s="121">
        <f t="shared" si="251"/>
        <v>429788212.7357794</v>
      </c>
      <c r="AO136" s="120">
        <f t="shared" si="277"/>
        <v>42978.821273577938</v>
      </c>
      <c r="AP136" s="128">
        <f t="shared" si="221"/>
        <v>7000</v>
      </c>
      <c r="AQ136" s="132">
        <f t="shared" si="252"/>
        <v>170.20000000000076</v>
      </c>
      <c r="AR136" s="132">
        <f t="shared" si="253"/>
        <v>236.72000000000045</v>
      </c>
      <c r="AS136" s="132">
        <f t="shared" si="254"/>
        <v>144.3249999999999</v>
      </c>
      <c r="AT136" s="139">
        <f t="shared" si="278"/>
        <v>72763144416.16777</v>
      </c>
      <c r="AU136" s="139">
        <f t="shared" si="279"/>
        <v>66976673.873275757</v>
      </c>
      <c r="AV136" s="139">
        <f t="shared" si="292"/>
        <v>112303859.51892465</v>
      </c>
      <c r="AW136" s="139">
        <f t="shared" si="222"/>
        <v>6338839088.4601851</v>
      </c>
      <c r="AX136" s="133">
        <f t="shared" si="255"/>
        <v>101546061023.08279</v>
      </c>
      <c r="AY136" s="133">
        <f t="shared" si="280"/>
        <v>-254475063.54336548</v>
      </c>
      <c r="AZ136" s="133">
        <f t="shared" si="256"/>
        <v>84091.420946719867</v>
      </c>
      <c r="BA136" s="133">
        <f t="shared" si="257"/>
        <v>170626.81818268742</v>
      </c>
      <c r="BB136" s="146">
        <f t="shared" si="281"/>
        <v>61943226160.544167</v>
      </c>
      <c r="BC136" s="146">
        <f t="shared" si="282"/>
        <v>-187391074.07390594</v>
      </c>
      <c r="BD136" s="146">
        <f t="shared" si="283"/>
        <v>81860149.10059306</v>
      </c>
      <c r="BE136" s="146">
        <f t="shared" si="223"/>
        <v>78868138.870472714</v>
      </c>
      <c r="BF136" s="136">
        <f t="shared" si="258"/>
        <v>20629834211.317413</v>
      </c>
      <c r="BG136" s="136">
        <f t="shared" si="259"/>
        <v>-91163719.977836609</v>
      </c>
      <c r="BH136" s="136">
        <f t="shared" si="260"/>
        <v>1.2224608467763786E-2</v>
      </c>
      <c r="BI136" s="136">
        <f t="shared" si="261"/>
        <v>0.21910629960229727</v>
      </c>
      <c r="BJ136" s="150">
        <f t="shared" si="224"/>
        <v>6417877854.3679466</v>
      </c>
      <c r="BK136" s="150">
        <f t="shared" si="262"/>
        <v>42196423480.067253</v>
      </c>
      <c r="BL136" s="149">
        <f t="shared" si="263"/>
        <v>4756654836.6657963</v>
      </c>
      <c r="BM136" s="150">
        <f t="shared" si="264"/>
        <v>0</v>
      </c>
      <c r="BN136" s="150">
        <f t="shared" si="284"/>
        <v>1040625540393.7382</v>
      </c>
      <c r="BO136" s="154">
        <f t="shared" si="265"/>
        <v>0.35118818006772562</v>
      </c>
      <c r="BP136" s="154">
        <f t="shared" si="225"/>
        <v>0.35118818006772562</v>
      </c>
      <c r="BQ136" s="148">
        <f t="shared" si="266"/>
        <v>1892964436575.0059</v>
      </c>
      <c r="BR136" s="148">
        <f t="shared" si="267"/>
        <v>1892.9644365750059</v>
      </c>
      <c r="BS136" s="139">
        <f t="shared" si="226"/>
        <v>-19479634.278202992</v>
      </c>
      <c r="BT136" s="139">
        <f t="shared" si="227"/>
        <v>112411272150.89917</v>
      </c>
      <c r="BU136" s="139">
        <f t="shared" si="228"/>
        <v>6367827204.5895805</v>
      </c>
      <c r="BV136" s="139">
        <f t="shared" si="268"/>
        <v>99628552699.513687</v>
      </c>
      <c r="BW136" s="139">
        <f t="shared" si="269"/>
        <v>153765501346.47302</v>
      </c>
      <c r="BX136" s="139">
        <f t="shared" si="270"/>
        <v>22580344901712.105</v>
      </c>
      <c r="BY136" s="143">
        <f t="shared" si="271"/>
        <v>7.6203686374383919</v>
      </c>
      <c r="BZ136" s="143">
        <f t="shared" si="229"/>
        <v>7.6203686374383919</v>
      </c>
      <c r="CA136" s="143">
        <f t="shared" si="230"/>
        <v>84.466091912379326</v>
      </c>
      <c r="CB136" s="143">
        <f t="shared" si="231"/>
        <v>84.466091912379326</v>
      </c>
      <c r="CC136" s="143">
        <f t="shared" si="232"/>
        <v>1.6222817853819989</v>
      </c>
      <c r="CD136" s="143">
        <f t="shared" si="233"/>
        <v>7.8158262946828012</v>
      </c>
      <c r="CE136" s="166">
        <f t="shared" si="234"/>
        <v>95.531052981490575</v>
      </c>
      <c r="CG136" s="167">
        <v>135</v>
      </c>
      <c r="CH136" s="169">
        <f t="shared" si="272"/>
        <v>134</v>
      </c>
      <c r="CI136" s="170">
        <f t="shared" si="273"/>
        <v>1.9778257580871246</v>
      </c>
      <c r="CK136" s="189">
        <v>134</v>
      </c>
      <c r="CL136" s="190">
        <f>'Litter calculation'!G$30+CK136</f>
        <v>42809</v>
      </c>
      <c r="CM136" s="193">
        <f t="shared" si="274"/>
        <v>3</v>
      </c>
      <c r="CN136" s="189">
        <f t="shared" si="235"/>
        <v>0.2</v>
      </c>
      <c r="CO136" s="194">
        <f t="shared" si="236"/>
        <v>0.1</v>
      </c>
      <c r="CP136" s="194">
        <f t="shared" si="237"/>
        <v>0.15</v>
      </c>
      <c r="CQ136" s="189">
        <f t="shared" si="238"/>
        <v>0.36870000000000003</v>
      </c>
      <c r="CR136" s="189">
        <f t="shared" si="201"/>
        <v>3.687E-2</v>
      </c>
      <c r="CS136" s="189">
        <f t="shared" si="201"/>
        <v>3.687E-2</v>
      </c>
      <c r="CT136" s="189">
        <f t="shared" si="239"/>
        <v>1.8599999999999998E-2</v>
      </c>
      <c r="CU136" s="189">
        <f t="shared" si="202"/>
        <v>1.8600000000000001E-3</v>
      </c>
      <c r="CV136" s="189">
        <f t="shared" si="202"/>
        <v>1.8600000000000001E-3</v>
      </c>
      <c r="CW136" s="189">
        <f t="shared" si="240"/>
        <v>2.9999999999999997E-4</v>
      </c>
      <c r="CX136" s="189">
        <f t="shared" si="203"/>
        <v>3.0000000000000001E-5</v>
      </c>
      <c r="CY136" s="189">
        <f t="shared" si="203"/>
        <v>3.0000000000000001E-5</v>
      </c>
      <c r="CZ136" s="195">
        <f t="shared" si="285"/>
        <v>9.2059178274024571</v>
      </c>
      <c r="DA136" s="195">
        <f t="shared" si="286"/>
        <v>58.704705542363499</v>
      </c>
      <c r="DB136" s="195">
        <f t="shared" si="287"/>
        <v>1.347987561358714</v>
      </c>
      <c r="DC136" s="195">
        <f t="shared" si="288"/>
        <v>40.907949569856996</v>
      </c>
      <c r="DD136" s="195">
        <f t="shared" si="289"/>
        <v>0.78591754277917913</v>
      </c>
      <c r="DE136" s="195">
        <f t="shared" si="290"/>
        <v>24.321956161649506</v>
      </c>
      <c r="DF136" s="195">
        <f t="shared" si="291"/>
        <v>135.27443420541036</v>
      </c>
    </row>
    <row r="137" spans="1:110" ht="16" x14ac:dyDescent="0.2">
      <c r="A137" s="5"/>
      <c r="B137" s="5"/>
      <c r="C137" s="182"/>
      <c r="D137" s="186"/>
      <c r="E137" s="184"/>
      <c r="F137" s="1"/>
      <c r="G137" s="1"/>
      <c r="I137" s="69">
        <f t="shared" si="275"/>
        <v>134</v>
      </c>
      <c r="J137" s="76">
        <f t="shared" si="275"/>
        <v>43843</v>
      </c>
      <c r="K137" s="74">
        <f t="shared" si="241"/>
        <v>1</v>
      </c>
      <c r="L137" s="75">
        <f t="shared" si="204"/>
        <v>24.986844644800861</v>
      </c>
      <c r="M137" s="75">
        <f t="shared" si="205"/>
        <v>0.9</v>
      </c>
      <c r="N137" s="75">
        <f t="shared" si="206"/>
        <v>0.45</v>
      </c>
      <c r="O137" s="75">
        <f t="shared" si="207"/>
        <v>0.2</v>
      </c>
      <c r="P137" s="78">
        <f t="shared" si="194"/>
        <v>0.99658809873886323</v>
      </c>
      <c r="Q137" s="78">
        <f t="shared" si="208"/>
        <v>0.20024467844427393</v>
      </c>
      <c r="R137" s="78">
        <f t="shared" si="209"/>
        <v>9.0110105299923249E-2</v>
      </c>
      <c r="S137" s="78">
        <f t="shared" si="210"/>
        <v>0.44035288083810237</v>
      </c>
      <c r="T137" s="79">
        <f t="shared" si="211"/>
        <v>89.580241376142681</v>
      </c>
      <c r="U137" s="79">
        <f t="shared" si="212"/>
        <v>11.197530172017835</v>
      </c>
      <c r="V137" s="79">
        <f t="shared" si="213"/>
        <v>11.197530172017835</v>
      </c>
      <c r="W137" s="79">
        <f t="shared" si="214"/>
        <v>50.388885774080258</v>
      </c>
      <c r="X137" s="78">
        <f t="shared" si="215"/>
        <v>0.11861802566362936</v>
      </c>
      <c r="Y137" s="80">
        <f t="shared" si="216"/>
        <v>3.9012162496379156E-2</v>
      </c>
      <c r="Z137" s="63">
        <f t="shared" si="242"/>
        <v>8.1777153873952528</v>
      </c>
      <c r="AA137" s="63">
        <f t="shared" si="243"/>
        <v>8.1777153873952528</v>
      </c>
      <c r="AB137" s="80">
        <f t="shared" si="217"/>
        <v>9.0043894529435939E-2</v>
      </c>
      <c r="AC137" s="119">
        <f t="shared" si="244"/>
        <v>0</v>
      </c>
      <c r="AD137" s="119">
        <f t="shared" si="245"/>
        <v>0</v>
      </c>
      <c r="AE137" s="119">
        <f t="shared" si="218"/>
        <v>0</v>
      </c>
      <c r="AF137" s="119">
        <f t="shared" si="246"/>
        <v>0</v>
      </c>
      <c r="AG137" s="119">
        <f t="shared" si="247"/>
        <v>450358.29143095663</v>
      </c>
      <c r="AH137" s="121">
        <f t="shared" si="276"/>
        <v>4469999.9999999972</v>
      </c>
      <c r="AI137" s="126">
        <f t="shared" si="248"/>
        <v>4019641.7085690405</v>
      </c>
      <c r="AJ137" s="119">
        <f t="shared" si="219"/>
        <v>7209.271994315096</v>
      </c>
      <c r="AK137" s="119">
        <f t="shared" si="249"/>
        <v>13222.116054836571</v>
      </c>
      <c r="AL137" s="119">
        <f t="shared" si="250"/>
        <v>1069707.3192054527</v>
      </c>
      <c r="AM137" s="126">
        <f t="shared" si="220"/>
        <v>2949934.3893635878</v>
      </c>
      <c r="AN137" s="121">
        <f t="shared" si="251"/>
        <v>427870423.50750142</v>
      </c>
      <c r="AO137" s="120">
        <f t="shared" si="277"/>
        <v>42787.04235075014</v>
      </c>
      <c r="AP137" s="128">
        <f t="shared" si="221"/>
        <v>7000</v>
      </c>
      <c r="AQ137" s="132">
        <f t="shared" si="252"/>
        <v>171.10000000000076</v>
      </c>
      <c r="AR137" s="132">
        <f t="shared" si="253"/>
        <v>237.17000000000044</v>
      </c>
      <c r="AS137" s="132">
        <f t="shared" si="254"/>
        <v>144.52499999999989</v>
      </c>
      <c r="AT137" s="139">
        <f t="shared" si="278"/>
        <v>72823546080.977066</v>
      </c>
      <c r="AU137" s="139">
        <f t="shared" si="279"/>
        <v>60401664.809295654</v>
      </c>
      <c r="AV137" s="139">
        <f t="shared" si="292"/>
        <v>101886276.96638881</v>
      </c>
      <c r="AW137" s="139">
        <f t="shared" si="222"/>
        <v>5757887139.9065742</v>
      </c>
      <c r="AX137" s="133">
        <f t="shared" si="255"/>
        <v>101285486652.69594</v>
      </c>
      <c r="AY137" s="133">
        <f t="shared" si="280"/>
        <v>-260574370.38685608</v>
      </c>
      <c r="AZ137" s="133">
        <f t="shared" si="256"/>
        <v>68664.453242786883</v>
      </c>
      <c r="BA137" s="133">
        <f t="shared" si="257"/>
        <v>139526.90652003777</v>
      </c>
      <c r="BB137" s="146">
        <f t="shared" si="281"/>
        <v>61752398872.7201</v>
      </c>
      <c r="BC137" s="146">
        <f t="shared" si="282"/>
        <v>-190827287.82406616</v>
      </c>
      <c r="BD137" s="146">
        <f t="shared" si="283"/>
        <v>74580588.455254957</v>
      </c>
      <c r="BE137" s="146">
        <f t="shared" si="223"/>
        <v>71961682.164535001</v>
      </c>
      <c r="BF137" s="136">
        <f t="shared" si="258"/>
        <v>20537780328.360069</v>
      </c>
      <c r="BG137" s="136">
        <f t="shared" si="259"/>
        <v>-92053882.957344055</v>
      </c>
      <c r="BH137" s="136">
        <f t="shared" si="260"/>
        <v>7.8351966070690157E-3</v>
      </c>
      <c r="BI137" s="136">
        <f t="shared" si="261"/>
        <v>0.14062656223926373</v>
      </c>
      <c r="BJ137" s="150">
        <f t="shared" si="224"/>
        <v>5829988349.1182556</v>
      </c>
      <c r="BK137" s="150">
        <f t="shared" si="262"/>
        <v>40643342072.512497</v>
      </c>
      <c r="BL137" s="149">
        <f t="shared" si="263"/>
        <v>4643450873.9423113</v>
      </c>
      <c r="BM137" s="150">
        <f t="shared" si="264"/>
        <v>0</v>
      </c>
      <c r="BN137" s="150">
        <f t="shared" si="284"/>
        <v>1001168735796.4017</v>
      </c>
      <c r="BO137" s="154">
        <f t="shared" si="265"/>
        <v>0.33938678073866979</v>
      </c>
      <c r="BP137" s="154">
        <f t="shared" si="225"/>
        <v>0.33938678073866979</v>
      </c>
      <c r="BQ137" s="148">
        <f t="shared" si="266"/>
        <v>1897607887448.9482</v>
      </c>
      <c r="BR137" s="148">
        <f t="shared" si="267"/>
        <v>1897.6078874489483</v>
      </c>
      <c r="BS137" s="139">
        <f t="shared" si="226"/>
        <v>-19470739.95448231</v>
      </c>
      <c r="BT137" s="139">
        <f t="shared" si="227"/>
        <v>108273863281.17329</v>
      </c>
      <c r="BU137" s="139">
        <f t="shared" si="228"/>
        <v>6339412976.2368202</v>
      </c>
      <c r="BV137" s="139">
        <f t="shared" si="268"/>
        <v>100757398504.84726</v>
      </c>
      <c r="BW137" s="139">
        <f t="shared" si="269"/>
        <v>148952417218.4812</v>
      </c>
      <c r="BX137" s="139">
        <f t="shared" si="270"/>
        <v>22513907173428.375</v>
      </c>
      <c r="BY137" s="143">
        <f t="shared" si="271"/>
        <v>7.6320026827055889</v>
      </c>
      <c r="BZ137" s="143">
        <f t="shared" si="229"/>
        <v>7.6320026827055889</v>
      </c>
      <c r="CA137" s="143">
        <f t="shared" si="230"/>
        <v>84.595046610453124</v>
      </c>
      <c r="CB137" s="143">
        <f t="shared" si="231"/>
        <v>84.595046610453124</v>
      </c>
      <c r="CC137" s="143">
        <f t="shared" si="232"/>
        <v>1.6065287784081315</v>
      </c>
      <c r="CD137" s="143">
        <f t="shared" si="233"/>
        <v>7.8209042260687518</v>
      </c>
      <c r="CE137" s="166">
        <f t="shared" si="234"/>
        <v>95.636786750044237</v>
      </c>
      <c r="CG137" s="167">
        <v>136</v>
      </c>
      <c r="CH137" s="169">
        <f t="shared" si="272"/>
        <v>135</v>
      </c>
      <c r="CI137" s="170">
        <f t="shared" si="273"/>
        <v>1.9776922772392573</v>
      </c>
      <c r="CK137" s="189">
        <v>135</v>
      </c>
      <c r="CL137" s="190">
        <f>'Litter calculation'!G$30+CK137</f>
        <v>42810</v>
      </c>
      <c r="CM137" s="193">
        <f t="shared" si="274"/>
        <v>3</v>
      </c>
      <c r="CN137" s="189">
        <f t="shared" si="235"/>
        <v>0.2</v>
      </c>
      <c r="CO137" s="194">
        <f t="shared" si="236"/>
        <v>0.1</v>
      </c>
      <c r="CP137" s="194">
        <f t="shared" si="237"/>
        <v>0.15</v>
      </c>
      <c r="CQ137" s="189">
        <f t="shared" si="238"/>
        <v>0.36870000000000003</v>
      </c>
      <c r="CR137" s="189">
        <f t="shared" si="201"/>
        <v>3.687E-2</v>
      </c>
      <c r="CS137" s="189">
        <f t="shared" si="201"/>
        <v>3.687E-2</v>
      </c>
      <c r="CT137" s="189">
        <f t="shared" si="239"/>
        <v>1.8599999999999998E-2</v>
      </c>
      <c r="CU137" s="189">
        <f t="shared" si="202"/>
        <v>1.8600000000000001E-3</v>
      </c>
      <c r="CV137" s="189">
        <f t="shared" si="202"/>
        <v>1.8600000000000001E-3</v>
      </c>
      <c r="CW137" s="189">
        <f t="shared" si="240"/>
        <v>2.9999999999999997E-4</v>
      </c>
      <c r="CX137" s="189">
        <f t="shared" si="203"/>
        <v>3.0000000000000001E-5</v>
      </c>
      <c r="CY137" s="189">
        <f t="shared" si="203"/>
        <v>3.0000000000000001E-5</v>
      </c>
      <c r="CZ137" s="195">
        <f t="shared" si="285"/>
        <v>9.1100103680924072</v>
      </c>
      <c r="DA137" s="195">
        <f t="shared" si="286"/>
        <v>58.813356772148389</v>
      </c>
      <c r="DB137" s="195">
        <f t="shared" si="287"/>
        <v>1.3491696347984581</v>
      </c>
      <c r="DC137" s="195">
        <f t="shared" si="288"/>
        <v>41.003035349778294</v>
      </c>
      <c r="DD137" s="195">
        <f t="shared" si="289"/>
        <v>0.78998759478728942</v>
      </c>
      <c r="DE137" s="195">
        <f t="shared" si="290"/>
        <v>24.465696013909426</v>
      </c>
      <c r="DF137" s="195">
        <f t="shared" si="291"/>
        <v>135.53125573351429</v>
      </c>
    </row>
    <row r="138" spans="1:110" ht="16" x14ac:dyDescent="0.2">
      <c r="A138" s="5"/>
      <c r="B138" s="5"/>
      <c r="C138" s="182"/>
      <c r="D138" s="186"/>
      <c r="E138" s="184"/>
      <c r="F138" s="1"/>
      <c r="G138" s="1"/>
      <c r="I138" s="69">
        <f t="shared" si="275"/>
        <v>135</v>
      </c>
      <c r="J138" s="76">
        <f t="shared" si="275"/>
        <v>43844</v>
      </c>
      <c r="K138" s="74">
        <f t="shared" si="241"/>
        <v>1</v>
      </c>
      <c r="L138" s="75">
        <f t="shared" si="204"/>
        <v>25.008361751830158</v>
      </c>
      <c r="M138" s="75">
        <f t="shared" si="205"/>
        <v>0.9</v>
      </c>
      <c r="N138" s="75">
        <f t="shared" si="206"/>
        <v>0.45</v>
      </c>
      <c r="O138" s="75">
        <f t="shared" si="207"/>
        <v>0.2</v>
      </c>
      <c r="P138" s="78">
        <f t="shared" si="194"/>
        <v>0.99722215022652583</v>
      </c>
      <c r="Q138" s="78">
        <f t="shared" si="208"/>
        <v>0.20037207855714381</v>
      </c>
      <c r="R138" s="78">
        <f t="shared" si="209"/>
        <v>9.0167435350714698E-2</v>
      </c>
      <c r="S138" s="78">
        <f t="shared" si="210"/>
        <v>0.44063304312334861</v>
      </c>
      <c r="T138" s="79">
        <f t="shared" si="211"/>
        <v>89.646350490819984</v>
      </c>
      <c r="U138" s="79">
        <f t="shared" si="212"/>
        <v>11.205793811352498</v>
      </c>
      <c r="V138" s="79">
        <f t="shared" si="213"/>
        <v>11.205793811352498</v>
      </c>
      <c r="W138" s="79">
        <f t="shared" si="214"/>
        <v>50.426072151086238</v>
      </c>
      <c r="X138" s="78">
        <f t="shared" si="215"/>
        <v>0.11874261900610669</v>
      </c>
      <c r="Y138" s="80">
        <f t="shared" si="216"/>
        <v>3.9051151494316247E-2</v>
      </c>
      <c r="Z138" s="63">
        <f t="shared" si="242"/>
        <v>8.1743478180311566</v>
      </c>
      <c r="AA138" s="63">
        <f t="shared" si="243"/>
        <v>8.1743478180311566</v>
      </c>
      <c r="AB138" s="80">
        <f t="shared" si="217"/>
        <v>9.0089856649533132E-2</v>
      </c>
      <c r="AC138" s="119">
        <f t="shared" si="244"/>
        <v>0</v>
      </c>
      <c r="AD138" s="119">
        <f t="shared" si="245"/>
        <v>0</v>
      </c>
      <c r="AE138" s="119">
        <f t="shared" si="218"/>
        <v>0</v>
      </c>
      <c r="AF138" s="119">
        <f t="shared" si="246"/>
        <v>0</v>
      </c>
      <c r="AG138" s="119">
        <f t="shared" si="247"/>
        <v>450358.29143095663</v>
      </c>
      <c r="AH138" s="121">
        <f t="shared" si="276"/>
        <v>4469999.9999999972</v>
      </c>
      <c r="AI138" s="126">
        <f t="shared" si="248"/>
        <v>4019641.7085690405</v>
      </c>
      <c r="AJ138" s="119">
        <f t="shared" si="219"/>
        <v>7338.2971225149095</v>
      </c>
      <c r="AK138" s="119">
        <f t="shared" si="249"/>
        <v>13351.141183036385</v>
      </c>
      <c r="AL138" s="119">
        <f t="shared" si="250"/>
        <v>1083058.4603884891</v>
      </c>
      <c r="AM138" s="126">
        <f t="shared" si="220"/>
        <v>2936583.2481805515</v>
      </c>
      <c r="AN138" s="121">
        <f t="shared" si="251"/>
        <v>425933919.95240825</v>
      </c>
      <c r="AO138" s="120">
        <f t="shared" si="277"/>
        <v>42593.391995240825</v>
      </c>
      <c r="AP138" s="128">
        <f t="shared" si="221"/>
        <v>7000</v>
      </c>
      <c r="AQ138" s="132">
        <f t="shared" si="252"/>
        <v>172.00000000000077</v>
      </c>
      <c r="AR138" s="132">
        <f t="shared" si="253"/>
        <v>237.62000000000043</v>
      </c>
      <c r="AS138" s="132">
        <f t="shared" si="254"/>
        <v>144.72499999999988</v>
      </c>
      <c r="AT138" s="139">
        <f t="shared" si="278"/>
        <v>72877293703.857376</v>
      </c>
      <c r="AU138" s="139">
        <f t="shared" si="279"/>
        <v>53747622.880310059</v>
      </c>
      <c r="AV138" s="139">
        <f t="shared" si="292"/>
        <v>91357592.354631379</v>
      </c>
      <c r="AW138" s="139">
        <f t="shared" si="222"/>
        <v>5168607218.6841707</v>
      </c>
      <c r="AX138" s="133">
        <f t="shared" si="255"/>
        <v>101018747795.11285</v>
      </c>
      <c r="AY138" s="133">
        <f t="shared" si="280"/>
        <v>-266738857.58308411</v>
      </c>
      <c r="AZ138" s="133">
        <f t="shared" si="256"/>
        <v>56055.930886966511</v>
      </c>
      <c r="BA138" s="133">
        <f t="shared" si="257"/>
        <v>114055.81505866956</v>
      </c>
      <c r="BB138" s="146">
        <f t="shared" si="281"/>
        <v>61558099781.121758</v>
      </c>
      <c r="BC138" s="146">
        <f t="shared" si="282"/>
        <v>-194299091.5983429</v>
      </c>
      <c r="BD138" s="146">
        <f t="shared" si="283"/>
        <v>67939579.778074503</v>
      </c>
      <c r="BE138" s="146">
        <f t="shared" si="223"/>
        <v>65642135.467116967</v>
      </c>
      <c r="BF138" s="136">
        <f t="shared" si="258"/>
        <v>20444828157.715595</v>
      </c>
      <c r="BG138" s="136">
        <f t="shared" si="259"/>
        <v>-92952170.64447403</v>
      </c>
      <c r="BH138" s="136">
        <f t="shared" si="260"/>
        <v>5.0201345775965399E-3</v>
      </c>
      <c r="BI138" s="136">
        <f t="shared" si="261"/>
        <v>9.0213813661454881E-2</v>
      </c>
      <c r="BJ138" s="150">
        <f t="shared" si="224"/>
        <v>5234363410.0565605</v>
      </c>
      <c r="BK138" s="150">
        <f t="shared" si="262"/>
        <v>39124251281.580894</v>
      </c>
      <c r="BL138" s="149">
        <f t="shared" si="263"/>
        <v>4531200825.2981939</v>
      </c>
      <c r="BM138" s="150">
        <f t="shared" si="264"/>
        <v>0</v>
      </c>
      <c r="BN138" s="150">
        <f t="shared" si="284"/>
        <v>962747647099.5791</v>
      </c>
      <c r="BO138" s="154">
        <f t="shared" si="265"/>
        <v>0.32784619598170034</v>
      </c>
      <c r="BP138" s="154">
        <f t="shared" si="225"/>
        <v>0.32784619598170034</v>
      </c>
      <c r="BQ138" s="148">
        <f t="shared" si="266"/>
        <v>1902139088274.2463</v>
      </c>
      <c r="BR138" s="148">
        <f t="shared" si="267"/>
        <v>1902.1390882742464</v>
      </c>
      <c r="BS138" s="139">
        <f t="shared" si="226"/>
        <v>-19462721.936703399</v>
      </c>
      <c r="BT138" s="139">
        <f t="shared" si="227"/>
        <v>104227005414.13152</v>
      </c>
      <c r="BU138" s="139">
        <f t="shared" si="228"/>
        <v>6310721455.7843227</v>
      </c>
      <c r="BV138" s="139">
        <f t="shared" si="268"/>
        <v>101895945326.11476</v>
      </c>
      <c r="BW138" s="139">
        <f t="shared" si="269"/>
        <v>144298113156.78513</v>
      </c>
      <c r="BX138" s="139">
        <f t="shared" si="270"/>
        <v>22445752151667.191</v>
      </c>
      <c r="BY138" s="143">
        <f t="shared" si="271"/>
        <v>7.6434925403780509</v>
      </c>
      <c r="BZ138" s="143">
        <f t="shared" si="229"/>
        <v>7.6434925403780509</v>
      </c>
      <c r="CA138" s="143">
        <f t="shared" si="230"/>
        <v>84.722403096785598</v>
      </c>
      <c r="CB138" s="143">
        <f t="shared" si="231"/>
        <v>84.722403096785598</v>
      </c>
      <c r="CC138" s="143">
        <f t="shared" si="232"/>
        <v>1.5909240940189104</v>
      </c>
      <c r="CD138" s="143">
        <f t="shared" si="233"/>
        <v>7.8260860819465785</v>
      </c>
      <c r="CE138" s="166">
        <f t="shared" si="234"/>
        <v>95.739577715100722</v>
      </c>
      <c r="CG138" s="167">
        <v>137</v>
      </c>
      <c r="CH138" s="169">
        <f t="shared" si="272"/>
        <v>136</v>
      </c>
      <c r="CI138" s="170">
        <f t="shared" si="273"/>
        <v>1.9775607765589338</v>
      </c>
      <c r="CK138" s="189">
        <v>136</v>
      </c>
      <c r="CL138" s="190">
        <f>'Litter calculation'!G$30+CK138</f>
        <v>42811</v>
      </c>
      <c r="CM138" s="193">
        <f t="shared" si="274"/>
        <v>3</v>
      </c>
      <c r="CN138" s="189">
        <f t="shared" si="235"/>
        <v>0.2</v>
      </c>
      <c r="CO138" s="194">
        <f t="shared" si="236"/>
        <v>0.1</v>
      </c>
      <c r="CP138" s="194">
        <f t="shared" si="237"/>
        <v>0.15</v>
      </c>
      <c r="CQ138" s="189">
        <f t="shared" si="238"/>
        <v>0.36870000000000003</v>
      </c>
      <c r="CR138" s="189">
        <f t="shared" si="201"/>
        <v>3.687E-2</v>
      </c>
      <c r="CS138" s="189">
        <f t="shared" si="201"/>
        <v>3.687E-2</v>
      </c>
      <c r="CT138" s="189">
        <f t="shared" si="239"/>
        <v>1.8599999999999998E-2</v>
      </c>
      <c r="CU138" s="189">
        <f t="shared" si="202"/>
        <v>1.8600000000000001E-3</v>
      </c>
      <c r="CV138" s="189">
        <f t="shared" si="202"/>
        <v>1.8600000000000001E-3</v>
      </c>
      <c r="CW138" s="189">
        <f t="shared" si="240"/>
        <v>2.9999999999999997E-4</v>
      </c>
      <c r="CX138" s="189">
        <f t="shared" si="203"/>
        <v>3.0000000000000001E-5</v>
      </c>
      <c r="CY138" s="189">
        <f t="shared" si="203"/>
        <v>3.0000000000000001E-5</v>
      </c>
      <c r="CZ138" s="195">
        <f t="shared" si="285"/>
        <v>9.015870299835143</v>
      </c>
      <c r="DA138" s="195">
        <f t="shared" si="286"/>
        <v>58.921975411453161</v>
      </c>
      <c r="DB138" s="195">
        <f t="shared" si="287"/>
        <v>1.3503495116250879</v>
      </c>
      <c r="DC138" s="195">
        <f t="shared" si="288"/>
        <v>41.098118277168986</v>
      </c>
      <c r="DD138" s="195">
        <f t="shared" si="289"/>
        <v>0.79405008353467765</v>
      </c>
      <c r="DE138" s="195">
        <f t="shared" si="290"/>
        <v>24.609431554038462</v>
      </c>
      <c r="DF138" s="195">
        <f t="shared" si="291"/>
        <v>135.78979513765549</v>
      </c>
    </row>
    <row r="139" spans="1:110" ht="16" x14ac:dyDescent="0.2">
      <c r="A139" s="5"/>
      <c r="B139" s="5"/>
      <c r="C139" s="182"/>
      <c r="D139" s="186"/>
      <c r="E139" s="184"/>
      <c r="F139" s="1"/>
      <c r="G139" s="1"/>
      <c r="I139" s="69">
        <f t="shared" si="275"/>
        <v>136</v>
      </c>
      <c r="J139" s="76">
        <f t="shared" si="275"/>
        <v>43845</v>
      </c>
      <c r="K139" s="74">
        <f t="shared" si="241"/>
        <v>1</v>
      </c>
      <c r="L139" s="75">
        <f t="shared" si="204"/>
        <v>25.027535665006482</v>
      </c>
      <c r="M139" s="75">
        <f t="shared" si="205"/>
        <v>0.9</v>
      </c>
      <c r="N139" s="75">
        <f t="shared" si="206"/>
        <v>0.45</v>
      </c>
      <c r="O139" s="75">
        <f t="shared" si="207"/>
        <v>0.2</v>
      </c>
      <c r="P139" s="78">
        <f t="shared" si="194"/>
        <v>0.99778749395735755</v>
      </c>
      <c r="Q139" s="78">
        <f t="shared" si="208"/>
        <v>0.20048567320445509</v>
      </c>
      <c r="R139" s="78">
        <f t="shared" si="209"/>
        <v>9.0218552942004787E-2</v>
      </c>
      <c r="S139" s="78">
        <f t="shared" si="210"/>
        <v>0.44088284616720452</v>
      </c>
      <c r="T139" s="79">
        <f t="shared" si="211"/>
        <v>89.705506226905172</v>
      </c>
      <c r="U139" s="79">
        <f t="shared" si="212"/>
        <v>11.213188278363146</v>
      </c>
      <c r="V139" s="79">
        <f t="shared" si="213"/>
        <v>11.213188278363146</v>
      </c>
      <c r="W139" s="79">
        <f t="shared" si="214"/>
        <v>50.45934725263416</v>
      </c>
      <c r="X139" s="78">
        <f t="shared" si="215"/>
        <v>0.11885375450826713</v>
      </c>
      <c r="Y139" s="80">
        <f t="shared" si="216"/>
        <v>3.9085894624991742E-2</v>
      </c>
      <c r="Z139" s="63">
        <f t="shared" si="242"/>
        <v>8.1713486562468862</v>
      </c>
      <c r="AA139" s="63">
        <f t="shared" si="243"/>
        <v>8.1713486562468862</v>
      </c>
      <c r="AB139" s="80">
        <f t="shared" si="217"/>
        <v>9.0130833302947869E-2</v>
      </c>
      <c r="AC139" s="119">
        <f t="shared" si="244"/>
        <v>0</v>
      </c>
      <c r="AD139" s="119">
        <f t="shared" si="245"/>
        <v>0</v>
      </c>
      <c r="AE139" s="119">
        <f t="shared" si="218"/>
        <v>0</v>
      </c>
      <c r="AF139" s="119">
        <f t="shared" si="246"/>
        <v>0</v>
      </c>
      <c r="AG139" s="119">
        <f t="shared" si="247"/>
        <v>450358.29143095663</v>
      </c>
      <c r="AH139" s="121">
        <f t="shared" si="276"/>
        <v>4469999.9999999972</v>
      </c>
      <c r="AI139" s="126">
        <f t="shared" si="248"/>
        <v>4019641.7085690405</v>
      </c>
      <c r="AJ139" s="119">
        <f t="shared" si="219"/>
        <v>7468.4696296746943</v>
      </c>
      <c r="AK139" s="119">
        <f t="shared" si="249"/>
        <v>13481.31369019617</v>
      </c>
      <c r="AL139" s="119">
        <f t="shared" si="250"/>
        <v>1096539.7740786853</v>
      </c>
      <c r="AM139" s="126">
        <f t="shared" si="220"/>
        <v>2923101.9344903552</v>
      </c>
      <c r="AN139" s="121">
        <f t="shared" si="251"/>
        <v>423978535.65001148</v>
      </c>
      <c r="AO139" s="120">
        <f t="shared" si="277"/>
        <v>42397.853565001147</v>
      </c>
      <c r="AP139" s="128">
        <f t="shared" si="221"/>
        <v>7000</v>
      </c>
      <c r="AQ139" s="132">
        <f t="shared" si="252"/>
        <v>172.90000000000077</v>
      </c>
      <c r="AR139" s="132">
        <f t="shared" si="253"/>
        <v>238.07000000000042</v>
      </c>
      <c r="AS139" s="132">
        <f t="shared" si="254"/>
        <v>144.92499999999987</v>
      </c>
      <c r="AT139" s="139">
        <f t="shared" si="278"/>
        <v>72924308131.802307</v>
      </c>
      <c r="AU139" s="139">
        <f t="shared" si="279"/>
        <v>47014427.94493103</v>
      </c>
      <c r="AV139" s="139">
        <f t="shared" si="292"/>
        <v>80716497.343126506</v>
      </c>
      <c r="AW139" s="139">
        <f t="shared" si="222"/>
        <v>4571104342.4412441</v>
      </c>
      <c r="AX139" s="133">
        <f t="shared" si="255"/>
        <v>100745779641.15591</v>
      </c>
      <c r="AY139" s="133">
        <f t="shared" si="280"/>
        <v>-272968153.9569397</v>
      </c>
      <c r="AZ139" s="133">
        <f t="shared" si="256"/>
        <v>45753.672822116147</v>
      </c>
      <c r="BA139" s="133">
        <f t="shared" si="257"/>
        <v>93203.15405255511</v>
      </c>
      <c r="BB139" s="146">
        <f t="shared" si="281"/>
        <v>61360293571.947861</v>
      </c>
      <c r="BC139" s="146">
        <f t="shared" si="282"/>
        <v>-197806209.17389679</v>
      </c>
      <c r="BD139" s="146">
        <f t="shared" si="283"/>
        <v>61882216.407492027</v>
      </c>
      <c r="BE139" s="146">
        <f t="shared" si="223"/>
        <v>59861472.945739314</v>
      </c>
      <c r="BF139" s="136">
        <f t="shared" si="258"/>
        <v>20350969711.20055</v>
      </c>
      <c r="BG139" s="136">
        <f t="shared" si="259"/>
        <v>-93858446.515045166</v>
      </c>
      <c r="BH139" s="136">
        <f t="shared" si="260"/>
        <v>3.215466695950435E-3</v>
      </c>
      <c r="BI139" s="136">
        <f t="shared" si="261"/>
        <v>5.7847427895465008E-2</v>
      </c>
      <c r="BJ139" s="150">
        <f t="shared" si="224"/>
        <v>4631059018.5988836</v>
      </c>
      <c r="BK139" s="150">
        <f t="shared" si="262"/>
        <v>37638110433.958366</v>
      </c>
      <c r="BL139" s="149">
        <f t="shared" si="263"/>
        <v>4419797410.1668329</v>
      </c>
      <c r="BM139" s="150">
        <f t="shared" si="264"/>
        <v>0</v>
      </c>
      <c r="BN139" s="150">
        <f t="shared" si="284"/>
        <v>925320798274.05273</v>
      </c>
      <c r="BO139" s="154">
        <f t="shared" si="265"/>
        <v>0.31655440658978701</v>
      </c>
      <c r="BP139" s="154">
        <f t="shared" si="225"/>
        <v>0.31655440658978701</v>
      </c>
      <c r="BQ139" s="148">
        <f t="shared" si="266"/>
        <v>1906558885684.4131</v>
      </c>
      <c r="BR139" s="148">
        <f t="shared" si="267"/>
        <v>1906.5588856844131</v>
      </c>
      <c r="BS139" s="139">
        <f t="shared" si="226"/>
        <v>-19455581.079334732</v>
      </c>
      <c r="BT139" s="139">
        <f t="shared" si="227"/>
        <v>100267926196.06509</v>
      </c>
      <c r="BU139" s="139">
        <f t="shared" si="228"/>
        <v>6281750179.9731178</v>
      </c>
      <c r="BV139" s="139">
        <f t="shared" si="268"/>
        <v>103044320625.51091</v>
      </c>
      <c r="BW139" s="139">
        <f t="shared" si="269"/>
        <v>139796402538.57288</v>
      </c>
      <c r="BX139" s="139">
        <f t="shared" si="270"/>
        <v>22375935101623.137</v>
      </c>
      <c r="BY139" s="143">
        <f t="shared" si="271"/>
        <v>7.6548596672611069</v>
      </c>
      <c r="BZ139" s="143">
        <f t="shared" si="229"/>
        <v>7.6548596672611069</v>
      </c>
      <c r="CA139" s="143">
        <f t="shared" si="230"/>
        <v>84.848399204029917</v>
      </c>
      <c r="CB139" s="143">
        <f t="shared" si="231"/>
        <v>84.848399204029917</v>
      </c>
      <c r="CC139" s="143">
        <f t="shared" si="232"/>
        <v>1.5754638468672251</v>
      </c>
      <c r="CD139" s="143">
        <f t="shared" si="233"/>
        <v>7.8313826665954247</v>
      </c>
      <c r="CE139" s="166">
        <f t="shared" si="234"/>
        <v>95.839536361093081</v>
      </c>
      <c r="CG139" s="167">
        <v>138</v>
      </c>
      <c r="CH139" s="169">
        <f t="shared" si="272"/>
        <v>137</v>
      </c>
      <c r="CI139" s="170">
        <f t="shared" si="273"/>
        <v>1.9774312123081748</v>
      </c>
      <c r="CK139" s="189">
        <v>137</v>
      </c>
      <c r="CL139" s="190">
        <f>'Litter calculation'!G$30+CK139</f>
        <v>42812</v>
      </c>
      <c r="CM139" s="193">
        <f t="shared" si="274"/>
        <v>3</v>
      </c>
      <c r="CN139" s="189">
        <f t="shared" si="235"/>
        <v>0.2</v>
      </c>
      <c r="CO139" s="194">
        <f t="shared" si="236"/>
        <v>0.1</v>
      </c>
      <c r="CP139" s="194">
        <f t="shared" si="237"/>
        <v>0.15</v>
      </c>
      <c r="CQ139" s="189">
        <f t="shared" si="238"/>
        <v>0.36870000000000003</v>
      </c>
      <c r="CR139" s="189">
        <f t="shared" si="201"/>
        <v>3.687E-2</v>
      </c>
      <c r="CS139" s="189">
        <f t="shared" si="201"/>
        <v>3.687E-2</v>
      </c>
      <c r="CT139" s="189">
        <f t="shared" si="239"/>
        <v>1.8599999999999998E-2</v>
      </c>
      <c r="CU139" s="189">
        <f t="shared" si="202"/>
        <v>1.8600000000000001E-3</v>
      </c>
      <c r="CV139" s="189">
        <f t="shared" si="202"/>
        <v>1.8600000000000001E-3</v>
      </c>
      <c r="CW139" s="189">
        <f t="shared" si="240"/>
        <v>2.9999999999999997E-4</v>
      </c>
      <c r="CX139" s="189">
        <f t="shared" si="203"/>
        <v>3.0000000000000001E-5</v>
      </c>
      <c r="CY139" s="189">
        <f t="shared" si="203"/>
        <v>3.0000000000000001E-5</v>
      </c>
      <c r="CZ139" s="195">
        <f t="shared" si="285"/>
        <v>8.9234650529936843</v>
      </c>
      <c r="DA139" s="195">
        <f t="shared" si="286"/>
        <v>59.030561470053492</v>
      </c>
      <c r="DB139" s="195">
        <f t="shared" si="287"/>
        <v>1.3515271959205062</v>
      </c>
      <c r="DC139" s="195">
        <f t="shared" si="288"/>
        <v>41.193198352114642</v>
      </c>
      <c r="DD139" s="195">
        <f t="shared" si="289"/>
        <v>0.79810502307593389</v>
      </c>
      <c r="DE139" s="195">
        <f t="shared" si="290"/>
        <v>24.753162782165973</v>
      </c>
      <c r="DF139" s="195">
        <f t="shared" si="291"/>
        <v>136.05001987632423</v>
      </c>
    </row>
    <row r="140" spans="1:110" ht="16" x14ac:dyDescent="0.2">
      <c r="A140" s="5"/>
      <c r="B140" s="5"/>
      <c r="C140" s="182"/>
      <c r="D140" s="186"/>
      <c r="E140" s="184"/>
      <c r="F140" s="1"/>
      <c r="G140" s="1"/>
      <c r="I140" s="69">
        <f t="shared" si="275"/>
        <v>137</v>
      </c>
      <c r="J140" s="76">
        <f t="shared" si="275"/>
        <v>43846</v>
      </c>
      <c r="K140" s="74">
        <f t="shared" si="241"/>
        <v>1</v>
      </c>
      <c r="L140" s="75">
        <f t="shared" si="204"/>
        <v>25.044360601739136</v>
      </c>
      <c r="M140" s="75">
        <f t="shared" si="205"/>
        <v>0.9</v>
      </c>
      <c r="N140" s="75">
        <f t="shared" si="206"/>
        <v>0.45</v>
      </c>
      <c r="O140" s="75">
        <f t="shared" si="207"/>
        <v>0.2</v>
      </c>
      <c r="P140" s="78">
        <f t="shared" si="194"/>
        <v>0.99828384201335907</v>
      </c>
      <c r="Q140" s="78">
        <f t="shared" si="208"/>
        <v>0.20058540453477727</v>
      </c>
      <c r="R140" s="78">
        <f t="shared" si="209"/>
        <v>9.0263432040649766E-2</v>
      </c>
      <c r="S140" s="78">
        <f t="shared" si="210"/>
        <v>0.4411021627500889</v>
      </c>
      <c r="T140" s="79">
        <f t="shared" si="211"/>
        <v>89.757606455917028</v>
      </c>
      <c r="U140" s="79">
        <f t="shared" si="212"/>
        <v>11.219700806989628</v>
      </c>
      <c r="V140" s="79">
        <f t="shared" si="213"/>
        <v>11.219700806989628</v>
      </c>
      <c r="W140" s="79">
        <f t="shared" si="214"/>
        <v>50.488653631453325</v>
      </c>
      <c r="X140" s="78">
        <f t="shared" si="215"/>
        <v>0.11895136059272862</v>
      </c>
      <c r="Y140" s="80">
        <f t="shared" si="216"/>
        <v>3.9116381410351307E-2</v>
      </c>
      <c r="Z140" s="63">
        <f t="shared" si="242"/>
        <v>8.1687182219406864</v>
      </c>
      <c r="AA140" s="63">
        <f t="shared" si="243"/>
        <v>8.1687182219406864</v>
      </c>
      <c r="AB140" s="80">
        <f t="shared" si="217"/>
        <v>9.0166805301083675E-2</v>
      </c>
      <c r="AC140" s="119">
        <f t="shared" si="244"/>
        <v>0</v>
      </c>
      <c r="AD140" s="119">
        <f t="shared" si="245"/>
        <v>0</v>
      </c>
      <c r="AE140" s="119">
        <f t="shared" si="218"/>
        <v>0</v>
      </c>
      <c r="AF140" s="119">
        <f t="shared" si="246"/>
        <v>0</v>
      </c>
      <c r="AG140" s="119">
        <f t="shared" si="247"/>
        <v>450358.29143095663</v>
      </c>
      <c r="AH140" s="121">
        <f t="shared" si="276"/>
        <v>4469999.9999999972</v>
      </c>
      <c r="AI140" s="126">
        <f t="shared" si="248"/>
        <v>4019641.7085690405</v>
      </c>
      <c r="AJ140" s="119">
        <f t="shared" si="219"/>
        <v>7599.7690166932607</v>
      </c>
      <c r="AK140" s="119">
        <f t="shared" si="249"/>
        <v>13612.613077214737</v>
      </c>
      <c r="AL140" s="119">
        <f t="shared" si="250"/>
        <v>1110152.3871559</v>
      </c>
      <c r="AM140" s="126">
        <f t="shared" si="220"/>
        <v>2909489.3214131407</v>
      </c>
      <c r="AN140" s="121">
        <f t="shared" si="251"/>
        <v>422004107.15309566</v>
      </c>
      <c r="AO140" s="120">
        <f t="shared" si="277"/>
        <v>42200.410715309568</v>
      </c>
      <c r="AP140" s="128">
        <f t="shared" si="221"/>
        <v>7000</v>
      </c>
      <c r="AQ140" s="132">
        <f t="shared" si="252"/>
        <v>173.80000000000078</v>
      </c>
      <c r="AR140" s="132">
        <f t="shared" si="253"/>
        <v>238.52000000000041</v>
      </c>
      <c r="AS140" s="132">
        <f t="shared" si="254"/>
        <v>145.12499999999986</v>
      </c>
      <c r="AT140" s="139">
        <f t="shared" si="278"/>
        <v>72964510126.770569</v>
      </c>
      <c r="AU140" s="139">
        <f t="shared" si="279"/>
        <v>40201994.968261719</v>
      </c>
      <c r="AV140" s="139">
        <f t="shared" si="292"/>
        <v>69961705.657970473</v>
      </c>
      <c r="AW140" s="139">
        <f t="shared" si="222"/>
        <v>3965493295.7524047</v>
      </c>
      <c r="AX140" s="133">
        <f t="shared" si="255"/>
        <v>100466517789.93767</v>
      </c>
      <c r="AY140" s="133">
        <f t="shared" si="280"/>
        <v>-279261851.21824646</v>
      </c>
      <c r="AZ140" s="133">
        <f t="shared" si="256"/>
        <v>37337.963628477984</v>
      </c>
      <c r="BA140" s="133">
        <f t="shared" si="257"/>
        <v>76138.179665156174</v>
      </c>
      <c r="BB140" s="146">
        <f t="shared" si="281"/>
        <v>61158945229.162331</v>
      </c>
      <c r="BC140" s="146">
        <f t="shared" si="282"/>
        <v>-201348342.78553009</v>
      </c>
      <c r="BD140" s="146">
        <f t="shared" si="283"/>
        <v>56358185.0275525</v>
      </c>
      <c r="BE140" s="146">
        <f t="shared" si="223"/>
        <v>54575419.834361076</v>
      </c>
      <c r="BF140" s="136">
        <f t="shared" si="258"/>
        <v>20256197143.348591</v>
      </c>
      <c r="BG140" s="136">
        <f t="shared" si="259"/>
        <v>-94772567.851959229</v>
      </c>
      <c r="BH140" s="136">
        <f t="shared" si="260"/>
        <v>2.0589632152468859E-3</v>
      </c>
      <c r="BI140" s="136">
        <f t="shared" si="261"/>
        <v>3.7077687295798516E-2</v>
      </c>
      <c r="BJ140" s="150">
        <f t="shared" si="224"/>
        <v>4020144853.8035088</v>
      </c>
      <c r="BK140" s="150">
        <f t="shared" si="262"/>
        <v>36183897115.172104</v>
      </c>
      <c r="BL140" s="149">
        <f t="shared" si="263"/>
        <v>4309132654.7940855</v>
      </c>
      <c r="BM140" s="150">
        <f t="shared" si="264"/>
        <v>0</v>
      </c>
      <c r="BN140" s="150">
        <f t="shared" si="284"/>
        <v>888847913357.89001</v>
      </c>
      <c r="BO140" s="154">
        <f t="shared" si="265"/>
        <v>0.30549963074831843</v>
      </c>
      <c r="BP140" s="154">
        <f t="shared" si="225"/>
        <v>0.30549963074831843</v>
      </c>
      <c r="BQ140" s="148">
        <f t="shared" si="266"/>
        <v>1910868018339.2073</v>
      </c>
      <c r="BR140" s="148">
        <f t="shared" si="267"/>
        <v>1910.8680183392073</v>
      </c>
      <c r="BS140" s="139">
        <f t="shared" si="226"/>
        <v>-19449318.144038364</v>
      </c>
      <c r="BT140" s="139">
        <f t="shared" si="227"/>
        <v>96393901914.818497</v>
      </c>
      <c r="BU140" s="139">
        <f t="shared" si="228"/>
        <v>6252496729.2296457</v>
      </c>
      <c r="BV140" s="139">
        <f t="shared" si="268"/>
        <v>104202642810.8022</v>
      </c>
      <c r="BW140" s="139">
        <f t="shared" si="269"/>
        <v>135441333543.43166</v>
      </c>
      <c r="BX140" s="139">
        <f t="shared" si="270"/>
        <v>22304507944393.574</v>
      </c>
      <c r="BY140" s="143">
        <f t="shared" si="271"/>
        <v>7.6661246976360315</v>
      </c>
      <c r="BZ140" s="143">
        <f t="shared" si="229"/>
        <v>7.6661246976360315</v>
      </c>
      <c r="CA140" s="143">
        <f t="shared" si="230"/>
        <v>84.973263647774715</v>
      </c>
      <c r="CB140" s="143">
        <f t="shared" si="231"/>
        <v>84.973263647774715</v>
      </c>
      <c r="CC140" s="143">
        <f t="shared" si="232"/>
        <v>1.5601441771668014</v>
      </c>
      <c r="CD140" s="143">
        <f t="shared" si="233"/>
        <v>7.8368044002508146</v>
      </c>
      <c r="CE140" s="166">
        <f t="shared" si="234"/>
        <v>95.936769849664159</v>
      </c>
      <c r="CG140" s="167">
        <v>139</v>
      </c>
      <c r="CH140" s="169">
        <f t="shared" si="272"/>
        <v>138</v>
      </c>
      <c r="CI140" s="170">
        <f t="shared" si="273"/>
        <v>1.9773035420276546</v>
      </c>
      <c r="CK140" s="189">
        <v>138</v>
      </c>
      <c r="CL140" s="190">
        <f>'Litter calculation'!G$30+CK140</f>
        <v>42813</v>
      </c>
      <c r="CM140" s="193">
        <f t="shared" si="274"/>
        <v>3</v>
      </c>
      <c r="CN140" s="189">
        <f t="shared" si="235"/>
        <v>0.2</v>
      </c>
      <c r="CO140" s="194">
        <f t="shared" si="236"/>
        <v>0.1</v>
      </c>
      <c r="CP140" s="194">
        <f t="shared" si="237"/>
        <v>0.15</v>
      </c>
      <c r="CQ140" s="189">
        <f t="shared" si="238"/>
        <v>0.36870000000000003</v>
      </c>
      <c r="CR140" s="189">
        <f t="shared" si="201"/>
        <v>3.687E-2</v>
      </c>
      <c r="CS140" s="189">
        <f t="shared" si="201"/>
        <v>3.687E-2</v>
      </c>
      <c r="CT140" s="189">
        <f t="shared" si="239"/>
        <v>1.8599999999999998E-2</v>
      </c>
      <c r="CU140" s="189">
        <f t="shared" si="202"/>
        <v>1.8600000000000001E-3</v>
      </c>
      <c r="CV140" s="189">
        <f t="shared" si="202"/>
        <v>1.8600000000000001E-3</v>
      </c>
      <c r="CW140" s="189">
        <f t="shared" si="240"/>
        <v>2.9999999999999997E-4</v>
      </c>
      <c r="CX140" s="189">
        <f t="shared" si="203"/>
        <v>3.0000000000000001E-5</v>
      </c>
      <c r="CY140" s="189">
        <f t="shared" si="203"/>
        <v>3.0000000000000001E-5</v>
      </c>
      <c r="CZ140" s="195">
        <f t="shared" si="285"/>
        <v>8.8327626581271694</v>
      </c>
      <c r="DA140" s="195">
        <f t="shared" si="286"/>
        <v>59.139114957722128</v>
      </c>
      <c r="DB140" s="195">
        <f t="shared" si="287"/>
        <v>1.3527026917590308</v>
      </c>
      <c r="DC140" s="195">
        <f t="shared" si="288"/>
        <v>41.288275574700833</v>
      </c>
      <c r="DD140" s="195">
        <f t="shared" si="289"/>
        <v>0.80215242743953097</v>
      </c>
      <c r="DE140" s="195">
        <f t="shared" si="290"/>
        <v>24.896889698421319</v>
      </c>
      <c r="DF140" s="195">
        <f t="shared" si="291"/>
        <v>136.31189800817003</v>
      </c>
    </row>
    <row r="141" spans="1:110" ht="16" x14ac:dyDescent="0.2">
      <c r="A141" s="5"/>
      <c r="B141" s="5"/>
      <c r="C141" s="182"/>
      <c r="D141" s="186"/>
      <c r="E141" s="184"/>
      <c r="F141" s="1"/>
      <c r="G141" s="1"/>
      <c r="I141" s="69">
        <f t="shared" si="275"/>
        <v>138</v>
      </c>
      <c r="J141" s="76">
        <f t="shared" si="275"/>
        <v>43847</v>
      </c>
      <c r="K141" s="74">
        <f t="shared" si="241"/>
        <v>1</v>
      </c>
      <c r="L141" s="75">
        <f t="shared" si="204"/>
        <v>25.05883148785669</v>
      </c>
      <c r="M141" s="75">
        <f t="shared" si="205"/>
        <v>0.9</v>
      </c>
      <c r="N141" s="75">
        <f t="shared" si="206"/>
        <v>0.45</v>
      </c>
      <c r="O141" s="75">
        <f t="shared" si="207"/>
        <v>0.2</v>
      </c>
      <c r="P141" s="78">
        <f t="shared" si="194"/>
        <v>0.99871094133907456</v>
      </c>
      <c r="Q141" s="78">
        <f t="shared" si="208"/>
        <v>0.20067122170161872</v>
      </c>
      <c r="R141" s="78">
        <f t="shared" si="209"/>
        <v>9.0302049765728407E-2</v>
      </c>
      <c r="S141" s="78">
        <f t="shared" si="210"/>
        <v>0.44129088105680042</v>
      </c>
      <c r="T141" s="79">
        <f t="shared" si="211"/>
        <v>89.802560872206882</v>
      </c>
      <c r="U141" s="79">
        <f t="shared" si="212"/>
        <v>11.22532010902586</v>
      </c>
      <c r="V141" s="79">
        <f t="shared" si="213"/>
        <v>11.22532010902586</v>
      </c>
      <c r="W141" s="79">
        <f t="shared" si="214"/>
        <v>50.51394049061637</v>
      </c>
      <c r="X141" s="78">
        <f t="shared" si="215"/>
        <v>0.11903537429862342</v>
      </c>
      <c r="Y141" s="80">
        <f t="shared" si="216"/>
        <v>3.9142602655996318E-2</v>
      </c>
      <c r="Z141" s="63">
        <f t="shared" si="242"/>
        <v>8.1664567959074503</v>
      </c>
      <c r="AA141" s="63">
        <f t="shared" si="243"/>
        <v>8.1664567959074503</v>
      </c>
      <c r="AB141" s="80">
        <f t="shared" si="217"/>
        <v>9.0197755783328545E-2</v>
      </c>
      <c r="AC141" s="119">
        <f t="shared" si="244"/>
        <v>0</v>
      </c>
      <c r="AD141" s="119">
        <f t="shared" si="245"/>
        <v>0</v>
      </c>
      <c r="AE141" s="119">
        <f t="shared" si="218"/>
        <v>0</v>
      </c>
      <c r="AF141" s="119">
        <f t="shared" si="246"/>
        <v>0</v>
      </c>
      <c r="AG141" s="119">
        <f t="shared" si="247"/>
        <v>450358.29143095663</v>
      </c>
      <c r="AH141" s="121">
        <f t="shared" si="276"/>
        <v>4469999.9999999972</v>
      </c>
      <c r="AI141" s="126">
        <f t="shared" si="248"/>
        <v>4019641.7085690405</v>
      </c>
      <c r="AJ141" s="119">
        <f t="shared" si="219"/>
        <v>7732.1738920429398</v>
      </c>
      <c r="AK141" s="119">
        <f t="shared" si="249"/>
        <v>13745.017952564416</v>
      </c>
      <c r="AL141" s="119">
        <f t="shared" si="250"/>
        <v>1123897.4051084644</v>
      </c>
      <c r="AM141" s="126">
        <f t="shared" si="220"/>
        <v>2895744.3034605761</v>
      </c>
      <c r="AN141" s="121">
        <f t="shared" si="251"/>
        <v>420010474.11715859</v>
      </c>
      <c r="AO141" s="120">
        <f t="shared" si="277"/>
        <v>42001.047411715859</v>
      </c>
      <c r="AP141" s="128">
        <f t="shared" si="221"/>
        <v>7000</v>
      </c>
      <c r="AQ141" s="132">
        <f t="shared" si="252"/>
        <v>174.70000000000078</v>
      </c>
      <c r="AR141" s="132">
        <f t="shared" si="253"/>
        <v>238.9700000000004</v>
      </c>
      <c r="AS141" s="132">
        <f t="shared" si="254"/>
        <v>145.32499999999985</v>
      </c>
      <c r="AT141" s="139">
        <f t="shared" si="278"/>
        <v>72997820401.562485</v>
      </c>
      <c r="AU141" s="139">
        <f t="shared" si="279"/>
        <v>33310274.791915894</v>
      </c>
      <c r="AV141" s="139">
        <f t="shared" si="292"/>
        <v>59091955.46559725</v>
      </c>
      <c r="AW141" s="139">
        <f t="shared" si="222"/>
        <v>3351898487.8226166</v>
      </c>
      <c r="AX141" s="133">
        <f t="shared" si="255"/>
        <v>100180898286.42484</v>
      </c>
      <c r="AY141" s="133">
        <f t="shared" si="280"/>
        <v>-285619503.51283264</v>
      </c>
      <c r="AZ141" s="133">
        <f t="shared" si="256"/>
        <v>30464.991817291047</v>
      </c>
      <c r="BA141" s="133">
        <f t="shared" si="257"/>
        <v>62178.199109312511</v>
      </c>
      <c r="BB141" s="146">
        <f t="shared" si="281"/>
        <v>60954020056.252579</v>
      </c>
      <c r="BC141" s="146">
        <f t="shared" si="282"/>
        <v>-204925172.90975189</v>
      </c>
      <c r="BD141" s="146">
        <f t="shared" si="283"/>
        <v>51321395.259714179</v>
      </c>
      <c r="BE141" s="146">
        <f t="shared" si="223"/>
        <v>49743175.556532562</v>
      </c>
      <c r="BF141" s="136">
        <f t="shared" si="258"/>
        <v>20160502757.623611</v>
      </c>
      <c r="BG141" s="136">
        <f t="shared" si="259"/>
        <v>-95694385.724979401</v>
      </c>
      <c r="BH141" s="136">
        <f t="shared" si="260"/>
        <v>1.3180802003173822E-3</v>
      </c>
      <c r="BI141" s="136">
        <f t="shared" si="261"/>
        <v>2.3755880642182522E-2</v>
      </c>
      <c r="BJ141" s="150">
        <f t="shared" si="224"/>
        <v>3401703841.6020145</v>
      </c>
      <c r="BK141" s="150">
        <f t="shared" si="262"/>
        <v>34760608615.033546</v>
      </c>
      <c r="BL141" s="149">
        <f t="shared" si="263"/>
        <v>4199097909.1374373</v>
      </c>
      <c r="BM141" s="150">
        <f t="shared" si="264"/>
        <v>0</v>
      </c>
      <c r="BN141" s="150">
        <f t="shared" si="284"/>
        <v>853289910675.32104</v>
      </c>
      <c r="BO141" s="154">
        <f t="shared" si="265"/>
        <v>0.29467032350045269</v>
      </c>
      <c r="BP141" s="154">
        <f t="shared" si="225"/>
        <v>0.29467032350045269</v>
      </c>
      <c r="BQ141" s="148">
        <f t="shared" si="266"/>
        <v>1915067116248.3447</v>
      </c>
      <c r="BR141" s="148">
        <f t="shared" si="267"/>
        <v>1915.0671162483447</v>
      </c>
      <c r="BS141" s="139">
        <f t="shared" si="226"/>
        <v>-19443933.799373191</v>
      </c>
      <c r="BT141" s="139">
        <f t="shared" si="227"/>
        <v>92602261350.449371</v>
      </c>
      <c r="BU141" s="139">
        <f t="shared" si="228"/>
        <v>6222958729.6391678</v>
      </c>
      <c r="BV141" s="139">
        <f t="shared" si="268"/>
        <v>105371021595.60472</v>
      </c>
      <c r="BW141" s="139">
        <f t="shared" si="269"/>
        <v>131227175635.09921</v>
      </c>
      <c r="BX141" s="139">
        <f t="shared" si="270"/>
        <v>22231519434419.176</v>
      </c>
      <c r="BY141" s="143">
        <f t="shared" si="271"/>
        <v>7.6773074914975288</v>
      </c>
      <c r="BZ141" s="143">
        <f t="shared" si="229"/>
        <v>7.6773074914975288</v>
      </c>
      <c r="CA141" s="143">
        <f t="shared" si="230"/>
        <v>85.097216561220648</v>
      </c>
      <c r="CB141" s="143">
        <f t="shared" si="231"/>
        <v>85.097216561220648</v>
      </c>
      <c r="CC141" s="143">
        <f t="shared" si="232"/>
        <v>1.5449612509320467</v>
      </c>
      <c r="CD141" s="143">
        <f t="shared" si="233"/>
        <v>7.8423613438826596</v>
      </c>
      <c r="CE141" s="166">
        <f t="shared" si="234"/>
        <v>96.031382273555792</v>
      </c>
      <c r="CG141" s="167">
        <v>140</v>
      </c>
      <c r="CH141" s="169">
        <f t="shared" si="272"/>
        <v>139</v>
      </c>
      <c r="CI141" s="170">
        <f t="shared" si="273"/>
        <v>1.9771777244903315</v>
      </c>
      <c r="CK141" s="189">
        <v>139</v>
      </c>
      <c r="CL141" s="190">
        <f>'Litter calculation'!G$30+CK141</f>
        <v>42814</v>
      </c>
      <c r="CM141" s="193">
        <f t="shared" si="274"/>
        <v>3</v>
      </c>
      <c r="CN141" s="189">
        <f t="shared" si="235"/>
        <v>0.2</v>
      </c>
      <c r="CO141" s="194">
        <f t="shared" si="236"/>
        <v>0.1</v>
      </c>
      <c r="CP141" s="194">
        <f t="shared" si="237"/>
        <v>0.15</v>
      </c>
      <c r="CQ141" s="189">
        <f t="shared" si="238"/>
        <v>0.36870000000000003</v>
      </c>
      <c r="CR141" s="189">
        <f t="shared" si="201"/>
        <v>3.687E-2</v>
      </c>
      <c r="CS141" s="189">
        <f t="shared" si="201"/>
        <v>3.687E-2</v>
      </c>
      <c r="CT141" s="189">
        <f t="shared" si="239"/>
        <v>1.8599999999999998E-2</v>
      </c>
      <c r="CU141" s="189">
        <f t="shared" si="202"/>
        <v>1.8600000000000001E-3</v>
      </c>
      <c r="CV141" s="189">
        <f t="shared" si="202"/>
        <v>1.8600000000000001E-3</v>
      </c>
      <c r="CW141" s="189">
        <f t="shared" si="240"/>
        <v>2.9999999999999997E-4</v>
      </c>
      <c r="CX141" s="189">
        <f t="shared" si="203"/>
        <v>3.0000000000000001E-5</v>
      </c>
      <c r="CY141" s="189">
        <f t="shared" si="203"/>
        <v>3.0000000000000001E-5</v>
      </c>
      <c r="CZ141" s="195">
        <f t="shared" si="285"/>
        <v>8.7437317349303925</v>
      </c>
      <c r="DA141" s="195">
        <f t="shared" si="286"/>
        <v>59.247635884228885</v>
      </c>
      <c r="DB141" s="195">
        <f t="shared" si="287"/>
        <v>1.3538760032074084</v>
      </c>
      <c r="DC141" s="195">
        <f t="shared" si="288"/>
        <v>41.38334994501313</v>
      </c>
      <c r="DD141" s="195">
        <f t="shared" si="289"/>
        <v>0.80619231062787311</v>
      </c>
      <c r="DE141" s="195">
        <f t="shared" si="290"/>
        <v>25.040612302933855</v>
      </c>
      <c r="DF141" s="195">
        <f t="shared" si="291"/>
        <v>136.57539818094156</v>
      </c>
    </row>
    <row r="142" spans="1:110" ht="16" x14ac:dyDescent="0.2">
      <c r="A142" s="5"/>
      <c r="B142" s="5"/>
      <c r="C142" s="182"/>
      <c r="D142" s="186"/>
      <c r="E142" s="184"/>
      <c r="F142" s="1"/>
      <c r="G142" s="1"/>
      <c r="I142" s="69">
        <f t="shared" si="275"/>
        <v>139</v>
      </c>
      <c r="J142" s="76">
        <f t="shared" si="275"/>
        <v>43848</v>
      </c>
      <c r="K142" s="74">
        <f t="shared" si="241"/>
        <v>1</v>
      </c>
      <c r="L142" s="75">
        <f t="shared" si="204"/>
        <v>25.07094395913726</v>
      </c>
      <c r="M142" s="75">
        <f t="shared" si="205"/>
        <v>0.9</v>
      </c>
      <c r="N142" s="75">
        <f t="shared" si="206"/>
        <v>0.45</v>
      </c>
      <c r="O142" s="75">
        <f t="shared" si="207"/>
        <v>0.2</v>
      </c>
      <c r="P142" s="78">
        <f t="shared" si="194"/>
        <v>0.99906857397826854</v>
      </c>
      <c r="Q142" s="78">
        <f t="shared" si="208"/>
        <v>0.20074308091098236</v>
      </c>
      <c r="R142" s="78">
        <f t="shared" si="209"/>
        <v>9.0334386409942041E-2</v>
      </c>
      <c r="S142" s="78">
        <f t="shared" si="210"/>
        <v>0.44144890478109544</v>
      </c>
      <c r="T142" s="79">
        <f t="shared" si="211"/>
        <v>89.840291287139493</v>
      </c>
      <c r="U142" s="79">
        <f t="shared" si="212"/>
        <v>11.230036410892437</v>
      </c>
      <c r="V142" s="79">
        <f t="shared" si="213"/>
        <v>11.230036410892437</v>
      </c>
      <c r="W142" s="79">
        <f t="shared" si="214"/>
        <v>50.535163849015966</v>
      </c>
      <c r="X142" s="78">
        <f t="shared" si="215"/>
        <v>0.11910574136010889</v>
      </c>
      <c r="Y142" s="80">
        <f t="shared" si="216"/>
        <v>3.9164550453956712E-2</v>
      </c>
      <c r="Z142" s="63">
        <f t="shared" si="242"/>
        <v>8.1645646197247448</v>
      </c>
      <c r="AA142" s="63">
        <f t="shared" si="243"/>
        <v>8.1645646197247448</v>
      </c>
      <c r="AB142" s="80">
        <f t="shared" si="217"/>
        <v>9.0223670231057304E-2</v>
      </c>
      <c r="AC142" s="119">
        <f t="shared" si="244"/>
        <v>0</v>
      </c>
      <c r="AD142" s="119">
        <f t="shared" si="245"/>
        <v>0</v>
      </c>
      <c r="AE142" s="119">
        <f t="shared" si="218"/>
        <v>0</v>
      </c>
      <c r="AF142" s="119">
        <f t="shared" si="246"/>
        <v>0</v>
      </c>
      <c r="AG142" s="119">
        <f t="shared" si="247"/>
        <v>450358.29143095663</v>
      </c>
      <c r="AH142" s="121">
        <f t="shared" si="276"/>
        <v>4469999.9999999972</v>
      </c>
      <c r="AI142" s="126">
        <f t="shared" si="248"/>
        <v>4019641.7085690405</v>
      </c>
      <c r="AJ142" s="119">
        <f t="shared" si="219"/>
        <v>7865.6619695058662</v>
      </c>
      <c r="AK142" s="119">
        <f t="shared" si="249"/>
        <v>13878.506030027342</v>
      </c>
      <c r="AL142" s="119">
        <f t="shared" si="250"/>
        <v>1137775.9111384917</v>
      </c>
      <c r="AM142" s="126">
        <f t="shared" si="220"/>
        <v>2881865.7974305488</v>
      </c>
      <c r="AN142" s="121">
        <f t="shared" si="251"/>
        <v>417997479.43018174</v>
      </c>
      <c r="AO142" s="120">
        <f t="shared" si="277"/>
        <v>41799.747943018177</v>
      </c>
      <c r="AP142" s="128">
        <f t="shared" si="221"/>
        <v>7000</v>
      </c>
      <c r="AQ142" s="132">
        <f t="shared" si="252"/>
        <v>175.60000000000079</v>
      </c>
      <c r="AR142" s="132">
        <f t="shared" si="253"/>
        <v>239.42000000000039</v>
      </c>
      <c r="AS142" s="132">
        <f t="shared" si="254"/>
        <v>145.52499999999984</v>
      </c>
      <c r="AT142" s="139">
        <f t="shared" si="278"/>
        <v>73024159656.453079</v>
      </c>
      <c r="AU142" s="139">
        <f t="shared" si="279"/>
        <v>26339254.890594482</v>
      </c>
      <c r="AV142" s="139">
        <f t="shared" si="292"/>
        <v>48106010.993642151</v>
      </c>
      <c r="AW142" s="139">
        <f t="shared" si="222"/>
        <v>2730453734.3507881</v>
      </c>
      <c r="AX142" s="133">
        <f t="shared" si="255"/>
        <v>99888857659.430695</v>
      </c>
      <c r="AY142" s="133">
        <f t="shared" si="280"/>
        <v>-292040626.99414062</v>
      </c>
      <c r="AZ142" s="133">
        <f t="shared" si="256"/>
        <v>24853.22700045778</v>
      </c>
      <c r="BA142" s="133">
        <f t="shared" si="257"/>
        <v>50762.464403407495</v>
      </c>
      <c r="BB142" s="146">
        <f t="shared" si="281"/>
        <v>60745483698.191101</v>
      </c>
      <c r="BC142" s="146">
        <f t="shared" si="282"/>
        <v>-208536358.06147766</v>
      </c>
      <c r="BD142" s="146">
        <f t="shared" si="283"/>
        <v>46729637.704157002</v>
      </c>
      <c r="BE142" s="146">
        <f t="shared" si="223"/>
        <v>45327155.943205796</v>
      </c>
      <c r="BF142" s="136">
        <f t="shared" si="258"/>
        <v>20063879012.648724</v>
      </c>
      <c r="BG142" s="136">
        <f t="shared" si="259"/>
        <v>-96623744.974887848</v>
      </c>
      <c r="BH142" s="136">
        <f t="shared" si="260"/>
        <v>8.4359996873047648E-4</v>
      </c>
      <c r="BI142" s="136">
        <f t="shared" si="261"/>
        <v>1.5215000651594986E-2</v>
      </c>
      <c r="BJ142" s="150">
        <f t="shared" si="224"/>
        <v>2775831652.7736125</v>
      </c>
      <c r="BK142" s="150">
        <f t="shared" si="262"/>
        <v>33367263243.830376</v>
      </c>
      <c r="BL142" s="149">
        <f t="shared" si="263"/>
        <v>4089583861.5711403</v>
      </c>
      <c r="BM142" s="150">
        <f t="shared" si="264"/>
        <v>0</v>
      </c>
      <c r="BN142" s="150">
        <f t="shared" si="284"/>
        <v>818608895222.69312</v>
      </c>
      <c r="BO142" s="154">
        <f t="shared" si="265"/>
        <v>0.28405517562703964</v>
      </c>
      <c r="BP142" s="154">
        <f t="shared" si="225"/>
        <v>0.28405517562703964</v>
      </c>
      <c r="BQ142" s="148">
        <f t="shared" si="266"/>
        <v>1919156700109.9158</v>
      </c>
      <c r="BR142" s="148">
        <f t="shared" si="267"/>
        <v>1919.1567001099158</v>
      </c>
      <c r="BS142" s="139">
        <f t="shared" si="226"/>
        <v>-19439428.620523568</v>
      </c>
      <c r="BT142" s="139">
        <f t="shared" si="227"/>
        <v>88890389281.564133</v>
      </c>
      <c r="BU142" s="139">
        <f t="shared" si="228"/>
        <v>6193133854.9156008</v>
      </c>
      <c r="BV142" s="139">
        <f t="shared" si="268"/>
        <v>106549558315.12254</v>
      </c>
      <c r="BW142" s="139">
        <f t="shared" si="269"/>
        <v>127148407461.05315</v>
      </c>
      <c r="BX142" s="139">
        <f t="shared" si="270"/>
        <v>22157015321000.012</v>
      </c>
      <c r="BY142" s="143">
        <f t="shared" si="271"/>
        <v>7.6884271782381575</v>
      </c>
      <c r="BZ142" s="143">
        <f t="shared" si="229"/>
        <v>7.6884271782381575</v>
      </c>
      <c r="CA142" s="143">
        <f t="shared" si="230"/>
        <v>85.220469979389463</v>
      </c>
      <c r="CB142" s="143">
        <f t="shared" si="231"/>
        <v>85.220469979389463</v>
      </c>
      <c r="CC142" s="143">
        <f t="shared" si="232"/>
        <v>1.5299112600231635</v>
      </c>
      <c r="CD142" s="143">
        <f t="shared" si="233"/>
        <v>7.8480632214307438</v>
      </c>
      <c r="CE142" s="166">
        <f t="shared" si="234"/>
        <v>96.123474881570942</v>
      </c>
      <c r="CG142" s="167">
        <v>141</v>
      </c>
      <c r="CH142" s="169">
        <f t="shared" si="272"/>
        <v>140</v>
      </c>
      <c r="CI142" s="170">
        <f t="shared" si="273"/>
        <v>1.9770537196571039</v>
      </c>
      <c r="CK142" s="189">
        <v>140</v>
      </c>
      <c r="CL142" s="190">
        <f>'Litter calculation'!G$30+CK142</f>
        <v>42815</v>
      </c>
      <c r="CM142" s="193">
        <f t="shared" si="274"/>
        <v>3</v>
      </c>
      <c r="CN142" s="189">
        <f t="shared" si="235"/>
        <v>0.2</v>
      </c>
      <c r="CO142" s="194">
        <f t="shared" si="236"/>
        <v>0.1</v>
      </c>
      <c r="CP142" s="194">
        <f t="shared" si="237"/>
        <v>0.15</v>
      </c>
      <c r="CQ142" s="189">
        <f t="shared" si="238"/>
        <v>0.36870000000000003</v>
      </c>
      <c r="CR142" s="189">
        <f t="shared" si="201"/>
        <v>3.687E-2</v>
      </c>
      <c r="CS142" s="189">
        <f t="shared" si="201"/>
        <v>3.687E-2</v>
      </c>
      <c r="CT142" s="189">
        <f t="shared" si="239"/>
        <v>1.8599999999999998E-2</v>
      </c>
      <c r="CU142" s="189">
        <f t="shared" si="202"/>
        <v>1.8600000000000001E-3</v>
      </c>
      <c r="CV142" s="189">
        <f t="shared" si="202"/>
        <v>1.8600000000000001E-3</v>
      </c>
      <c r="CW142" s="189">
        <f t="shared" si="240"/>
        <v>2.9999999999999997E-4</v>
      </c>
      <c r="CX142" s="189">
        <f t="shared" si="203"/>
        <v>3.0000000000000001E-5</v>
      </c>
      <c r="CY142" s="189">
        <f t="shared" si="203"/>
        <v>3.0000000000000001E-5</v>
      </c>
      <c r="CZ142" s="195">
        <f t="shared" si="285"/>
        <v>8.656341481377158</v>
      </c>
      <c r="DA142" s="195">
        <f t="shared" si="286"/>
        <v>59.356124259340639</v>
      </c>
      <c r="DB142" s="195">
        <f t="shared" si="287"/>
        <v>1.3550471343248285</v>
      </c>
      <c r="DC142" s="195">
        <f t="shared" si="288"/>
        <v>41.478421463137103</v>
      </c>
      <c r="DD142" s="195">
        <f t="shared" si="289"/>
        <v>0.81022468661734415</v>
      </c>
      <c r="DE142" s="195">
        <f t="shared" si="290"/>
        <v>25.184330595832929</v>
      </c>
      <c r="DF142" s="195">
        <f t="shared" si="291"/>
        <v>136.84048962063002</v>
      </c>
    </row>
    <row r="143" spans="1:110" ht="16" x14ac:dyDescent="0.2">
      <c r="A143" s="5"/>
      <c r="B143" s="5"/>
      <c r="C143" s="182"/>
      <c r="D143" s="186"/>
      <c r="E143" s="184"/>
      <c r="F143" s="1"/>
      <c r="G143" s="1"/>
      <c r="I143" s="69">
        <f t="shared" si="275"/>
        <v>140</v>
      </c>
      <c r="J143" s="76">
        <f t="shared" si="275"/>
        <v>43849</v>
      </c>
      <c r="K143" s="74">
        <f t="shared" si="241"/>
        <v>1</v>
      </c>
      <c r="L143" s="75">
        <f t="shared" si="204"/>
        <v>25.080694362624712</v>
      </c>
      <c r="M143" s="75">
        <f t="shared" si="205"/>
        <v>0.9</v>
      </c>
      <c r="N143" s="75">
        <f t="shared" si="206"/>
        <v>0.45</v>
      </c>
      <c r="O143" s="75">
        <f t="shared" si="207"/>
        <v>0.2</v>
      </c>
      <c r="P143" s="78">
        <f t="shared" ref="P143:P206" si="293">$D$74*1.03^($L143-20)</f>
        <v>0.99935655727808004</v>
      </c>
      <c r="Q143" s="78">
        <f t="shared" si="208"/>
        <v>0.20080094546238633</v>
      </c>
      <c r="R143" s="78">
        <f t="shared" si="209"/>
        <v>9.0360425458073837E-2</v>
      </c>
      <c r="S143" s="78">
        <f t="shared" si="210"/>
        <v>0.44157615321589583</v>
      </c>
      <c r="T143" s="79">
        <f t="shared" si="211"/>
        <v>89.870731884826753</v>
      </c>
      <c r="U143" s="79">
        <f t="shared" si="212"/>
        <v>11.233841485603344</v>
      </c>
      <c r="V143" s="79">
        <f t="shared" si="213"/>
        <v>11.233841485603344</v>
      </c>
      <c r="W143" s="79">
        <f t="shared" si="214"/>
        <v>50.552286685215051</v>
      </c>
      <c r="X143" s="78">
        <f t="shared" si="215"/>
        <v>0.11916241627416028</v>
      </c>
      <c r="Y143" s="80">
        <f t="shared" si="216"/>
        <v>3.9182218185075973E-2</v>
      </c>
      <c r="Z143" s="63">
        <f t="shared" si="242"/>
        <v>8.1630418956513182</v>
      </c>
      <c r="AA143" s="63">
        <f t="shared" si="243"/>
        <v>8.1630418956513182</v>
      </c>
      <c r="AB143" s="80">
        <f t="shared" si="217"/>
        <v>9.0244536479705081E-2</v>
      </c>
      <c r="AC143" s="119">
        <f t="shared" si="244"/>
        <v>0</v>
      </c>
      <c r="AD143" s="119">
        <f t="shared" si="245"/>
        <v>0</v>
      </c>
      <c r="AE143" s="119">
        <f t="shared" si="218"/>
        <v>0</v>
      </c>
      <c r="AF143" s="119">
        <f t="shared" si="246"/>
        <v>0</v>
      </c>
      <c r="AG143" s="119">
        <f t="shared" si="247"/>
        <v>450358.29143095663</v>
      </c>
      <c r="AH143" s="121">
        <f t="shared" si="276"/>
        <v>4469999.9999999972</v>
      </c>
      <c r="AI143" s="126">
        <f t="shared" si="248"/>
        <v>4019641.7085690405</v>
      </c>
      <c r="AJ143" s="119">
        <f t="shared" si="219"/>
        <v>8000.210066572432</v>
      </c>
      <c r="AK143" s="119">
        <f t="shared" si="249"/>
        <v>14013.054127093907</v>
      </c>
      <c r="AL143" s="119">
        <f t="shared" si="250"/>
        <v>1151788.9652655856</v>
      </c>
      <c r="AM143" s="126">
        <f t="shared" si="220"/>
        <v>2867852.7433034549</v>
      </c>
      <c r="AN143" s="121">
        <f t="shared" si="251"/>
        <v>415964969.3426314</v>
      </c>
      <c r="AO143" s="120">
        <f t="shared" si="277"/>
        <v>41596.496934263138</v>
      </c>
      <c r="AP143" s="128">
        <f t="shared" si="221"/>
        <v>7000</v>
      </c>
      <c r="AQ143" s="132">
        <f t="shared" si="252"/>
        <v>176.5000000000008</v>
      </c>
      <c r="AR143" s="132">
        <f t="shared" si="253"/>
        <v>239.87000000000037</v>
      </c>
      <c r="AS143" s="132">
        <f t="shared" si="254"/>
        <v>145.72499999999982</v>
      </c>
      <c r="AT143" s="139">
        <f t="shared" si="278"/>
        <v>73043448616.566406</v>
      </c>
      <c r="AU143" s="139">
        <f t="shared" si="279"/>
        <v>19288960.113327026</v>
      </c>
      <c r="AV143" s="139">
        <f t="shared" si="292"/>
        <v>37002663.877866849</v>
      </c>
      <c r="AW143" s="139">
        <f t="shared" si="222"/>
        <v>2101301991.3319249</v>
      </c>
      <c r="AX143" s="133">
        <f t="shared" si="255"/>
        <v>99590332960.01297</v>
      </c>
      <c r="AY143" s="133">
        <f t="shared" si="280"/>
        <v>-298524699.41772461</v>
      </c>
      <c r="AZ143" s="133">
        <f t="shared" si="256"/>
        <v>20272.220064853609</v>
      </c>
      <c r="BA143" s="133">
        <f t="shared" si="257"/>
        <v>41430.61439994978</v>
      </c>
      <c r="BB143" s="146">
        <f t="shared" si="281"/>
        <v>60533302163.586365</v>
      </c>
      <c r="BC143" s="146">
        <f t="shared" si="282"/>
        <v>-212181534.60473633</v>
      </c>
      <c r="BD143" s="146">
        <f t="shared" si="283"/>
        <v>42544268.383327499</v>
      </c>
      <c r="BE143" s="146">
        <f t="shared" si="223"/>
        <v>41292753.331361361</v>
      </c>
      <c r="BF143" s="136">
        <f t="shared" si="258"/>
        <v>19966318528.446308</v>
      </c>
      <c r="BG143" s="136">
        <f t="shared" si="259"/>
        <v>-97560484.202415466</v>
      </c>
      <c r="BH143" s="136">
        <f t="shared" si="260"/>
        <v>5.3981576439142951E-4</v>
      </c>
      <c r="BI143" s="136">
        <f t="shared" si="261"/>
        <v>9.7415412501878629E-3</v>
      </c>
      <c r="BJ143" s="150">
        <f t="shared" si="224"/>
        <v>2142636175.2874277</v>
      </c>
      <c r="BK143" s="150">
        <f t="shared" si="262"/>
        <v>32002901521.53458</v>
      </c>
      <c r="BL143" s="149">
        <f t="shared" si="263"/>
        <v>3980480551.1428723</v>
      </c>
      <c r="BM143" s="150">
        <f t="shared" si="264"/>
        <v>0</v>
      </c>
      <c r="BN143" s="150">
        <f t="shared" si="284"/>
        <v>784768149325.30322</v>
      </c>
      <c r="BO143" s="154">
        <f t="shared" si="265"/>
        <v>0.27364311196164676</v>
      </c>
      <c r="BP143" s="154">
        <f t="shared" si="225"/>
        <v>0.27364311196164676</v>
      </c>
      <c r="BQ143" s="148">
        <f t="shared" si="266"/>
        <v>1923137180661.0586</v>
      </c>
      <c r="BR143" s="148">
        <f t="shared" si="267"/>
        <v>1923.1371806610587</v>
      </c>
      <c r="BS143" s="139">
        <f t="shared" si="226"/>
        <v>-19435803.089057676</v>
      </c>
      <c r="BT143" s="139">
        <f t="shared" si="227"/>
        <v>85255729653.368134</v>
      </c>
      <c r="BU143" s="139">
        <f t="shared" si="228"/>
        <v>6163019828.3675861</v>
      </c>
      <c r="BV143" s="139">
        <f t="shared" si="268"/>
        <v>107738346200.87117</v>
      </c>
      <c r="BW143" s="139">
        <f t="shared" si="269"/>
        <v>123199706024.41385</v>
      </c>
      <c r="BX143" s="139">
        <f t="shared" si="270"/>
        <v>22081038495538.73</v>
      </c>
      <c r="BY143" s="143">
        <f t="shared" si="271"/>
        <v>7.699502196233329</v>
      </c>
      <c r="BZ143" s="143">
        <f t="shared" si="229"/>
        <v>7.699502196233329</v>
      </c>
      <c r="CA143" s="143">
        <f t="shared" si="230"/>
        <v>85.343228277894298</v>
      </c>
      <c r="CB143" s="143">
        <f t="shared" si="231"/>
        <v>85.343228277894298</v>
      </c>
      <c r="CC143" s="143">
        <f t="shared" si="232"/>
        <v>1.5149904219957233</v>
      </c>
      <c r="CD143" s="143">
        <f t="shared" si="233"/>
        <v>7.8539194397382674</v>
      </c>
      <c r="CE143" s="166">
        <f t="shared" si="234"/>
        <v>96.213146277275271</v>
      </c>
      <c r="CG143" s="167">
        <v>142</v>
      </c>
      <c r="CH143" s="169">
        <f t="shared" si="272"/>
        <v>141</v>
      </c>
      <c r="CI143" s="170">
        <f t="shared" si="273"/>
        <v>1.9769314886342577</v>
      </c>
      <c r="CK143" s="189">
        <v>141</v>
      </c>
      <c r="CL143" s="190">
        <f>'Litter calculation'!G$30+CK143</f>
        <v>42816</v>
      </c>
      <c r="CM143" s="193">
        <f t="shared" si="274"/>
        <v>3</v>
      </c>
      <c r="CN143" s="189">
        <f t="shared" si="235"/>
        <v>0.2</v>
      </c>
      <c r="CO143" s="194">
        <f t="shared" si="236"/>
        <v>0.1</v>
      </c>
      <c r="CP143" s="194">
        <f t="shared" si="237"/>
        <v>0.15</v>
      </c>
      <c r="CQ143" s="189">
        <f t="shared" si="238"/>
        <v>0.36870000000000003</v>
      </c>
      <c r="CR143" s="189">
        <f t="shared" ref="CR143:CS162" si="294">IF($CM143=12,$D$50,IF($CM143&lt;=2,$D$50,IF($CM143&lt;=5,$D$52,IF($CM143&lt;=8,$D$54,$D$56))))</f>
        <v>3.687E-2</v>
      </c>
      <c r="CS143" s="189">
        <f t="shared" si="294"/>
        <v>3.687E-2</v>
      </c>
      <c r="CT143" s="189">
        <f t="shared" si="239"/>
        <v>1.8599999999999998E-2</v>
      </c>
      <c r="CU143" s="189">
        <f t="shared" ref="CU143:CV162" si="295">IF($CM143=12,$D$58,IF($CM143&lt;=2,$D$58,IF($CM143&lt;=5,$D$60,IF($CM143&lt;=8,$D$62,$D$64))))</f>
        <v>1.8600000000000001E-3</v>
      </c>
      <c r="CV143" s="189">
        <f t="shared" si="295"/>
        <v>1.8600000000000001E-3</v>
      </c>
      <c r="CW143" s="189">
        <f t="shared" si="240"/>
        <v>2.9999999999999997E-4</v>
      </c>
      <c r="CX143" s="189">
        <f t="shared" ref="CX143:CY162" si="296">IF($CM143=12,$D$66,IF($CM143&lt;=2,$D$66,IF($CM143&lt;=5,$D$68,IF($CM143&lt;=8,$D$70,$D$72))))</f>
        <v>3.0000000000000001E-5</v>
      </c>
      <c r="CY143" s="189">
        <f t="shared" si="296"/>
        <v>3.0000000000000001E-5</v>
      </c>
      <c r="CZ143" s="195">
        <f t="shared" si="285"/>
        <v>8.5705616630637032</v>
      </c>
      <c r="DA143" s="195">
        <f t="shared" si="286"/>
        <v>59.46458009282135</v>
      </c>
      <c r="DB143" s="195">
        <f t="shared" si="287"/>
        <v>1.3562160891629373</v>
      </c>
      <c r="DC143" s="195">
        <f t="shared" si="288"/>
        <v>41.573490129158316</v>
      </c>
      <c r="DD143" s="195">
        <f t="shared" si="289"/>
        <v>0.81424956935835624</v>
      </c>
      <c r="DE143" s="195">
        <f t="shared" si="290"/>
        <v>25.328044577247891</v>
      </c>
      <c r="DF143" s="195">
        <f t="shared" si="291"/>
        <v>137.10714212081254</v>
      </c>
    </row>
    <row r="144" spans="1:110" ht="16" x14ac:dyDescent="0.2">
      <c r="A144" s="5"/>
      <c r="B144" s="5"/>
      <c r="C144" s="182"/>
      <c r="D144" s="186"/>
      <c r="E144" s="184"/>
      <c r="F144" s="1"/>
      <c r="G144" s="1"/>
      <c r="I144" s="69">
        <f t="shared" si="275"/>
        <v>141</v>
      </c>
      <c r="J144" s="76">
        <f t="shared" si="275"/>
        <v>43850</v>
      </c>
      <c r="K144" s="74">
        <f t="shared" si="241"/>
        <v>1</v>
      </c>
      <c r="L144" s="75">
        <f t="shared" si="204"/>
        <v>25.088079757730341</v>
      </c>
      <c r="M144" s="75">
        <f t="shared" si="205"/>
        <v>0.9</v>
      </c>
      <c r="N144" s="75">
        <f t="shared" si="206"/>
        <v>0.45</v>
      </c>
      <c r="O144" s="75">
        <f t="shared" si="207"/>
        <v>0.2</v>
      </c>
      <c r="P144" s="78">
        <f t="shared" si="293"/>
        <v>0.99957474406032287</v>
      </c>
      <c r="Q144" s="78">
        <f t="shared" si="208"/>
        <v>0.20084478578328349</v>
      </c>
      <c r="R144" s="78">
        <f t="shared" si="209"/>
        <v>9.0380153602477559E-2</v>
      </c>
      <c r="S144" s="78">
        <f t="shared" si="210"/>
        <v>0.44167256132897986</v>
      </c>
      <c r="T144" s="79">
        <f t="shared" si="211"/>
        <v>89.893829438125877</v>
      </c>
      <c r="U144" s="79">
        <f t="shared" si="212"/>
        <v>11.236728679765735</v>
      </c>
      <c r="V144" s="79">
        <f t="shared" si="213"/>
        <v>11.236728679765735</v>
      </c>
      <c r="W144" s="79">
        <f t="shared" si="214"/>
        <v>50.565279058945805</v>
      </c>
      <c r="X144" s="78">
        <f t="shared" si="215"/>
        <v>0.11920536235750548</v>
      </c>
      <c r="Y144" s="80">
        <f t="shared" si="216"/>
        <v>3.9195600521007373E-2</v>
      </c>
      <c r="Z144" s="63">
        <f t="shared" si="242"/>
        <v>8.1618887865396985</v>
      </c>
      <c r="AA144" s="63">
        <f t="shared" si="243"/>
        <v>8.1618887865396985</v>
      </c>
      <c r="AB144" s="80">
        <f t="shared" si="217"/>
        <v>9.0260344728895048E-2</v>
      </c>
      <c r="AC144" s="119">
        <f t="shared" si="244"/>
        <v>0</v>
      </c>
      <c r="AD144" s="119">
        <f t="shared" si="245"/>
        <v>0</v>
      </c>
      <c r="AE144" s="119">
        <f t="shared" si="218"/>
        <v>0</v>
      </c>
      <c r="AF144" s="119">
        <f t="shared" si="246"/>
        <v>0</v>
      </c>
      <c r="AG144" s="119">
        <f t="shared" si="247"/>
        <v>450358.29143095663</v>
      </c>
      <c r="AH144" s="121">
        <f t="shared" si="276"/>
        <v>4469999.9999999972</v>
      </c>
      <c r="AI144" s="126">
        <f t="shared" si="248"/>
        <v>4019641.7085690405</v>
      </c>
      <c r="AJ144" s="119">
        <f t="shared" si="219"/>
        <v>8135.7941035149752</v>
      </c>
      <c r="AK144" s="119">
        <f t="shared" si="249"/>
        <v>14148.638164036451</v>
      </c>
      <c r="AL144" s="119">
        <f t="shared" si="250"/>
        <v>1165937.603429622</v>
      </c>
      <c r="AM144" s="126">
        <f t="shared" si="220"/>
        <v>2853704.1051394185</v>
      </c>
      <c r="AN144" s="121">
        <f t="shared" si="251"/>
        <v>413912793.59759504</v>
      </c>
      <c r="AO144" s="120">
        <f t="shared" si="277"/>
        <v>41391.279359759501</v>
      </c>
      <c r="AP144" s="128">
        <f t="shared" si="221"/>
        <v>7000</v>
      </c>
      <c r="AQ144" s="132">
        <f t="shared" si="252"/>
        <v>177.4000000000008</v>
      </c>
      <c r="AR144" s="132">
        <f t="shared" si="253"/>
        <v>240.32000000000036</v>
      </c>
      <c r="AS144" s="132">
        <f t="shared" si="254"/>
        <v>145.92499999999981</v>
      </c>
      <c r="AT144" s="139">
        <f t="shared" si="278"/>
        <v>73055608069.975861</v>
      </c>
      <c r="AU144" s="139">
        <f t="shared" si="279"/>
        <v>12159453.409454346</v>
      </c>
      <c r="AV144" s="139">
        <f t="shared" si="292"/>
        <v>25780734.413697392</v>
      </c>
      <c r="AW144" s="139">
        <f t="shared" si="222"/>
        <v>1464595051.9382145</v>
      </c>
      <c r="AX144" s="133">
        <f t="shared" si="255"/>
        <v>99285261800.25528</v>
      </c>
      <c r="AY144" s="133">
        <f t="shared" si="280"/>
        <v>-305071159.75769043</v>
      </c>
      <c r="AZ144" s="133">
        <f t="shared" si="256"/>
        <v>16533.399904059053</v>
      </c>
      <c r="BA144" s="133">
        <f t="shared" si="257"/>
        <v>33804.883363341694</v>
      </c>
      <c r="BB144" s="146">
        <f t="shared" si="281"/>
        <v>60317441847.00946</v>
      </c>
      <c r="BC144" s="146">
        <f t="shared" si="282"/>
        <v>-215860316.5769043</v>
      </c>
      <c r="BD144" s="146">
        <f t="shared" si="283"/>
        <v>38729917.67516873</v>
      </c>
      <c r="BE144" s="146">
        <f t="shared" si="223"/>
        <v>37608113.399473689</v>
      </c>
      <c r="BF144" s="136">
        <f t="shared" si="258"/>
        <v>19867814092.684563</v>
      </c>
      <c r="BG144" s="136">
        <f t="shared" si="259"/>
        <v>-98504435.761745453</v>
      </c>
      <c r="BH144" s="136">
        <f t="shared" si="260"/>
        <v>3.4536768485086641E-4</v>
      </c>
      <c r="BI144" s="136">
        <f t="shared" si="261"/>
        <v>6.2352062271475595E-3</v>
      </c>
      <c r="BJ144" s="150">
        <f t="shared" si="224"/>
        <v>1502236970.2272868</v>
      </c>
      <c r="BK144" s="150">
        <f t="shared" si="262"/>
        <v>30666587242.913784</v>
      </c>
      <c r="BL144" s="149">
        <f t="shared" si="263"/>
        <v>3871677377.2262549</v>
      </c>
      <c r="BM144" s="150">
        <f t="shared" si="264"/>
        <v>0</v>
      </c>
      <c r="BN144" s="150">
        <f t="shared" si="284"/>
        <v>751732121675.3905</v>
      </c>
      <c r="BO144" s="154">
        <f t="shared" si="265"/>
        <v>0.26342328916356395</v>
      </c>
      <c r="BP144" s="154">
        <f t="shared" si="225"/>
        <v>0.26342328916356395</v>
      </c>
      <c r="BQ144" s="148">
        <f t="shared" si="266"/>
        <v>1927008858038.2849</v>
      </c>
      <c r="BR144" s="148">
        <f t="shared" si="267"/>
        <v>1927.0088580382851</v>
      </c>
      <c r="BS144" s="139">
        <f t="shared" si="226"/>
        <v>-19433057.592719406</v>
      </c>
      <c r="BT144" s="139">
        <f t="shared" si="227"/>
        <v>81695788415.12233</v>
      </c>
      <c r="BU144" s="139">
        <f t="shared" si="228"/>
        <v>6132614424.8604774</v>
      </c>
      <c r="BV144" s="139">
        <f t="shared" si="268"/>
        <v>108937470617.70935</v>
      </c>
      <c r="BW144" s="139">
        <f t="shared" si="269"/>
        <v>119375936994.2141</v>
      </c>
      <c r="BX144" s="139">
        <f t="shared" si="270"/>
        <v>22003629126017.66</v>
      </c>
      <c r="BY144" s="143">
        <f t="shared" si="271"/>
        <v>7.710550328742884</v>
      </c>
      <c r="BZ144" s="143">
        <f t="shared" si="229"/>
        <v>7.710550328742884</v>
      </c>
      <c r="CA144" s="143">
        <f t="shared" si="230"/>
        <v>85.465688570881625</v>
      </c>
      <c r="CB144" s="143">
        <f t="shared" si="231"/>
        <v>85.465688570881625</v>
      </c>
      <c r="CC144" s="143">
        <f t="shared" si="232"/>
        <v>1.5001949797556207</v>
      </c>
      <c r="CD144" s="143">
        <f t="shared" si="233"/>
        <v>7.8599391064066042</v>
      </c>
      <c r="CE144" s="166">
        <f t="shared" si="234"/>
        <v>96.300492593931693</v>
      </c>
      <c r="CG144" s="167">
        <v>143</v>
      </c>
      <c r="CH144" s="169">
        <f t="shared" si="272"/>
        <v>142</v>
      </c>
      <c r="CI144" s="170">
        <f t="shared" si="273"/>
        <v>1.9768109936328579</v>
      </c>
      <c r="CK144" s="189">
        <v>142</v>
      </c>
      <c r="CL144" s="190">
        <f>'Litter calculation'!G$30+CK144</f>
        <v>42817</v>
      </c>
      <c r="CM144" s="193">
        <f t="shared" si="274"/>
        <v>3</v>
      </c>
      <c r="CN144" s="189">
        <f t="shared" si="235"/>
        <v>0.2</v>
      </c>
      <c r="CO144" s="194">
        <f t="shared" si="236"/>
        <v>0.1</v>
      </c>
      <c r="CP144" s="194">
        <f t="shared" si="237"/>
        <v>0.15</v>
      </c>
      <c r="CQ144" s="189">
        <f t="shared" si="238"/>
        <v>0.36870000000000003</v>
      </c>
      <c r="CR144" s="189">
        <f t="shared" si="294"/>
        <v>3.687E-2</v>
      </c>
      <c r="CS144" s="189">
        <f t="shared" si="294"/>
        <v>3.687E-2</v>
      </c>
      <c r="CT144" s="189">
        <f t="shared" si="239"/>
        <v>1.8599999999999998E-2</v>
      </c>
      <c r="CU144" s="189">
        <f t="shared" si="295"/>
        <v>1.8600000000000001E-3</v>
      </c>
      <c r="CV144" s="189">
        <f t="shared" si="295"/>
        <v>1.8600000000000001E-3</v>
      </c>
      <c r="CW144" s="189">
        <f t="shared" si="240"/>
        <v>2.9999999999999997E-4</v>
      </c>
      <c r="CX144" s="189">
        <f t="shared" si="296"/>
        <v>3.0000000000000001E-5</v>
      </c>
      <c r="CY144" s="189">
        <f t="shared" si="296"/>
        <v>3.0000000000000001E-5</v>
      </c>
      <c r="CZ144" s="195">
        <f t="shared" si="285"/>
        <v>8.4863626027485051</v>
      </c>
      <c r="DA144" s="195">
        <f t="shared" si="286"/>
        <v>59.573003394432043</v>
      </c>
      <c r="DB144" s="195">
        <f t="shared" si="287"/>
        <v>1.3573828717658523</v>
      </c>
      <c r="DC144" s="195">
        <f t="shared" si="288"/>
        <v>41.668555943162325</v>
      </c>
      <c r="DD144" s="195">
        <f t="shared" si="289"/>
        <v>0.81826697277539762</v>
      </c>
      <c r="DE144" s="195">
        <f t="shared" si="290"/>
        <v>25.47175424730808</v>
      </c>
      <c r="DF144" s="195">
        <f t="shared" si="291"/>
        <v>137.37532603219219</v>
      </c>
    </row>
    <row r="145" spans="1:110" ht="16" x14ac:dyDescent="0.2">
      <c r="A145" s="5"/>
      <c r="B145" s="5"/>
      <c r="C145" s="182"/>
      <c r="D145" s="186"/>
      <c r="E145" s="184"/>
      <c r="F145" s="1"/>
      <c r="G145" s="1"/>
      <c r="I145" s="69">
        <f t="shared" si="275"/>
        <v>142</v>
      </c>
      <c r="J145" s="76">
        <f t="shared" si="275"/>
        <v>43851</v>
      </c>
      <c r="K145" s="74">
        <f t="shared" si="241"/>
        <v>1</v>
      </c>
      <c r="L145" s="75">
        <f t="shared" si="204"/>
        <v>25.093097917119721</v>
      </c>
      <c r="M145" s="75">
        <f t="shared" si="205"/>
        <v>0.9</v>
      </c>
      <c r="N145" s="75">
        <f t="shared" si="206"/>
        <v>0.45</v>
      </c>
      <c r="O145" s="75">
        <f t="shared" si="207"/>
        <v>0.2</v>
      </c>
      <c r="P145" s="78">
        <f t="shared" si="293"/>
        <v>0.9997230227596603</v>
      </c>
      <c r="Q145" s="78">
        <f t="shared" si="208"/>
        <v>0.20087457945682477</v>
      </c>
      <c r="R145" s="78">
        <f t="shared" si="209"/>
        <v>9.0393560755571145E-2</v>
      </c>
      <c r="S145" s="78">
        <f t="shared" si="210"/>
        <v>0.44173807982403596</v>
      </c>
      <c r="T145" s="79">
        <f t="shared" si="211"/>
        <v>89.909543483810168</v>
      </c>
      <c r="U145" s="79">
        <f t="shared" si="212"/>
        <v>11.238692935476271</v>
      </c>
      <c r="V145" s="79">
        <f t="shared" si="213"/>
        <v>11.238692935476271</v>
      </c>
      <c r="W145" s="79">
        <f t="shared" si="214"/>
        <v>50.574118209643217</v>
      </c>
      <c r="X145" s="78">
        <f t="shared" si="215"/>
        <v>0.11923455179258247</v>
      </c>
      <c r="Y145" s="80">
        <f t="shared" si="216"/>
        <v>3.9204693425820933E-2</v>
      </c>
      <c r="Z145" s="63">
        <f t="shared" si="242"/>
        <v>8.1611054157641725</v>
      </c>
      <c r="AA145" s="63">
        <f t="shared" si="243"/>
        <v>8.1611054157641725</v>
      </c>
      <c r="AB145" s="80">
        <f t="shared" si="217"/>
        <v>9.0271087550605408E-2</v>
      </c>
      <c r="AC145" s="119">
        <f t="shared" si="244"/>
        <v>0</v>
      </c>
      <c r="AD145" s="119">
        <f t="shared" si="245"/>
        <v>0</v>
      </c>
      <c r="AE145" s="119">
        <f t="shared" si="218"/>
        <v>0</v>
      </c>
      <c r="AF145" s="119">
        <f t="shared" si="246"/>
        <v>0</v>
      </c>
      <c r="AG145" s="119">
        <f t="shared" si="247"/>
        <v>450358.29143095663</v>
      </c>
      <c r="AH145" s="121">
        <f t="shared" si="276"/>
        <v>4469999.9999999972</v>
      </c>
      <c r="AI145" s="126">
        <f t="shared" si="248"/>
        <v>4019641.7085690405</v>
      </c>
      <c r="AJ145" s="119">
        <f t="shared" si="219"/>
        <v>8272.3891031492494</v>
      </c>
      <c r="AK145" s="119">
        <f t="shared" si="249"/>
        <v>14285.233163670724</v>
      </c>
      <c r="AL145" s="119">
        <f t="shared" si="250"/>
        <v>1180222.8365932927</v>
      </c>
      <c r="AM145" s="126">
        <f t="shared" si="220"/>
        <v>2839418.8719757479</v>
      </c>
      <c r="AN145" s="121">
        <f t="shared" si="251"/>
        <v>411840805.56095207</v>
      </c>
      <c r="AO145" s="120">
        <f t="shared" si="277"/>
        <v>41184.080556095207</v>
      </c>
      <c r="AP145" s="128">
        <f t="shared" si="221"/>
        <v>7000</v>
      </c>
      <c r="AQ145" s="132">
        <f t="shared" si="252"/>
        <v>178.30000000000081</v>
      </c>
      <c r="AR145" s="132">
        <f t="shared" si="253"/>
        <v>240.77000000000035</v>
      </c>
      <c r="AS145" s="132">
        <f t="shared" si="254"/>
        <v>146.1249999999998</v>
      </c>
      <c r="AT145" s="139">
        <f t="shared" si="278"/>
        <v>73060558906.513229</v>
      </c>
      <c r="AU145" s="139">
        <f t="shared" si="279"/>
        <v>4950836.5373687744</v>
      </c>
      <c r="AV145" s="139">
        <f t="shared" si="292"/>
        <v>14439072.777470183</v>
      </c>
      <c r="AW145" s="139">
        <f t="shared" si="222"/>
        <v>820493211.43981624</v>
      </c>
      <c r="AX145" s="133">
        <f t="shared" si="255"/>
        <v>98973582392.408157</v>
      </c>
      <c r="AY145" s="133">
        <f t="shared" si="280"/>
        <v>-311679407.84712219</v>
      </c>
      <c r="AZ145" s="133">
        <f t="shared" si="256"/>
        <v>13482.514404843569</v>
      </c>
      <c r="BA145" s="133">
        <f t="shared" si="257"/>
        <v>27575.426698806863</v>
      </c>
      <c r="BB145" s="146">
        <f t="shared" si="281"/>
        <v>60097869551.48185</v>
      </c>
      <c r="BC145" s="146">
        <f t="shared" si="282"/>
        <v>-219572295.52761078</v>
      </c>
      <c r="BD145" s="146">
        <f t="shared" si="283"/>
        <v>35254221.950407885</v>
      </c>
      <c r="BE145" s="146">
        <f t="shared" si="223"/>
        <v>34243927.662175186</v>
      </c>
      <c r="BF145" s="136">
        <f t="shared" si="258"/>
        <v>19768358666.925697</v>
      </c>
      <c r="BG145" s="136">
        <f t="shared" si="259"/>
        <v>-99455425.758865356</v>
      </c>
      <c r="BH145" s="136">
        <f t="shared" si="260"/>
        <v>2.2093158758245006E-4</v>
      </c>
      <c r="BI145" s="136">
        <f t="shared" si="261"/>
        <v>3.9898271676007922E-3</v>
      </c>
      <c r="BJ145" s="150">
        <f t="shared" si="224"/>
        <v>854764714.53268003</v>
      </c>
      <c r="BK145" s="150">
        <f t="shared" si="262"/>
        <v>29357408421.779968</v>
      </c>
      <c r="BL145" s="149">
        <f t="shared" si="263"/>
        <v>3763063106.4425669</v>
      </c>
      <c r="BM145" s="150">
        <f t="shared" si="264"/>
        <v>0</v>
      </c>
      <c r="BN145" s="150">
        <f t="shared" si="284"/>
        <v>719466414861.70068</v>
      </c>
      <c r="BO145" s="154">
        <f t="shared" si="265"/>
        <v>0.25338509297188533</v>
      </c>
      <c r="BP145" s="154">
        <f t="shared" si="225"/>
        <v>0.25338509297188533</v>
      </c>
      <c r="BQ145" s="148">
        <f t="shared" si="266"/>
        <v>1930771921144.7275</v>
      </c>
      <c r="BR145" s="148">
        <f t="shared" si="267"/>
        <v>1930.7719211447275</v>
      </c>
      <c r="BS145" s="139">
        <f t="shared" si="226"/>
        <v>-19431192.4252569</v>
      </c>
      <c r="BT145" s="139">
        <f t="shared" si="227"/>
        <v>78208136035.621841</v>
      </c>
      <c r="BU145" s="139">
        <f t="shared" si="228"/>
        <v>6101915472.7736778</v>
      </c>
      <c r="BV145" s="139">
        <f t="shared" si="268"/>
        <v>110147009266.31006</v>
      </c>
      <c r="BW145" s="139">
        <f t="shared" si="269"/>
        <v>115672146031.03069</v>
      </c>
      <c r="BX145" s="139">
        <f t="shared" si="270"/>
        <v>21924824780081.562</v>
      </c>
      <c r="BY145" s="143">
        <f t="shared" si="271"/>
        <v>7.7215887365098927</v>
      </c>
      <c r="BZ145" s="143">
        <f t="shared" si="229"/>
        <v>7.7215887365098927</v>
      </c>
      <c r="CA145" s="143">
        <f t="shared" si="230"/>
        <v>85.588041072364788</v>
      </c>
      <c r="CB145" s="143">
        <f t="shared" si="231"/>
        <v>85.588041072364788</v>
      </c>
      <c r="CC145" s="143">
        <f t="shared" si="232"/>
        <v>1.4855212010207</v>
      </c>
      <c r="CD145" s="143">
        <f t="shared" si="233"/>
        <v>7.8661310457776654</v>
      </c>
      <c r="CE145" s="166">
        <f t="shared" si="234"/>
        <v>96.385607647994249</v>
      </c>
      <c r="CG145" s="167">
        <v>144</v>
      </c>
      <c r="CH145" s="169">
        <f t="shared" si="272"/>
        <v>143</v>
      </c>
      <c r="CI145" s="170">
        <f t="shared" si="273"/>
        <v>1.9766921979297982</v>
      </c>
      <c r="CK145" s="189">
        <v>143</v>
      </c>
      <c r="CL145" s="190">
        <f>'Litter calculation'!G$30+CK145</f>
        <v>42818</v>
      </c>
      <c r="CM145" s="193">
        <f t="shared" si="274"/>
        <v>3</v>
      </c>
      <c r="CN145" s="189">
        <f t="shared" si="235"/>
        <v>0.2</v>
      </c>
      <c r="CO145" s="194">
        <f t="shared" si="236"/>
        <v>0.1</v>
      </c>
      <c r="CP145" s="194">
        <f t="shared" si="237"/>
        <v>0.15</v>
      </c>
      <c r="CQ145" s="189">
        <f t="shared" si="238"/>
        <v>0.36870000000000003</v>
      </c>
      <c r="CR145" s="189">
        <f t="shared" si="294"/>
        <v>3.687E-2</v>
      </c>
      <c r="CS145" s="189">
        <f t="shared" si="294"/>
        <v>3.687E-2</v>
      </c>
      <c r="CT145" s="189">
        <f t="shared" si="239"/>
        <v>1.8599999999999998E-2</v>
      </c>
      <c r="CU145" s="189">
        <f t="shared" si="295"/>
        <v>1.8600000000000001E-3</v>
      </c>
      <c r="CV145" s="189">
        <f t="shared" si="295"/>
        <v>1.8600000000000001E-3</v>
      </c>
      <c r="CW145" s="189">
        <f t="shared" si="240"/>
        <v>2.9999999999999997E-4</v>
      </c>
      <c r="CX145" s="189">
        <f t="shared" si="296"/>
        <v>3.0000000000000001E-5</v>
      </c>
      <c r="CY145" s="189">
        <f t="shared" si="296"/>
        <v>3.0000000000000001E-5</v>
      </c>
      <c r="CZ145" s="195">
        <f t="shared" si="285"/>
        <v>8.4037151700848423</v>
      </c>
      <c r="DA145" s="195">
        <f t="shared" si="286"/>
        <v>59.681394173930812</v>
      </c>
      <c r="DB145" s="195">
        <f t="shared" si="287"/>
        <v>1.3585474861701754</v>
      </c>
      <c r="DC145" s="195">
        <f t="shared" si="288"/>
        <v>41.763618905234694</v>
      </c>
      <c r="DD145" s="195">
        <f t="shared" si="289"/>
        <v>0.82227691076708109</v>
      </c>
      <c r="DE145" s="195">
        <f t="shared" si="290"/>
        <v>25.615459606142835</v>
      </c>
      <c r="DF145" s="195">
        <f t="shared" si="291"/>
        <v>137.64501225233045</v>
      </c>
    </row>
    <row r="146" spans="1:110" ht="16" x14ac:dyDescent="0.2">
      <c r="A146" s="5"/>
      <c r="B146" s="5"/>
      <c r="C146" s="182"/>
      <c r="D146" s="187"/>
      <c r="E146" s="184"/>
      <c r="F146" s="1"/>
      <c r="G146" s="1"/>
      <c r="I146" s="69">
        <f t="shared" si="275"/>
        <v>143</v>
      </c>
      <c r="J146" s="76">
        <f t="shared" si="275"/>
        <v>43852</v>
      </c>
      <c r="K146" s="74">
        <f t="shared" si="241"/>
        <v>1</v>
      </c>
      <c r="L146" s="75">
        <f t="shared" si="204"/>
        <v>25.095747327384416</v>
      </c>
      <c r="M146" s="75">
        <f t="shared" si="205"/>
        <v>0.9</v>
      </c>
      <c r="N146" s="75">
        <f t="shared" si="206"/>
        <v>0.45</v>
      </c>
      <c r="O146" s="75">
        <f t="shared" si="207"/>
        <v>0.2</v>
      </c>
      <c r="P146" s="78">
        <f t="shared" si="293"/>
        <v>0.99980131752842782</v>
      </c>
      <c r="Q146" s="78">
        <f t="shared" si="208"/>
        <v>0.20089031124292134</v>
      </c>
      <c r="R146" s="78">
        <f t="shared" si="209"/>
        <v>9.0400640059314585E-2</v>
      </c>
      <c r="S146" s="78">
        <f t="shared" si="210"/>
        <v>0.44177267518697977</v>
      </c>
      <c r="T146" s="79">
        <f t="shared" si="211"/>
        <v>89.917846456023298</v>
      </c>
      <c r="U146" s="79">
        <f t="shared" si="212"/>
        <v>11.239730807002912</v>
      </c>
      <c r="V146" s="79">
        <f t="shared" si="213"/>
        <v>11.239730807002912</v>
      </c>
      <c r="W146" s="79">
        <f t="shared" si="214"/>
        <v>50.578788631513106</v>
      </c>
      <c r="X146" s="78">
        <f t="shared" si="215"/>
        <v>0.11924996566242484</v>
      </c>
      <c r="Y146" s="80">
        <f t="shared" si="216"/>
        <v>3.920949415722056E-2</v>
      </c>
      <c r="Z146" s="63">
        <f t="shared" si="242"/>
        <v>8.1606918671652871</v>
      </c>
      <c r="AA146" s="63">
        <f t="shared" si="243"/>
        <v>8.1606918671652871</v>
      </c>
      <c r="AB146" s="80">
        <f t="shared" si="217"/>
        <v>9.0276759895364017E-2</v>
      </c>
      <c r="AC146" s="119">
        <f t="shared" si="244"/>
        <v>0</v>
      </c>
      <c r="AD146" s="119">
        <f t="shared" si="245"/>
        <v>0</v>
      </c>
      <c r="AE146" s="119">
        <f t="shared" si="218"/>
        <v>0</v>
      </c>
      <c r="AF146" s="119">
        <f t="shared" si="246"/>
        <v>0</v>
      </c>
      <c r="AG146" s="119">
        <f t="shared" si="247"/>
        <v>450358.29143095663</v>
      </c>
      <c r="AH146" s="121">
        <f t="shared" si="276"/>
        <v>4469999.9999999972</v>
      </c>
      <c r="AI146" s="126">
        <f t="shared" si="248"/>
        <v>4019641.7085690405</v>
      </c>
      <c r="AJ146" s="119">
        <f t="shared" si="219"/>
        <v>8409.9691912956259</v>
      </c>
      <c r="AK146" s="119">
        <f t="shared" si="249"/>
        <v>14422.813251817101</v>
      </c>
      <c r="AL146" s="119">
        <f t="shared" si="250"/>
        <v>1194645.6498451098</v>
      </c>
      <c r="AM146" s="126">
        <f t="shared" si="220"/>
        <v>2824996.0587239307</v>
      </c>
      <c r="AN146" s="121">
        <f t="shared" si="251"/>
        <v>409748862.3514775</v>
      </c>
      <c r="AO146" s="120">
        <f t="shared" si="277"/>
        <v>40974.886235147751</v>
      </c>
      <c r="AP146" s="128">
        <f t="shared" si="221"/>
        <v>7000</v>
      </c>
      <c r="AQ146" s="132">
        <f t="shared" si="252"/>
        <v>179.20000000000081</v>
      </c>
      <c r="AR146" s="132">
        <f t="shared" si="253"/>
        <v>241.22000000000034</v>
      </c>
      <c r="AS146" s="132">
        <f t="shared" si="254"/>
        <v>146.32499999999979</v>
      </c>
      <c r="AT146" s="139">
        <f t="shared" si="278"/>
        <v>73058222157.268768</v>
      </c>
      <c r="AU146" s="139">
        <f t="shared" si="279"/>
        <v>-2336749.2444610596</v>
      </c>
      <c r="AV146" s="139">
        <f t="shared" si="292"/>
        <v>5313139.5469579827</v>
      </c>
      <c r="AW146" s="139">
        <f t="shared" si="222"/>
        <v>301958187.70641905</v>
      </c>
      <c r="AX146" s="133">
        <f t="shared" si="255"/>
        <v>98655233588.365387</v>
      </c>
      <c r="AY146" s="133">
        <f t="shared" si="280"/>
        <v>-318348804.04277039</v>
      </c>
      <c r="AZ146" s="133">
        <f t="shared" si="256"/>
        <v>10993.424818728397</v>
      </c>
      <c r="BA146" s="133">
        <f t="shared" si="257"/>
        <v>22488.224739400623</v>
      </c>
      <c r="BB146" s="146">
        <f t="shared" si="281"/>
        <v>59874552511.109566</v>
      </c>
      <c r="BC146" s="146">
        <f t="shared" si="282"/>
        <v>-223317040.37228394</v>
      </c>
      <c r="BD146" s="146">
        <f t="shared" si="283"/>
        <v>32087576.247778114</v>
      </c>
      <c r="BE146" s="146">
        <f t="shared" si="223"/>
        <v>31173240.609431859</v>
      </c>
      <c r="BF146" s="136">
        <f t="shared" si="258"/>
        <v>19667945392.870918</v>
      </c>
      <c r="BG146" s="136">
        <f t="shared" si="259"/>
        <v>-100413274.05477905</v>
      </c>
      <c r="BH146" s="136">
        <f t="shared" si="260"/>
        <v>1.4131451098772424E-4</v>
      </c>
      <c r="BI146" s="136">
        <f t="shared" si="261"/>
        <v>2.5524085124832567E-3</v>
      </c>
      <c r="BJ146" s="150">
        <f t="shared" si="224"/>
        <v>333153916.54314274</v>
      </c>
      <c r="BK146" s="150">
        <f t="shared" si="262"/>
        <v>28079684875.369457</v>
      </c>
      <c r="BL146" s="149">
        <f t="shared" si="263"/>
        <v>3654525876.7278156</v>
      </c>
      <c r="BM146" s="150">
        <f t="shared" si="264"/>
        <v>0</v>
      </c>
      <c r="BN146" s="150">
        <f t="shared" si="284"/>
        <v>688065358026.14648</v>
      </c>
      <c r="BO146" s="154">
        <f t="shared" si="265"/>
        <v>0.2435632983987065</v>
      </c>
      <c r="BP146" s="154">
        <f t="shared" si="225"/>
        <v>0.2435632983987065</v>
      </c>
      <c r="BQ146" s="148">
        <f t="shared" si="266"/>
        <v>1934426447021.4553</v>
      </c>
      <c r="BR146" s="148">
        <f t="shared" si="267"/>
        <v>1934.4264470214553</v>
      </c>
      <c r="BS146" s="139">
        <f t="shared" si="226"/>
        <v>-19430207.786290392</v>
      </c>
      <c r="BT146" s="139">
        <f t="shared" si="227"/>
        <v>74804280507.984238</v>
      </c>
      <c r="BU146" s="139">
        <f t="shared" si="228"/>
        <v>6070920855.9526148</v>
      </c>
      <c r="BV146" s="139">
        <f t="shared" si="268"/>
        <v>111367032354.01654</v>
      </c>
      <c r="BW146" s="139">
        <f t="shared" si="269"/>
        <v>112083551015.29881</v>
      </c>
      <c r="BX146" s="139">
        <f t="shared" si="270"/>
        <v>21844646667171.121</v>
      </c>
      <c r="BY146" s="143">
        <f t="shared" si="271"/>
        <v>7.7326290773794888</v>
      </c>
      <c r="BZ146" s="143">
        <f t="shared" si="229"/>
        <v>7.7326290773794888</v>
      </c>
      <c r="CA146" s="143">
        <f t="shared" si="230"/>
        <v>85.710415000845614</v>
      </c>
      <c r="CB146" s="143">
        <f t="shared" si="231"/>
        <v>85.710415000845614</v>
      </c>
      <c r="CC146" s="143">
        <f t="shared" si="232"/>
        <v>1.4709957836713252</v>
      </c>
      <c r="CD146" s="143">
        <f t="shared" si="233"/>
        <v>7.8725005075823562</v>
      </c>
      <c r="CE146" s="166">
        <f t="shared" si="234"/>
        <v>96.46854256631751</v>
      </c>
      <c r="CG146" s="167">
        <v>145</v>
      </c>
      <c r="CH146" s="169">
        <f t="shared" si="272"/>
        <v>144</v>
      </c>
      <c r="CI146" s="170">
        <f t="shared" si="273"/>
        <v>1.9765750658304413</v>
      </c>
      <c r="CK146" s="189">
        <v>144</v>
      </c>
      <c r="CL146" s="190">
        <f>'Litter calculation'!G$30+CK146</f>
        <v>42819</v>
      </c>
      <c r="CM146" s="193">
        <f t="shared" si="274"/>
        <v>3</v>
      </c>
      <c r="CN146" s="189">
        <f t="shared" si="235"/>
        <v>0.2</v>
      </c>
      <c r="CO146" s="194">
        <f t="shared" si="236"/>
        <v>0.1</v>
      </c>
      <c r="CP146" s="194">
        <f t="shared" si="237"/>
        <v>0.15</v>
      </c>
      <c r="CQ146" s="189">
        <f t="shared" si="238"/>
        <v>0.36870000000000003</v>
      </c>
      <c r="CR146" s="189">
        <f t="shared" si="294"/>
        <v>3.687E-2</v>
      </c>
      <c r="CS146" s="189">
        <f t="shared" si="294"/>
        <v>3.687E-2</v>
      </c>
      <c r="CT146" s="189">
        <f t="shared" si="239"/>
        <v>1.8599999999999998E-2</v>
      </c>
      <c r="CU146" s="189">
        <f t="shared" si="295"/>
        <v>1.8600000000000001E-3</v>
      </c>
      <c r="CV146" s="189">
        <f t="shared" si="295"/>
        <v>1.8600000000000001E-3</v>
      </c>
      <c r="CW146" s="189">
        <f t="shared" si="240"/>
        <v>2.9999999999999997E-4</v>
      </c>
      <c r="CX146" s="189">
        <f t="shared" si="296"/>
        <v>3.0000000000000001E-5</v>
      </c>
      <c r="CY146" s="189">
        <f t="shared" si="296"/>
        <v>3.0000000000000001E-5</v>
      </c>
      <c r="CZ146" s="195">
        <f t="shared" si="285"/>
        <v>8.3225907715425738</v>
      </c>
      <c r="DA146" s="195">
        <f t="shared" si="286"/>
        <v>59.789752441072828</v>
      </c>
      <c r="DB146" s="195">
        <f t="shared" si="287"/>
        <v>1.3597099364050083</v>
      </c>
      <c r="DC146" s="195">
        <f t="shared" si="288"/>
        <v>41.858679015460979</v>
      </c>
      <c r="DD146" s="195">
        <f t="shared" si="289"/>
        <v>0.82627939720619226</v>
      </c>
      <c r="DE146" s="195">
        <f t="shared" si="290"/>
        <v>25.759160653881491</v>
      </c>
      <c r="DF146" s="195">
        <f t="shared" si="291"/>
        <v>137.91617221556908</v>
      </c>
    </row>
    <row r="147" spans="1:110" ht="16" x14ac:dyDescent="0.2">
      <c r="A147" s="5"/>
      <c r="B147" s="5"/>
      <c r="C147" s="182"/>
      <c r="D147" s="188"/>
      <c r="E147" s="184"/>
      <c r="F147" s="1"/>
      <c r="G147" s="1"/>
      <c r="I147" s="69">
        <f t="shared" si="275"/>
        <v>144</v>
      </c>
      <c r="J147" s="76">
        <f t="shared" si="275"/>
        <v>43853</v>
      </c>
      <c r="K147" s="74">
        <f t="shared" si="241"/>
        <v>1</v>
      </c>
      <c r="L147" s="75">
        <f t="shared" si="204"/>
        <v>25.096027189498436</v>
      </c>
      <c r="M147" s="75">
        <f t="shared" si="205"/>
        <v>0.9</v>
      </c>
      <c r="N147" s="75">
        <f t="shared" si="206"/>
        <v>0.45</v>
      </c>
      <c r="O147" s="75">
        <f t="shared" si="207"/>
        <v>0.2</v>
      </c>
      <c r="P147" s="78">
        <f t="shared" si="293"/>
        <v>0.99980958830794198</v>
      </c>
      <c r="Q147" s="78">
        <f t="shared" si="208"/>
        <v>0.20089197309257253</v>
      </c>
      <c r="R147" s="78">
        <f t="shared" si="209"/>
        <v>9.0401387891657636E-2</v>
      </c>
      <c r="S147" s="78">
        <f t="shared" si="210"/>
        <v>0.44177632971746272</v>
      </c>
      <c r="T147" s="79">
        <f t="shared" si="211"/>
        <v>89.918723777339125</v>
      </c>
      <c r="U147" s="79">
        <f t="shared" si="212"/>
        <v>11.239840472167391</v>
      </c>
      <c r="V147" s="79">
        <f t="shared" si="213"/>
        <v>11.239840472167391</v>
      </c>
      <c r="W147" s="79">
        <f t="shared" si="214"/>
        <v>50.579282124753256</v>
      </c>
      <c r="X147" s="78">
        <f t="shared" si="215"/>
        <v>0.11925159397440252</v>
      </c>
      <c r="Y147" s="80">
        <f t="shared" si="216"/>
        <v>3.9210001267371168E-2</v>
      </c>
      <c r="Z147" s="63">
        <f t="shared" si="242"/>
        <v>8.1606481850116381</v>
      </c>
      <c r="AA147" s="63">
        <f t="shared" si="243"/>
        <v>8.1606481850116381</v>
      </c>
      <c r="AB147" s="80">
        <f t="shared" si="217"/>
        <v>9.0277359096461757E-2</v>
      </c>
      <c r="AC147" s="119">
        <f t="shared" si="244"/>
        <v>0</v>
      </c>
      <c r="AD147" s="119">
        <f t="shared" si="245"/>
        <v>0</v>
      </c>
      <c r="AE147" s="119">
        <f t="shared" si="218"/>
        <v>0</v>
      </c>
      <c r="AF147" s="119">
        <f t="shared" si="246"/>
        <v>0</v>
      </c>
      <c r="AG147" s="119">
        <f t="shared" si="247"/>
        <v>450358.29143095663</v>
      </c>
      <c r="AH147" s="121">
        <f t="shared" si="276"/>
        <v>4469999.9999999972</v>
      </c>
      <c r="AI147" s="126">
        <f t="shared" si="248"/>
        <v>4019641.7085690405</v>
      </c>
      <c r="AJ147" s="119">
        <f t="shared" si="219"/>
        <v>8548.5075979514822</v>
      </c>
      <c r="AK147" s="119">
        <f t="shared" si="249"/>
        <v>14561.351658472959</v>
      </c>
      <c r="AL147" s="119">
        <f t="shared" si="250"/>
        <v>1209207.0015035828</v>
      </c>
      <c r="AM147" s="126">
        <f t="shared" si="220"/>
        <v>2810434.7070654575</v>
      </c>
      <c r="AN147" s="121">
        <f t="shared" si="251"/>
        <v>407636824.97077602</v>
      </c>
      <c r="AO147" s="120">
        <f t="shared" si="277"/>
        <v>40763.6824970776</v>
      </c>
      <c r="AP147" s="128">
        <f t="shared" si="221"/>
        <v>7000</v>
      </c>
      <c r="AQ147" s="132">
        <f t="shared" si="252"/>
        <v>180.10000000000082</v>
      </c>
      <c r="AR147" s="132">
        <f t="shared" si="253"/>
        <v>241.67000000000033</v>
      </c>
      <c r="AS147" s="132">
        <f t="shared" si="254"/>
        <v>146.52499999999978</v>
      </c>
      <c r="AT147" s="139">
        <f t="shared" si="278"/>
        <v>73048519034.763397</v>
      </c>
      <c r="AU147" s="139">
        <f t="shared" si="279"/>
        <v>-9703122.5053710938</v>
      </c>
      <c r="AV147" s="139">
        <f t="shared" si="292"/>
        <v>1954723.5414337672</v>
      </c>
      <c r="AW147" s="139">
        <f t="shared" si="222"/>
        <v>111093144.41815235</v>
      </c>
      <c r="AX147" s="133">
        <f t="shared" si="255"/>
        <v>98330154919.450729</v>
      </c>
      <c r="AY147" s="133">
        <f t="shared" si="280"/>
        <v>-325078668.91465759</v>
      </c>
      <c r="AZ147" s="133">
        <f t="shared" si="256"/>
        <v>8963.0135149259859</v>
      </c>
      <c r="BA147" s="133">
        <f t="shared" si="257"/>
        <v>18335.117377809536</v>
      </c>
      <c r="BB147" s="146">
        <f t="shared" si="281"/>
        <v>59647458413.848717</v>
      </c>
      <c r="BC147" s="146">
        <f t="shared" si="282"/>
        <v>-227094097.260849</v>
      </c>
      <c r="BD147" s="146">
        <f t="shared" si="283"/>
        <v>29202906.433488734</v>
      </c>
      <c r="BE147" s="146">
        <f t="shared" si="223"/>
        <v>28371270.535258304</v>
      </c>
      <c r="BF147" s="136">
        <f t="shared" si="258"/>
        <v>19566567598.597248</v>
      </c>
      <c r="BG147" s="136">
        <f t="shared" si="259"/>
        <v>-101377794.2736702</v>
      </c>
      <c r="BH147" s="136">
        <f t="shared" si="260"/>
        <v>9.0381884349500979E-5</v>
      </c>
      <c r="BI147" s="136">
        <f t="shared" si="261"/>
        <v>1.6324951910870055E-3</v>
      </c>
      <c r="BJ147" s="150">
        <f t="shared" si="224"/>
        <v>139482750.07242095</v>
      </c>
      <c r="BK147" s="150">
        <f t="shared" si="262"/>
        <v>26845450063.55127</v>
      </c>
      <c r="BL147" s="149">
        <f t="shared" si="263"/>
        <v>3546610839.0811491</v>
      </c>
      <c r="BM147" s="150">
        <f t="shared" si="264"/>
        <v>0</v>
      </c>
      <c r="BN147" s="150">
        <f t="shared" si="284"/>
        <v>657812779873.58643</v>
      </c>
      <c r="BO147" s="154">
        <f t="shared" si="265"/>
        <v>0.23406086546676902</v>
      </c>
      <c r="BP147" s="154">
        <f t="shared" si="225"/>
        <v>0.23406086546676902</v>
      </c>
      <c r="BQ147" s="148">
        <f t="shared" si="266"/>
        <v>1937973057860.5364</v>
      </c>
      <c r="BR147" s="148">
        <f t="shared" si="267"/>
        <v>1937.9730578605363</v>
      </c>
      <c r="BS147" s="139">
        <f t="shared" si="226"/>
        <v>-19430103.781221244</v>
      </c>
      <c r="BT147" s="139">
        <f t="shared" si="227"/>
        <v>71516278969.300583</v>
      </c>
      <c r="BU147" s="139">
        <f t="shared" si="228"/>
        <v>6039628515.6544933</v>
      </c>
      <c r="BV147" s="139">
        <f t="shared" si="268"/>
        <v>112597531240.25604</v>
      </c>
      <c r="BW147" s="139">
        <f t="shared" si="269"/>
        <v>108606780831.84506</v>
      </c>
      <c r="BX147" s="139">
        <f t="shared" si="270"/>
        <v>21763080579173.969</v>
      </c>
      <c r="BY147" s="143">
        <f t="shared" si="271"/>
        <v>7.7436705874935976</v>
      </c>
      <c r="BZ147" s="143">
        <f t="shared" si="229"/>
        <v>7.7436705874935976</v>
      </c>
      <c r="CA147" s="143">
        <f t="shared" si="230"/>
        <v>85.832801889528099</v>
      </c>
      <c r="CB147" s="143">
        <f t="shared" si="231"/>
        <v>85.832801889528099</v>
      </c>
      <c r="CC147" s="143">
        <f t="shared" si="232"/>
        <v>1.4566917264301313</v>
      </c>
      <c r="CD147" s="143">
        <f t="shared" si="233"/>
        <v>7.8790444373737039</v>
      </c>
      <c r="CE147" s="166">
        <f t="shared" si="234"/>
        <v>96.549247789469149</v>
      </c>
      <c r="CG147" s="167">
        <v>146</v>
      </c>
      <c r="CH147" s="169">
        <f t="shared" si="272"/>
        <v>145</v>
      </c>
      <c r="CI147" s="170">
        <f t="shared" si="273"/>
        <v>1.9764595626329151</v>
      </c>
      <c r="CK147" s="189">
        <v>145</v>
      </c>
      <c r="CL147" s="190">
        <f>'Litter calculation'!G$30+CK147</f>
        <v>42820</v>
      </c>
      <c r="CM147" s="193">
        <f t="shared" si="274"/>
        <v>3</v>
      </c>
      <c r="CN147" s="189">
        <f t="shared" si="235"/>
        <v>0.2</v>
      </c>
      <c r="CO147" s="194">
        <f t="shared" si="236"/>
        <v>0.1</v>
      </c>
      <c r="CP147" s="194">
        <f t="shared" si="237"/>
        <v>0.15</v>
      </c>
      <c r="CQ147" s="189">
        <f t="shared" si="238"/>
        <v>0.36870000000000003</v>
      </c>
      <c r="CR147" s="189">
        <f t="shared" si="294"/>
        <v>3.687E-2</v>
      </c>
      <c r="CS147" s="189">
        <f t="shared" si="294"/>
        <v>3.687E-2</v>
      </c>
      <c r="CT147" s="189">
        <f t="shared" si="239"/>
        <v>1.8599999999999998E-2</v>
      </c>
      <c r="CU147" s="189">
        <f t="shared" si="295"/>
        <v>1.8600000000000001E-3</v>
      </c>
      <c r="CV147" s="189">
        <f t="shared" si="295"/>
        <v>1.8600000000000001E-3</v>
      </c>
      <c r="CW147" s="189">
        <f t="shared" si="240"/>
        <v>2.9999999999999997E-4</v>
      </c>
      <c r="CX147" s="189">
        <f t="shared" si="296"/>
        <v>3.0000000000000001E-5</v>
      </c>
      <c r="CY147" s="189">
        <f t="shared" si="296"/>
        <v>3.0000000000000001E-5</v>
      </c>
      <c r="CZ147" s="195">
        <f t="shared" si="285"/>
        <v>8.2429613405156346</v>
      </c>
      <c r="DA147" s="195">
        <f t="shared" si="286"/>
        <v>59.898078205610332</v>
      </c>
      <c r="DB147" s="195">
        <f t="shared" si="287"/>
        <v>1.3608702264919645</v>
      </c>
      <c r="DC147" s="195">
        <f t="shared" si="288"/>
        <v>41.953736273926737</v>
      </c>
      <c r="DD147" s="195">
        <f t="shared" si="289"/>
        <v>0.83027444593973709</v>
      </c>
      <c r="DE147" s="195">
        <f t="shared" si="290"/>
        <v>25.902857390653381</v>
      </c>
      <c r="DF147" s="195">
        <f t="shared" si="291"/>
        <v>138.18877788313779</v>
      </c>
    </row>
    <row r="148" spans="1:110" ht="16" x14ac:dyDescent="0.2">
      <c r="A148" s="5"/>
      <c r="B148" s="5"/>
      <c r="C148" s="182"/>
      <c r="D148" s="186"/>
      <c r="E148" s="184"/>
      <c r="F148" s="1"/>
      <c r="G148" s="1"/>
      <c r="I148" s="69">
        <f t="shared" si="275"/>
        <v>145</v>
      </c>
      <c r="J148" s="76">
        <f t="shared" si="275"/>
        <v>43854</v>
      </c>
      <c r="K148" s="74">
        <f t="shared" si="241"/>
        <v>1</v>
      </c>
      <c r="L148" s="75">
        <f t="shared" si="204"/>
        <v>25.093937419059174</v>
      </c>
      <c r="M148" s="75">
        <f t="shared" si="205"/>
        <v>0.9</v>
      </c>
      <c r="N148" s="75">
        <f t="shared" si="206"/>
        <v>0.45</v>
      </c>
      <c r="O148" s="75">
        <f t="shared" si="207"/>
        <v>0.2</v>
      </c>
      <c r="P148" s="78">
        <f t="shared" si="293"/>
        <v>0.9997478308661718</v>
      </c>
      <c r="Q148" s="78">
        <f t="shared" si="208"/>
        <v>0.20087956415543545</v>
      </c>
      <c r="R148" s="78">
        <f t="shared" si="209"/>
        <v>9.0395803869945945E-2</v>
      </c>
      <c r="S148" s="78">
        <f t="shared" si="210"/>
        <v>0.44174904154551781</v>
      </c>
      <c r="T148" s="79">
        <f t="shared" si="211"/>
        <v>89.912173906962565</v>
      </c>
      <c r="U148" s="79">
        <f t="shared" si="212"/>
        <v>11.239021738370321</v>
      </c>
      <c r="V148" s="79">
        <f t="shared" si="213"/>
        <v>11.239021738370321</v>
      </c>
      <c r="W148" s="79">
        <f t="shared" si="214"/>
        <v>50.575597822666445</v>
      </c>
      <c r="X148" s="78">
        <f t="shared" si="215"/>
        <v>0.11923943567276789</v>
      </c>
      <c r="Y148" s="80">
        <f t="shared" si="216"/>
        <v>3.9206214603335218E-2</v>
      </c>
      <c r="Z148" s="63">
        <f t="shared" si="242"/>
        <v>8.1609743739795544</v>
      </c>
      <c r="AA148" s="63">
        <f t="shared" si="243"/>
        <v>8.1609743739795544</v>
      </c>
      <c r="AB148" s="80">
        <f t="shared" si="217"/>
        <v>9.0272884872178188E-2</v>
      </c>
      <c r="AC148" s="119">
        <f t="shared" si="244"/>
        <v>0</v>
      </c>
      <c r="AD148" s="119">
        <f t="shared" si="245"/>
        <v>0</v>
      </c>
      <c r="AE148" s="119">
        <f t="shared" si="218"/>
        <v>0</v>
      </c>
      <c r="AF148" s="119">
        <f t="shared" si="246"/>
        <v>0</v>
      </c>
      <c r="AG148" s="119">
        <f t="shared" si="247"/>
        <v>450358.29143095663</v>
      </c>
      <c r="AH148" s="121">
        <f t="shared" si="276"/>
        <v>4469999.9999999972</v>
      </c>
      <c r="AI148" s="126">
        <f t="shared" si="248"/>
        <v>4019641.7085690405</v>
      </c>
      <c r="AJ148" s="119">
        <f t="shared" si="219"/>
        <v>8687.9766591856041</v>
      </c>
      <c r="AK148" s="119">
        <f t="shared" si="249"/>
        <v>14700.820719707081</v>
      </c>
      <c r="AL148" s="119">
        <f t="shared" si="250"/>
        <v>1223907.8222232899</v>
      </c>
      <c r="AM148" s="126">
        <f t="shared" si="220"/>
        <v>2795733.8863457507</v>
      </c>
      <c r="AN148" s="121">
        <f t="shared" si="251"/>
        <v>405504558.43294102</v>
      </c>
      <c r="AO148" s="120">
        <f t="shared" si="277"/>
        <v>40550.455843294105</v>
      </c>
      <c r="AP148" s="128">
        <f t="shared" si="221"/>
        <v>7000</v>
      </c>
      <c r="AQ148" s="132">
        <f t="shared" si="252"/>
        <v>181.00000000000082</v>
      </c>
      <c r="AR148" s="132">
        <f t="shared" si="253"/>
        <v>242.12000000000032</v>
      </c>
      <c r="AS148" s="132">
        <f t="shared" si="254"/>
        <v>146.72499999999977</v>
      </c>
      <c r="AT148" s="139">
        <f t="shared" si="278"/>
        <v>73031370973.77301</v>
      </c>
      <c r="AU148" s="139">
        <f t="shared" si="279"/>
        <v>-17148060.990386963</v>
      </c>
      <c r="AV148" s="139">
        <f t="shared" si="292"/>
        <v>719070.70194161485</v>
      </c>
      <c r="AW148" s="139">
        <f t="shared" si="222"/>
        <v>40862624.743097149</v>
      </c>
      <c r="AX148" s="133">
        <f t="shared" si="255"/>
        <v>97998286636.488983</v>
      </c>
      <c r="AY148" s="133">
        <f t="shared" si="280"/>
        <v>-331868282.96174622</v>
      </c>
      <c r="AZ148" s="133">
        <f t="shared" si="256"/>
        <v>7307.0071992266048</v>
      </c>
      <c r="BA148" s="133">
        <f t="shared" si="257"/>
        <v>14945.598804821782</v>
      </c>
      <c r="BB148" s="146">
        <f t="shared" si="281"/>
        <v>59416555424.386597</v>
      </c>
      <c r="BC148" s="146">
        <f t="shared" si="282"/>
        <v>-230902989.46212006</v>
      </c>
      <c r="BD148" s="146">
        <f t="shared" si="283"/>
        <v>26575459.396972068</v>
      </c>
      <c r="BE148" s="146">
        <f t="shared" si="223"/>
        <v>25815243.157603487</v>
      </c>
      <c r="BF148" s="136">
        <f t="shared" si="258"/>
        <v>19464218804.78117</v>
      </c>
      <c r="BG148" s="136">
        <f t="shared" si="259"/>
        <v>-102348793.81607819</v>
      </c>
      <c r="BH148" s="136">
        <f t="shared" si="260"/>
        <v>5.7803555249151577E-5</v>
      </c>
      <c r="BI148" s="136">
        <f t="shared" si="261"/>
        <v>1.0439317290001303E-3</v>
      </c>
      <c r="BJ148" s="150">
        <f t="shared" si="224"/>
        <v>66692813.500549391</v>
      </c>
      <c r="BK148" s="150">
        <f t="shared" si="262"/>
        <v>25658059642.179756</v>
      </c>
      <c r="BL148" s="149">
        <f t="shared" si="263"/>
        <v>3440886820.7264495</v>
      </c>
      <c r="BM148" s="150">
        <f t="shared" si="264"/>
        <v>0</v>
      </c>
      <c r="BN148" s="150">
        <f t="shared" si="284"/>
        <v>628780526224.18079</v>
      </c>
      <c r="BO148" s="154">
        <f t="shared" si="265"/>
        <v>0.22490714488067662</v>
      </c>
      <c r="BP148" s="154">
        <f t="shared" si="225"/>
        <v>0.22490714488067662</v>
      </c>
      <c r="BQ148" s="148">
        <f t="shared" si="266"/>
        <v>1941413944681.2629</v>
      </c>
      <c r="BR148" s="148">
        <f t="shared" si="267"/>
        <v>1941.413944681263</v>
      </c>
      <c r="BS148" s="139">
        <f t="shared" si="226"/>
        <v>-19430880.421183564</v>
      </c>
      <c r="BT148" s="139">
        <f t="shared" si="227"/>
        <v>68353070886.766876</v>
      </c>
      <c r="BU148" s="139">
        <f t="shared" si="228"/>
        <v>6008036452.4868507</v>
      </c>
      <c r="BV148" s="139">
        <f t="shared" si="268"/>
        <v>113838313019.21217</v>
      </c>
      <c r="BW148" s="139">
        <f t="shared" si="269"/>
        <v>105241589626.84296</v>
      </c>
      <c r="BX148" s="139">
        <f t="shared" si="270"/>
        <v>21680103317561.926</v>
      </c>
      <c r="BY148" s="143">
        <f t="shared" si="271"/>
        <v>7.7547092101457364</v>
      </c>
      <c r="BZ148" s="143">
        <f t="shared" si="229"/>
        <v>7.7547092101457364</v>
      </c>
      <c r="CA148" s="143">
        <f t="shared" si="230"/>
        <v>85.955156772852362</v>
      </c>
      <c r="CB148" s="143">
        <f t="shared" si="231"/>
        <v>85.955156772852362</v>
      </c>
      <c r="CC148" s="143">
        <f t="shared" si="232"/>
        <v>1.4426329777952558</v>
      </c>
      <c r="CD148" s="143">
        <f t="shared" si="233"/>
        <v>7.8857575323990119</v>
      </c>
      <c r="CE148" s="166">
        <f t="shared" si="234"/>
        <v>96.627647276309986</v>
      </c>
      <c r="CG148" s="167">
        <v>147</v>
      </c>
      <c r="CH148" s="169">
        <f t="shared" si="272"/>
        <v>146</v>
      </c>
      <c r="CI148" s="170">
        <f t="shared" si="273"/>
        <v>1.9763456545938156</v>
      </c>
      <c r="CK148" s="189">
        <v>146</v>
      </c>
      <c r="CL148" s="190">
        <f>'Litter calculation'!G$30+CK148</f>
        <v>42821</v>
      </c>
      <c r="CM148" s="193">
        <f t="shared" si="274"/>
        <v>3</v>
      </c>
      <c r="CN148" s="189">
        <f t="shared" si="235"/>
        <v>0.2</v>
      </c>
      <c r="CO148" s="194">
        <f t="shared" si="236"/>
        <v>0.1</v>
      </c>
      <c r="CP148" s="194">
        <f t="shared" si="237"/>
        <v>0.15</v>
      </c>
      <c r="CQ148" s="189">
        <f t="shared" si="238"/>
        <v>0.36870000000000003</v>
      </c>
      <c r="CR148" s="189">
        <f t="shared" si="294"/>
        <v>3.687E-2</v>
      </c>
      <c r="CS148" s="189">
        <f t="shared" si="294"/>
        <v>3.687E-2</v>
      </c>
      <c r="CT148" s="189">
        <f t="shared" si="239"/>
        <v>1.8599999999999998E-2</v>
      </c>
      <c r="CU148" s="189">
        <f t="shared" si="295"/>
        <v>1.8600000000000001E-3</v>
      </c>
      <c r="CV148" s="189">
        <f t="shared" si="295"/>
        <v>1.8600000000000001E-3</v>
      </c>
      <c r="CW148" s="189">
        <f t="shared" si="240"/>
        <v>2.9999999999999997E-4</v>
      </c>
      <c r="CX148" s="189">
        <f t="shared" si="296"/>
        <v>3.0000000000000001E-5</v>
      </c>
      <c r="CY148" s="189">
        <f t="shared" si="296"/>
        <v>3.0000000000000001E-5</v>
      </c>
      <c r="CZ148" s="195">
        <f t="shared" si="285"/>
        <v>8.1647993276118314</v>
      </c>
      <c r="DA148" s="195">
        <f t="shared" si="286"/>
        <v>60.006371477292653</v>
      </c>
      <c r="DB148" s="195">
        <f t="shared" si="287"/>
        <v>1.362028360445185</v>
      </c>
      <c r="DC148" s="195">
        <f t="shared" si="288"/>
        <v>42.048790680717516</v>
      </c>
      <c r="DD148" s="195">
        <f t="shared" si="289"/>
        <v>0.83426207078899028</v>
      </c>
      <c r="DE148" s="195">
        <f t="shared" si="290"/>
        <v>26.046549816587831</v>
      </c>
      <c r="DF148" s="195">
        <f t="shared" si="291"/>
        <v>138.462801733444</v>
      </c>
    </row>
    <row r="149" spans="1:110" ht="16" x14ac:dyDescent="0.2">
      <c r="A149" s="5"/>
      <c r="B149" s="5"/>
      <c r="C149" s="182"/>
      <c r="D149" s="186"/>
      <c r="E149" s="184"/>
      <c r="F149" s="1"/>
      <c r="G149" s="1"/>
      <c r="I149" s="69">
        <f t="shared" si="275"/>
        <v>146</v>
      </c>
      <c r="J149" s="76">
        <f t="shared" si="275"/>
        <v>43855</v>
      </c>
      <c r="K149" s="74">
        <f t="shared" si="241"/>
        <v>1</v>
      </c>
      <c r="L149" s="75">
        <f t="shared" si="204"/>
        <v>25.089478646312902</v>
      </c>
      <c r="M149" s="75">
        <f t="shared" si="205"/>
        <v>0.9</v>
      </c>
      <c r="N149" s="75">
        <f t="shared" si="206"/>
        <v>0.45</v>
      </c>
      <c r="O149" s="75">
        <f t="shared" si="207"/>
        <v>0.2</v>
      </c>
      <c r="P149" s="78">
        <f t="shared" si="293"/>
        <v>0.99961607680172215</v>
      </c>
      <c r="Q149" s="78">
        <f t="shared" si="208"/>
        <v>0.2008530907806251</v>
      </c>
      <c r="R149" s="78">
        <f t="shared" si="209"/>
        <v>9.038389085128129E-2</v>
      </c>
      <c r="S149" s="78">
        <f t="shared" si="210"/>
        <v>0.4416908246333191</v>
      </c>
      <c r="T149" s="79">
        <f t="shared" si="211"/>
        <v>89.898208345826376</v>
      </c>
      <c r="U149" s="79">
        <f t="shared" si="212"/>
        <v>11.237276043228297</v>
      </c>
      <c r="V149" s="79">
        <f t="shared" si="213"/>
        <v>11.237276043228297</v>
      </c>
      <c r="W149" s="79">
        <f t="shared" si="214"/>
        <v>50.567742194527334</v>
      </c>
      <c r="X149" s="78">
        <f t="shared" si="215"/>
        <v>0.11921349863998162</v>
      </c>
      <c r="Y149" s="80">
        <f t="shared" si="216"/>
        <v>3.9198135307118971E-2</v>
      </c>
      <c r="Z149" s="63">
        <f t="shared" si="242"/>
        <v>8.1616703991509407</v>
      </c>
      <c r="AA149" s="63">
        <f t="shared" si="243"/>
        <v>8.1616703991509407</v>
      </c>
      <c r="AB149" s="80">
        <f t="shared" si="217"/>
        <v>9.0263339326016934E-2</v>
      </c>
      <c r="AC149" s="119">
        <f t="shared" si="244"/>
        <v>0</v>
      </c>
      <c r="AD149" s="119">
        <f t="shared" si="245"/>
        <v>0</v>
      </c>
      <c r="AE149" s="119">
        <f t="shared" si="218"/>
        <v>0</v>
      </c>
      <c r="AF149" s="119">
        <f t="shared" si="246"/>
        <v>0</v>
      </c>
      <c r="AG149" s="119">
        <f t="shared" si="247"/>
        <v>450358.29143095663</v>
      </c>
      <c r="AH149" s="121">
        <f t="shared" si="276"/>
        <v>4469999.9999999972</v>
      </c>
      <c r="AI149" s="126">
        <f t="shared" si="248"/>
        <v>4019641.7085690405</v>
      </c>
      <c r="AJ149" s="119">
        <f t="shared" si="219"/>
        <v>8828.3478197648219</v>
      </c>
      <c r="AK149" s="119">
        <f t="shared" si="249"/>
        <v>14841.191880286297</v>
      </c>
      <c r="AL149" s="119">
        <f t="shared" si="250"/>
        <v>1238749.0141035761</v>
      </c>
      <c r="AM149" s="126">
        <f t="shared" si="220"/>
        <v>2780892.6944654644</v>
      </c>
      <c r="AN149" s="121">
        <f t="shared" si="251"/>
        <v>403351931.89383209</v>
      </c>
      <c r="AO149" s="120">
        <f t="shared" si="277"/>
        <v>40335.193189383208</v>
      </c>
      <c r="AP149" s="128">
        <f t="shared" si="221"/>
        <v>7000</v>
      </c>
      <c r="AQ149" s="132">
        <f t="shared" si="252"/>
        <v>181.90000000000083</v>
      </c>
      <c r="AR149" s="132">
        <f t="shared" si="253"/>
        <v>242.57000000000031</v>
      </c>
      <c r="AS149" s="132">
        <f t="shared" si="254"/>
        <v>146.92499999999976</v>
      </c>
      <c r="AT149" s="139">
        <f t="shared" si="278"/>
        <v>73006699672.783936</v>
      </c>
      <c r="AU149" s="139">
        <f t="shared" si="279"/>
        <v>-24671300.989074707</v>
      </c>
      <c r="AV149" s="139">
        <f t="shared" si="292"/>
        <v>264508.65709730162</v>
      </c>
      <c r="AW149" s="139">
        <f t="shared" si="222"/>
        <v>15027743.59993962</v>
      </c>
      <c r="AX149" s="133">
        <f t="shared" si="255"/>
        <v>97659569750.13475</v>
      </c>
      <c r="AY149" s="133">
        <f t="shared" si="280"/>
        <v>-338716886.35423279</v>
      </c>
      <c r="AZ149" s="133">
        <f t="shared" si="256"/>
        <v>5956.5524857183718</v>
      </c>
      <c r="BA149" s="133">
        <f t="shared" si="257"/>
        <v>12180.065222604315</v>
      </c>
      <c r="BB149" s="146">
        <f t="shared" si="281"/>
        <v>59181812207.122421</v>
      </c>
      <c r="BC149" s="146">
        <f t="shared" si="282"/>
        <v>-234743217.26417542</v>
      </c>
      <c r="BD149" s="146">
        <f t="shared" si="283"/>
        <v>24182609.934257973</v>
      </c>
      <c r="BE149" s="146">
        <f t="shared" si="223"/>
        <v>23484237.184670646</v>
      </c>
      <c r="BF149" s="136">
        <f t="shared" si="258"/>
        <v>19360892730.903938</v>
      </c>
      <c r="BG149" s="136">
        <f t="shared" si="259"/>
        <v>-103326073.8772316</v>
      </c>
      <c r="BH149" s="136">
        <f t="shared" si="260"/>
        <v>3.6967413362252658E-5</v>
      </c>
      <c r="BI149" s="136">
        <f t="shared" si="261"/>
        <v>6.6745751071608367E-4</v>
      </c>
      <c r="BJ149" s="150">
        <f t="shared" si="224"/>
        <v>38524160.85050033</v>
      </c>
      <c r="BK149" s="150">
        <f t="shared" si="262"/>
        <v>24517695153.203487</v>
      </c>
      <c r="BL149" s="149">
        <f t="shared" si="263"/>
        <v>3337890092.4214716</v>
      </c>
      <c r="BM149" s="150">
        <f t="shared" si="264"/>
        <v>0</v>
      </c>
      <c r="BN149" s="150">
        <f t="shared" si="284"/>
        <v>600963465139.40625</v>
      </c>
      <c r="BO149" s="154">
        <f t="shared" si="265"/>
        <v>0.21610451432931749</v>
      </c>
      <c r="BP149" s="154">
        <f t="shared" si="225"/>
        <v>0.21610451432931749</v>
      </c>
      <c r="BQ149" s="148">
        <f t="shared" si="266"/>
        <v>1944751834773.6843</v>
      </c>
      <c r="BR149" s="148">
        <f t="shared" si="267"/>
        <v>1944.7518347736843</v>
      </c>
      <c r="BS149" s="139">
        <f t="shared" si="226"/>
        <v>-19432537.623039074</v>
      </c>
      <c r="BT149" s="139">
        <f t="shared" si="227"/>
        <v>65315139888.134094</v>
      </c>
      <c r="BU149" s="139">
        <f t="shared" si="228"/>
        <v>5976142728.3377829</v>
      </c>
      <c r="BV149" s="139">
        <f t="shared" si="268"/>
        <v>115089127363.59625</v>
      </c>
      <c r="BW149" s="139">
        <f t="shared" si="269"/>
        <v>101988484174.35574</v>
      </c>
      <c r="BX149" s="139">
        <f t="shared" si="270"/>
        <v>21595691959218.594</v>
      </c>
      <c r="BY149" s="143">
        <f t="shared" si="271"/>
        <v>7.7657408364581499</v>
      </c>
      <c r="BZ149" s="143">
        <f t="shared" si="229"/>
        <v>7.7657408364581499</v>
      </c>
      <c r="CA149" s="143">
        <f t="shared" si="230"/>
        <v>86.077434106978885</v>
      </c>
      <c r="CB149" s="143">
        <f t="shared" si="231"/>
        <v>86.077434106978885</v>
      </c>
      <c r="CC149" s="143">
        <f t="shared" si="232"/>
        <v>1.4288253468220715</v>
      </c>
      <c r="CD149" s="143">
        <f t="shared" si="233"/>
        <v>7.8926344123234431</v>
      </c>
      <c r="CE149" s="166">
        <f t="shared" si="234"/>
        <v>96.703665136299975</v>
      </c>
      <c r="CG149" s="167">
        <v>148</v>
      </c>
      <c r="CH149" s="169">
        <f t="shared" si="272"/>
        <v>147</v>
      </c>
      <c r="CI149" s="170">
        <f t="shared" si="273"/>
        <v>1.9762333088953288</v>
      </c>
      <c r="CK149" s="189">
        <v>147</v>
      </c>
      <c r="CL149" s="190">
        <f>'Litter calculation'!G$30+CK149</f>
        <v>42822</v>
      </c>
      <c r="CM149" s="193">
        <f t="shared" si="274"/>
        <v>3</v>
      </c>
      <c r="CN149" s="189">
        <f t="shared" si="235"/>
        <v>0.2</v>
      </c>
      <c r="CO149" s="194">
        <f t="shared" si="236"/>
        <v>0.1</v>
      </c>
      <c r="CP149" s="194">
        <f t="shared" si="237"/>
        <v>0.15</v>
      </c>
      <c r="CQ149" s="189">
        <f t="shared" si="238"/>
        <v>0.36870000000000003</v>
      </c>
      <c r="CR149" s="189">
        <f t="shared" si="294"/>
        <v>3.687E-2</v>
      </c>
      <c r="CS149" s="189">
        <f t="shared" si="294"/>
        <v>3.687E-2</v>
      </c>
      <c r="CT149" s="189">
        <f t="shared" si="239"/>
        <v>1.8599999999999998E-2</v>
      </c>
      <c r="CU149" s="189">
        <f t="shared" si="295"/>
        <v>1.8600000000000001E-3</v>
      </c>
      <c r="CV149" s="189">
        <f t="shared" si="295"/>
        <v>1.8600000000000001E-3</v>
      </c>
      <c r="CW149" s="189">
        <f t="shared" si="240"/>
        <v>2.9999999999999997E-4</v>
      </c>
      <c r="CX149" s="189">
        <f t="shared" si="296"/>
        <v>3.0000000000000001E-5</v>
      </c>
      <c r="CY149" s="189">
        <f t="shared" si="296"/>
        <v>3.0000000000000001E-5</v>
      </c>
      <c r="CZ149" s="195">
        <f t="shared" si="285"/>
        <v>8.0880776911215797</v>
      </c>
      <c r="DA149" s="195">
        <f t="shared" si="286"/>
        <v>60.114632265866177</v>
      </c>
      <c r="DB149" s="195">
        <f t="shared" si="287"/>
        <v>1.3631843422713512</v>
      </c>
      <c r="DC149" s="195">
        <f t="shared" si="288"/>
        <v>42.143842235918861</v>
      </c>
      <c r="DD149" s="195">
        <f t="shared" si="289"/>
        <v>0.83824228554954272</v>
      </c>
      <c r="DE149" s="195">
        <f t="shared" si="290"/>
        <v>26.190237931814163</v>
      </c>
      <c r="DF149" s="195">
        <f t="shared" si="291"/>
        <v>138.73821675254166</v>
      </c>
    </row>
    <row r="150" spans="1:110" x14ac:dyDescent="0.2">
      <c r="A150" s="1"/>
      <c r="B150" s="1"/>
      <c r="C150" s="1"/>
      <c r="D150" s="1"/>
      <c r="E150" s="1"/>
      <c r="F150" s="1"/>
      <c r="G150" s="1"/>
      <c r="I150" s="69">
        <f t="shared" si="275"/>
        <v>147</v>
      </c>
      <c r="J150" s="76">
        <f t="shared" si="275"/>
        <v>43856</v>
      </c>
      <c r="K150" s="74">
        <f t="shared" si="241"/>
        <v>1</v>
      </c>
      <c r="L150" s="75">
        <f t="shared" si="204"/>
        <v>25.082652215964661</v>
      </c>
      <c r="M150" s="75">
        <f t="shared" si="205"/>
        <v>0.9</v>
      </c>
      <c r="N150" s="75">
        <f t="shared" si="206"/>
        <v>0.45</v>
      </c>
      <c r="O150" s="75">
        <f t="shared" si="207"/>
        <v>0.2</v>
      </c>
      <c r="P150" s="78">
        <f t="shared" si="293"/>
        <v>0.99941439351411254</v>
      </c>
      <c r="Q150" s="78">
        <f t="shared" si="208"/>
        <v>0.20081256651074261</v>
      </c>
      <c r="R150" s="78">
        <f t="shared" si="209"/>
        <v>9.0365654929834172E-2</v>
      </c>
      <c r="S150" s="78">
        <f t="shared" si="210"/>
        <v>0.44160170876204974</v>
      </c>
      <c r="T150" s="79">
        <f t="shared" si="211"/>
        <v>89.876851598557167</v>
      </c>
      <c r="U150" s="79">
        <f t="shared" si="212"/>
        <v>11.234606449819646</v>
      </c>
      <c r="V150" s="79">
        <f t="shared" si="213"/>
        <v>11.234606449819646</v>
      </c>
      <c r="W150" s="79">
        <f t="shared" si="214"/>
        <v>50.555729024188409</v>
      </c>
      <c r="X150" s="78">
        <f t="shared" si="215"/>
        <v>0.1191737996868152</v>
      </c>
      <c r="Y150" s="80">
        <f t="shared" si="216"/>
        <v>3.9185765815327962E-2</v>
      </c>
      <c r="Z150" s="63">
        <f t="shared" si="242"/>
        <v>8.1627361860293206</v>
      </c>
      <c r="AA150" s="63">
        <f t="shared" si="243"/>
        <v>8.1627361860293206</v>
      </c>
      <c r="AB150" s="80">
        <f t="shared" si="217"/>
        <v>9.0248726944949703E-2</v>
      </c>
      <c r="AC150" s="119">
        <f t="shared" si="244"/>
        <v>0</v>
      </c>
      <c r="AD150" s="119">
        <f t="shared" si="245"/>
        <v>0</v>
      </c>
      <c r="AE150" s="119">
        <f t="shared" si="218"/>
        <v>0</v>
      </c>
      <c r="AF150" s="119">
        <f t="shared" si="246"/>
        <v>0</v>
      </c>
      <c r="AG150" s="119">
        <f t="shared" si="247"/>
        <v>450358.29143095663</v>
      </c>
      <c r="AH150" s="121">
        <f t="shared" si="276"/>
        <v>4469999.9999999972</v>
      </c>
      <c r="AI150" s="126">
        <f t="shared" si="248"/>
        <v>4019641.7085690405</v>
      </c>
      <c r="AJ150" s="119">
        <f t="shared" si="219"/>
        <v>8969.5916365224839</v>
      </c>
      <c r="AK150" s="119">
        <f t="shared" si="249"/>
        <v>14982.435697043958</v>
      </c>
      <c r="AL150" s="119">
        <f t="shared" si="250"/>
        <v>1253731.4498006201</v>
      </c>
      <c r="AM150" s="126">
        <f t="shared" si="220"/>
        <v>2765910.2587684207</v>
      </c>
      <c r="AN150" s="121">
        <f t="shared" si="251"/>
        <v>401178818.77986515</v>
      </c>
      <c r="AO150" s="120">
        <f t="shared" si="277"/>
        <v>40117.881877986518</v>
      </c>
      <c r="AP150" s="128">
        <f t="shared" si="221"/>
        <v>7000</v>
      </c>
      <c r="AQ150" s="132">
        <f t="shared" si="252"/>
        <v>182.80000000000084</v>
      </c>
      <c r="AR150" s="132">
        <f t="shared" si="253"/>
        <v>243.02000000000029</v>
      </c>
      <c r="AS150" s="132">
        <f t="shared" si="254"/>
        <v>147.12499999999974</v>
      </c>
      <c r="AT150" s="139">
        <f t="shared" si="278"/>
        <v>72974427136.0578</v>
      </c>
      <c r="AU150" s="139">
        <f t="shared" si="279"/>
        <v>-32272536.726135254</v>
      </c>
      <c r="AV150" s="139">
        <f t="shared" si="292"/>
        <v>97301.631550641629</v>
      </c>
      <c r="AW150" s="139">
        <f t="shared" si="222"/>
        <v>5526113.5987279359</v>
      </c>
      <c r="AX150" s="133">
        <f t="shared" si="255"/>
        <v>97313946071.432007</v>
      </c>
      <c r="AY150" s="133">
        <f t="shared" si="280"/>
        <v>-345623678.70274353</v>
      </c>
      <c r="AZ150" s="133">
        <f t="shared" si="256"/>
        <v>4855.4094672161145</v>
      </c>
      <c r="BA150" s="133">
        <f t="shared" si="257"/>
        <v>9924.2612650596875</v>
      </c>
      <c r="BB150" s="146">
        <f t="shared" si="281"/>
        <v>58943197949.23159</v>
      </c>
      <c r="BC150" s="146">
        <f t="shared" si="282"/>
        <v>-238614257.89083099</v>
      </c>
      <c r="BD150" s="146">
        <f t="shared" si="283"/>
        <v>22003683.063578963</v>
      </c>
      <c r="BE150" s="146">
        <f t="shared" si="223"/>
        <v>21359041.033722803</v>
      </c>
      <c r="BF150" s="136">
        <f t="shared" si="258"/>
        <v>19256583301.433525</v>
      </c>
      <c r="BG150" s="136">
        <f t="shared" si="259"/>
        <v>-104309429.47041321</v>
      </c>
      <c r="BH150" s="136">
        <f t="shared" si="260"/>
        <v>2.3642191585802393E-5</v>
      </c>
      <c r="BI150" s="136">
        <f t="shared" si="261"/>
        <v>4.2669682002962879E-4</v>
      </c>
      <c r="BJ150" s="150">
        <f t="shared" si="224"/>
        <v>26895078.894142494</v>
      </c>
      <c r="BK150" s="150">
        <f t="shared" si="262"/>
        <v>23423392937.828972</v>
      </c>
      <c r="BL150" s="149">
        <f t="shared" si="263"/>
        <v>3237771989.7799139</v>
      </c>
      <c r="BM150" s="150">
        <f t="shared" si="264"/>
        <v>0</v>
      </c>
      <c r="BN150" s="150">
        <f t="shared" si="284"/>
        <v>574329195290.69153</v>
      </c>
      <c r="BO150" s="154">
        <f t="shared" si="265"/>
        <v>0.2076456361770839</v>
      </c>
      <c r="BP150" s="154">
        <f t="shared" si="225"/>
        <v>0.2076456361770839</v>
      </c>
      <c r="BQ150" s="148">
        <f t="shared" si="266"/>
        <v>1947989606763.4644</v>
      </c>
      <c r="BR150" s="148">
        <f t="shared" si="267"/>
        <v>1947.9896067634645</v>
      </c>
      <c r="BS150" s="139">
        <f t="shared" si="226"/>
        <v>-19435075.209415317</v>
      </c>
      <c r="BT150" s="139">
        <f t="shared" si="227"/>
        <v>62399918786.376381</v>
      </c>
      <c r="BU150" s="139">
        <f t="shared" si="228"/>
        <v>5943945468.2967129</v>
      </c>
      <c r="BV150" s="139">
        <f t="shared" si="268"/>
        <v>116349712722.14259</v>
      </c>
      <c r="BW150" s="139">
        <f t="shared" si="269"/>
        <v>98847891909.096313</v>
      </c>
      <c r="BX150" s="139">
        <f t="shared" si="270"/>
        <v>21509826839075.664</v>
      </c>
      <c r="BY150" s="143">
        <f t="shared" si="271"/>
        <v>7.7767623771905612</v>
      </c>
      <c r="BZ150" s="143">
        <f t="shared" si="229"/>
        <v>7.7767623771905612</v>
      </c>
      <c r="CA150" s="143">
        <f t="shared" si="230"/>
        <v>86.199599649987675</v>
      </c>
      <c r="CB150" s="143">
        <f t="shared" si="231"/>
        <v>86.199599649987675</v>
      </c>
      <c r="CC150" s="143">
        <f t="shared" si="232"/>
        <v>1.4152679812446141</v>
      </c>
      <c r="CD150" s="143">
        <f t="shared" si="233"/>
        <v>7.8996703524080045</v>
      </c>
      <c r="CE150" s="166">
        <f t="shared" si="234"/>
        <v>96.777234647475709</v>
      </c>
      <c r="CG150" s="167">
        <v>149</v>
      </c>
      <c r="CH150" s="169">
        <f t="shared" si="272"/>
        <v>148</v>
      </c>
      <c r="CI150" s="170">
        <f t="shared" si="273"/>
        <v>1.9761224936137434</v>
      </c>
      <c r="CK150" s="189">
        <v>148</v>
      </c>
      <c r="CL150" s="190">
        <f>'Litter calculation'!G$30+CK150</f>
        <v>42823</v>
      </c>
      <c r="CM150" s="193">
        <f t="shared" si="274"/>
        <v>3</v>
      </c>
      <c r="CN150" s="189">
        <f t="shared" si="235"/>
        <v>0.2</v>
      </c>
      <c r="CO150" s="194">
        <f t="shared" si="236"/>
        <v>0.1</v>
      </c>
      <c r="CP150" s="194">
        <f t="shared" si="237"/>
        <v>0.15</v>
      </c>
      <c r="CQ150" s="189">
        <f t="shared" si="238"/>
        <v>0.36870000000000003</v>
      </c>
      <c r="CR150" s="189">
        <f t="shared" si="294"/>
        <v>3.687E-2</v>
      </c>
      <c r="CS150" s="189">
        <f t="shared" si="294"/>
        <v>3.687E-2</v>
      </c>
      <c r="CT150" s="189">
        <f t="shared" si="239"/>
        <v>1.8599999999999998E-2</v>
      </c>
      <c r="CU150" s="189">
        <f t="shared" si="295"/>
        <v>1.8600000000000001E-3</v>
      </c>
      <c r="CV150" s="189">
        <f t="shared" si="295"/>
        <v>1.8600000000000001E-3</v>
      </c>
      <c r="CW150" s="189">
        <f t="shared" si="240"/>
        <v>2.9999999999999997E-4</v>
      </c>
      <c r="CX150" s="189">
        <f t="shared" si="296"/>
        <v>3.0000000000000001E-5</v>
      </c>
      <c r="CY150" s="189">
        <f t="shared" si="296"/>
        <v>3.0000000000000001E-5</v>
      </c>
      <c r="CZ150" s="195">
        <f t="shared" si="285"/>
        <v>8.0127698876622873</v>
      </c>
      <c r="DA150" s="195">
        <f t="shared" si="286"/>
        <v>60.222860581074379</v>
      </c>
      <c r="DB150" s="195">
        <f t="shared" si="287"/>
        <v>1.3643381759696989</v>
      </c>
      <c r="DC150" s="195">
        <f t="shared" si="288"/>
        <v>42.238890939616326</v>
      </c>
      <c r="DD150" s="195">
        <f t="shared" si="289"/>
        <v>0.84221510399134925</v>
      </c>
      <c r="DE150" s="195">
        <f t="shared" si="290"/>
        <v>26.333921736461697</v>
      </c>
      <c r="DF150" s="195">
        <f t="shared" si="291"/>
        <v>139.01499642477575</v>
      </c>
    </row>
    <row r="151" spans="1:110" x14ac:dyDescent="0.2">
      <c r="A151" s="1"/>
      <c r="B151" s="1"/>
      <c r="C151" s="1"/>
      <c r="D151" s="1"/>
      <c r="E151" s="1"/>
      <c r="F151" s="1"/>
      <c r="G151" s="1"/>
      <c r="I151" s="69">
        <f t="shared" si="275"/>
        <v>148</v>
      </c>
      <c r="J151" s="76">
        <f t="shared" si="275"/>
        <v>43857</v>
      </c>
      <c r="K151" s="74">
        <f t="shared" si="241"/>
        <v>1</v>
      </c>
      <c r="L151" s="75">
        <f t="shared" si="204"/>
        <v>25.073460186772735</v>
      </c>
      <c r="M151" s="75">
        <f t="shared" si="205"/>
        <v>0.9</v>
      </c>
      <c r="N151" s="75">
        <f t="shared" si="206"/>
        <v>0.45</v>
      </c>
      <c r="O151" s="75">
        <f t="shared" si="207"/>
        <v>0.2</v>
      </c>
      <c r="P151" s="78">
        <f t="shared" si="293"/>
        <v>0.99914288414040686</v>
      </c>
      <c r="Q151" s="78">
        <f t="shared" si="208"/>
        <v>0.20075801206914223</v>
      </c>
      <c r="R151" s="78">
        <f t="shared" si="209"/>
        <v>9.0341105431113997E-2</v>
      </c>
      <c r="S151" s="78">
        <f t="shared" si="210"/>
        <v>0.44148173950390074</v>
      </c>
      <c r="T151" s="79">
        <f t="shared" si="211"/>
        <v>89.84814109250523</v>
      </c>
      <c r="U151" s="79">
        <f t="shared" si="212"/>
        <v>11.231017636563154</v>
      </c>
      <c r="V151" s="79">
        <f t="shared" si="213"/>
        <v>11.231017636563154</v>
      </c>
      <c r="W151" s="79">
        <f t="shared" si="214"/>
        <v>50.539579364534191</v>
      </c>
      <c r="X151" s="78">
        <f t="shared" si="215"/>
        <v>0.11912036453125079</v>
      </c>
      <c r="Y151" s="80">
        <f t="shared" si="216"/>
        <v>3.9169109858432194E-2</v>
      </c>
      <c r="Z151" s="63">
        <f t="shared" si="242"/>
        <v>8.1641716205738692</v>
      </c>
      <c r="AA151" s="63">
        <f t="shared" si="243"/>
        <v>8.1641716205738692</v>
      </c>
      <c r="AB151" s="80">
        <f t="shared" si="217"/>
        <v>9.0229054595672042E-2</v>
      </c>
      <c r="AC151" s="119">
        <f t="shared" si="244"/>
        <v>0</v>
      </c>
      <c r="AD151" s="119">
        <f t="shared" si="245"/>
        <v>0</v>
      </c>
      <c r="AE151" s="119">
        <f t="shared" si="218"/>
        <v>0</v>
      </c>
      <c r="AF151" s="119">
        <f t="shared" si="246"/>
        <v>0</v>
      </c>
      <c r="AG151" s="119">
        <f t="shared" si="247"/>
        <v>450358.29143095663</v>
      </c>
      <c r="AH151" s="121">
        <f t="shared" si="276"/>
        <v>4469999.9999999972</v>
      </c>
      <c r="AI151" s="126">
        <f t="shared" si="248"/>
        <v>4019641.7085690405</v>
      </c>
      <c r="AJ151" s="119">
        <f t="shared" si="219"/>
        <v>9111.6777824776709</v>
      </c>
      <c r="AK151" s="119">
        <f t="shared" si="249"/>
        <v>15124.521842999147</v>
      </c>
      <c r="AL151" s="119">
        <f t="shared" si="250"/>
        <v>1268855.9716436192</v>
      </c>
      <c r="AM151" s="126">
        <f t="shared" si="220"/>
        <v>2750785.7369254213</v>
      </c>
      <c r="AN151" s="121">
        <f t="shared" si="251"/>
        <v>398985096.91620404</v>
      </c>
      <c r="AO151" s="120">
        <f t="shared" si="277"/>
        <v>39898.509691620406</v>
      </c>
      <c r="AP151" s="128">
        <f t="shared" si="221"/>
        <v>7000</v>
      </c>
      <c r="AQ151" s="132">
        <f t="shared" si="252"/>
        <v>183.70000000000084</v>
      </c>
      <c r="AR151" s="132">
        <f t="shared" si="253"/>
        <v>243.47000000000028</v>
      </c>
      <c r="AS151" s="132">
        <f t="shared" si="254"/>
        <v>147.32499999999973</v>
      </c>
      <c r="AT151" s="139">
        <f t="shared" si="278"/>
        <v>72934475716.282425</v>
      </c>
      <c r="AU151" s="139">
        <f t="shared" si="279"/>
        <v>-39951419.775375366</v>
      </c>
      <c r="AV151" s="139">
        <f t="shared" si="292"/>
        <v>35796.62955118747</v>
      </c>
      <c r="AW151" s="139">
        <f t="shared" si="222"/>
        <v>2032049.8911309019</v>
      </c>
      <c r="AX151" s="133">
        <f t="shared" si="255"/>
        <v>96961358252.576019</v>
      </c>
      <c r="AY151" s="133">
        <f t="shared" si="280"/>
        <v>-352587818.85598755</v>
      </c>
      <c r="AZ151" s="133">
        <f t="shared" si="256"/>
        <v>3957.6526802329618</v>
      </c>
      <c r="BA151" s="133">
        <f t="shared" si="257"/>
        <v>8084.7147619276157</v>
      </c>
      <c r="BB151" s="146">
        <f t="shared" si="281"/>
        <v>58700682383.796417</v>
      </c>
      <c r="BC151" s="146">
        <f t="shared" si="282"/>
        <v>-242515565.43517303</v>
      </c>
      <c r="BD151" s="146">
        <f t="shared" si="283"/>
        <v>20019790.60529856</v>
      </c>
      <c r="BE151" s="146">
        <f t="shared" si="223"/>
        <v>19422019.956495151</v>
      </c>
      <c r="BF151" s="136">
        <f t="shared" si="258"/>
        <v>19151284651.977795</v>
      </c>
      <c r="BG151" s="136">
        <f t="shared" si="259"/>
        <v>-105298649.45573044</v>
      </c>
      <c r="BH151" s="136">
        <f t="shared" si="260"/>
        <v>1.512074981543257E-5</v>
      </c>
      <c r="BI151" s="136">
        <f t="shared" si="261"/>
        <v>2.7275479063567872E-4</v>
      </c>
      <c r="BJ151" s="150">
        <f t="shared" si="224"/>
        <v>21462154.562660735</v>
      </c>
      <c r="BK151" s="150">
        <f t="shared" si="262"/>
        <v>22373791804.860191</v>
      </c>
      <c r="BL151" s="149">
        <f t="shared" si="263"/>
        <v>3140540959.9637594</v>
      </c>
      <c r="BM151" s="150">
        <f t="shared" si="264"/>
        <v>0</v>
      </c>
      <c r="BN151" s="150">
        <f t="shared" si="284"/>
        <v>548836324680.43018</v>
      </c>
      <c r="BO151" s="154">
        <f t="shared" si="265"/>
        <v>0.19951983802775916</v>
      </c>
      <c r="BP151" s="154">
        <f t="shared" si="225"/>
        <v>0.19951983802775916</v>
      </c>
      <c r="BQ151" s="148">
        <f t="shared" si="266"/>
        <v>1951130147723.4282</v>
      </c>
      <c r="BR151" s="148">
        <f t="shared" si="267"/>
        <v>1951.1301477234283</v>
      </c>
      <c r="BS151" s="139">
        <f t="shared" si="226"/>
        <v>-19438492.908786666</v>
      </c>
      <c r="BT151" s="139">
        <f t="shared" si="227"/>
        <v>59603781368.147552</v>
      </c>
      <c r="BU151" s="139">
        <f t="shared" si="228"/>
        <v>5911442862.5643873</v>
      </c>
      <c r="BV151" s="139">
        <f t="shared" si="268"/>
        <v>117619812441.63261</v>
      </c>
      <c r="BW151" s="139">
        <f t="shared" si="269"/>
        <v>95819893505.957016</v>
      </c>
      <c r="BX151" s="139">
        <f t="shared" si="270"/>
        <v>21422492257416.367</v>
      </c>
      <c r="BY151" s="143">
        <f t="shared" si="271"/>
        <v>7.7877720426747903</v>
      </c>
      <c r="BZ151" s="143">
        <f t="shared" si="229"/>
        <v>7.7877720426747903</v>
      </c>
      <c r="CA151" s="143">
        <f t="shared" si="230"/>
        <v>86.321633564744346</v>
      </c>
      <c r="CB151" s="143">
        <f t="shared" si="231"/>
        <v>86.321633564744346</v>
      </c>
      <c r="CC151" s="143">
        <f t="shared" si="232"/>
        <v>1.401957627309238</v>
      </c>
      <c r="CD151" s="143">
        <f t="shared" si="233"/>
        <v>7.90686148849381</v>
      </c>
      <c r="CE151" s="166">
        <f t="shared" si="234"/>
        <v>96.848300794759965</v>
      </c>
      <c r="CG151" s="167">
        <v>150</v>
      </c>
      <c r="CH151" s="169">
        <f t="shared" si="272"/>
        <v>149</v>
      </c>
      <c r="CI151" s="170">
        <f t="shared" si="273"/>
        <v>1.976013177689196</v>
      </c>
      <c r="CK151" s="189">
        <v>149</v>
      </c>
      <c r="CL151" s="190">
        <f>'Litter calculation'!G$30+CK151</f>
        <v>42824</v>
      </c>
      <c r="CM151" s="193">
        <f t="shared" si="274"/>
        <v>3</v>
      </c>
      <c r="CN151" s="189">
        <f t="shared" si="235"/>
        <v>0.2</v>
      </c>
      <c r="CO151" s="194">
        <f t="shared" si="236"/>
        <v>0.1</v>
      </c>
      <c r="CP151" s="194">
        <f t="shared" si="237"/>
        <v>0.15</v>
      </c>
      <c r="CQ151" s="189">
        <f t="shared" si="238"/>
        <v>0.36870000000000003</v>
      </c>
      <c r="CR151" s="189">
        <f t="shared" si="294"/>
        <v>3.687E-2</v>
      </c>
      <c r="CS151" s="189">
        <f t="shared" si="294"/>
        <v>3.687E-2</v>
      </c>
      <c r="CT151" s="189">
        <f t="shared" si="239"/>
        <v>1.8599999999999998E-2</v>
      </c>
      <c r="CU151" s="189">
        <f t="shared" si="295"/>
        <v>1.8600000000000001E-3</v>
      </c>
      <c r="CV151" s="189">
        <f t="shared" si="295"/>
        <v>1.8600000000000001E-3</v>
      </c>
      <c r="CW151" s="189">
        <f t="shared" si="240"/>
        <v>2.9999999999999997E-4</v>
      </c>
      <c r="CX151" s="189">
        <f t="shared" si="296"/>
        <v>3.0000000000000001E-5</v>
      </c>
      <c r="CY151" s="189">
        <f t="shared" si="296"/>
        <v>3.0000000000000001E-5</v>
      </c>
      <c r="CZ151" s="195">
        <f t="shared" si="285"/>
        <v>7.9388498629951387</v>
      </c>
      <c r="DA151" s="195">
        <f t="shared" si="286"/>
        <v>60.331056432657803</v>
      </c>
      <c r="DB151" s="195">
        <f t="shared" si="287"/>
        <v>1.3654898655320322</v>
      </c>
      <c r="DC151" s="195">
        <f t="shared" si="288"/>
        <v>42.333936791895454</v>
      </c>
      <c r="DD151" s="195">
        <f t="shared" si="289"/>
        <v>0.84618053985877661</v>
      </c>
      <c r="DE151" s="195">
        <f t="shared" si="290"/>
        <v>26.477601230659751</v>
      </c>
      <c r="DF151" s="195">
        <f t="shared" si="291"/>
        <v>139.29311472359896</v>
      </c>
    </row>
    <row r="152" spans="1:110" x14ac:dyDescent="0.2">
      <c r="I152" s="69">
        <f t="shared" si="275"/>
        <v>149</v>
      </c>
      <c r="J152" s="76">
        <f t="shared" si="275"/>
        <v>43858</v>
      </c>
      <c r="K152" s="74">
        <f t="shared" si="241"/>
        <v>1</v>
      </c>
      <c r="L152" s="75">
        <f t="shared" si="204"/>
        <v>25.061905330927754</v>
      </c>
      <c r="M152" s="75">
        <f t="shared" si="205"/>
        <v>0.9</v>
      </c>
      <c r="N152" s="75">
        <f t="shared" si="206"/>
        <v>0.45</v>
      </c>
      <c r="O152" s="75">
        <f t="shared" si="207"/>
        <v>0.2</v>
      </c>
      <c r="P152" s="78">
        <f t="shared" si="293"/>
        <v>0.99880168745829256</v>
      </c>
      <c r="Q152" s="78">
        <f t="shared" si="208"/>
        <v>0.20068945534045696</v>
      </c>
      <c r="R152" s="78">
        <f t="shared" si="209"/>
        <v>9.0310254903205614E-2</v>
      </c>
      <c r="S152" s="78">
        <f t="shared" si="210"/>
        <v>0.4413309781792456</v>
      </c>
      <c r="T152" s="79">
        <f t="shared" si="211"/>
        <v>89.812127054250368</v>
      </c>
      <c r="U152" s="79">
        <f t="shared" si="212"/>
        <v>11.226515881781296</v>
      </c>
      <c r="V152" s="79">
        <f t="shared" si="213"/>
        <v>11.226515881781296</v>
      </c>
      <c r="W152" s="79">
        <f t="shared" si="214"/>
        <v>50.519321468015832</v>
      </c>
      <c r="X152" s="78">
        <f t="shared" si="215"/>
        <v>0.11905322776622247</v>
      </c>
      <c r="Y152" s="80">
        <f t="shared" si="216"/>
        <v>3.9148172459641084E-2</v>
      </c>
      <c r="Z152" s="63">
        <f t="shared" si="242"/>
        <v>8.1659765492508942</v>
      </c>
      <c r="AA152" s="63">
        <f t="shared" si="243"/>
        <v>8.1659765492508942</v>
      </c>
      <c r="AB152" s="80">
        <f t="shared" si="217"/>
        <v>9.0204331518876038E-2</v>
      </c>
      <c r="AC152" s="119">
        <f t="shared" si="244"/>
        <v>0</v>
      </c>
      <c r="AD152" s="119">
        <f t="shared" si="245"/>
        <v>0</v>
      </c>
      <c r="AE152" s="119">
        <f t="shared" si="218"/>
        <v>0</v>
      </c>
      <c r="AF152" s="119">
        <f t="shared" si="246"/>
        <v>0</v>
      </c>
      <c r="AG152" s="119">
        <f t="shared" si="247"/>
        <v>450358.29143095663</v>
      </c>
      <c r="AH152" s="121">
        <f t="shared" si="276"/>
        <v>4469999.9999999972</v>
      </c>
      <c r="AI152" s="126">
        <f t="shared" si="248"/>
        <v>4019641.7085690405</v>
      </c>
      <c r="AJ152" s="119">
        <f t="shared" si="219"/>
        <v>9254.5750517134438</v>
      </c>
      <c r="AK152" s="119">
        <f t="shared" si="249"/>
        <v>15267.419112234918</v>
      </c>
      <c r="AL152" s="119">
        <f t="shared" si="250"/>
        <v>1284123.3907558541</v>
      </c>
      <c r="AM152" s="126">
        <f t="shared" si="220"/>
        <v>2735518.3178131864</v>
      </c>
      <c r="AN152" s="121">
        <f t="shared" si="251"/>
        <v>396770648.65424538</v>
      </c>
      <c r="AO152" s="120">
        <f t="shared" si="277"/>
        <v>39677.064865424538</v>
      </c>
      <c r="AP152" s="128">
        <f t="shared" si="221"/>
        <v>7000</v>
      </c>
      <c r="AQ152" s="132">
        <f t="shared" si="252"/>
        <v>184.60000000000085</v>
      </c>
      <c r="AR152" s="132">
        <f t="shared" si="253"/>
        <v>243.92000000000027</v>
      </c>
      <c r="AS152" s="132">
        <f t="shared" si="254"/>
        <v>147.52499999999972</v>
      </c>
      <c r="AT152" s="139">
        <f t="shared" si="278"/>
        <v>72886768157.785202</v>
      </c>
      <c r="AU152" s="139">
        <f t="shared" si="279"/>
        <v>-47707558.4972229</v>
      </c>
      <c r="AV152" s="139">
        <f t="shared" si="292"/>
        <v>13171.514809761407</v>
      </c>
      <c r="AW152" s="139">
        <f t="shared" si="222"/>
        <v>747252.64681707008</v>
      </c>
      <c r="AX152" s="133">
        <f t="shared" si="255"/>
        <v>96601749827.849228</v>
      </c>
      <c r="AY152" s="133">
        <f t="shared" si="280"/>
        <v>-359608424.72679138</v>
      </c>
      <c r="AZ152" s="133">
        <f t="shared" si="256"/>
        <v>3225.7884614634163</v>
      </c>
      <c r="BA152" s="133">
        <f t="shared" si="257"/>
        <v>6584.9859203826272</v>
      </c>
      <c r="BB152" s="146">
        <f t="shared" si="281"/>
        <v>58454235812.986595</v>
      </c>
      <c r="BC152" s="146">
        <f t="shared" si="282"/>
        <v>-246446570.80982208</v>
      </c>
      <c r="BD152" s="146">
        <f t="shared" si="283"/>
        <v>18213680.940282509</v>
      </c>
      <c r="BE152" s="146">
        <f t="shared" si="223"/>
        <v>17656992.870811448</v>
      </c>
      <c r="BF152" s="136">
        <f t="shared" si="258"/>
        <v>19044991135.403778</v>
      </c>
      <c r="BG152" s="136">
        <f t="shared" si="259"/>
        <v>-106293516.57401657</v>
      </c>
      <c r="BH152" s="136">
        <f t="shared" si="260"/>
        <v>9.6713830083886133E-6</v>
      </c>
      <c r="BI152" s="136">
        <f t="shared" si="261"/>
        <v>1.7433939418307176E-4</v>
      </c>
      <c r="BJ152" s="150">
        <f t="shared" si="224"/>
        <v>18410830.503723238</v>
      </c>
      <c r="BK152" s="150">
        <f t="shared" si="262"/>
        <v>21367408518.54538</v>
      </c>
      <c r="BL152" s="149">
        <f t="shared" si="263"/>
        <v>3046152988.3750257</v>
      </c>
      <c r="BM152" s="150">
        <f t="shared" si="264"/>
        <v>0</v>
      </c>
      <c r="BN152" s="150">
        <f t="shared" si="284"/>
        <v>524441174004.01355</v>
      </c>
      <c r="BO152" s="154">
        <f t="shared" si="265"/>
        <v>0.19171546781059742</v>
      </c>
      <c r="BP152" s="154">
        <f t="shared" si="225"/>
        <v>0.19171546781059742</v>
      </c>
      <c r="BQ152" s="148">
        <f t="shared" si="266"/>
        <v>1954176300711.8032</v>
      </c>
      <c r="BR152" s="148">
        <f t="shared" si="267"/>
        <v>1954.1763007118032</v>
      </c>
      <c r="BS152" s="139">
        <f t="shared" si="226"/>
        <v>-19442790.355596922</v>
      </c>
      <c r="BT152" s="139">
        <f t="shared" si="227"/>
        <v>56922776293.404892</v>
      </c>
      <c r="BU152" s="139">
        <f t="shared" si="228"/>
        <v>5878633168.3507767</v>
      </c>
      <c r="BV152" s="139">
        <f t="shared" si="268"/>
        <v>118899179726.06186</v>
      </c>
      <c r="BW152" s="139">
        <f t="shared" si="269"/>
        <v>92904160207.025284</v>
      </c>
      <c r="BX152" s="139">
        <f t="shared" si="270"/>
        <v>21333676385645.215</v>
      </c>
      <c r="BY152" s="143">
        <f t="shared" si="271"/>
        <v>7.798769339881324</v>
      </c>
      <c r="BZ152" s="143">
        <f t="shared" si="229"/>
        <v>7.798769339881324</v>
      </c>
      <c r="CA152" s="143">
        <f t="shared" si="230"/>
        <v>86.44353038638512</v>
      </c>
      <c r="CB152" s="143">
        <f t="shared" si="231"/>
        <v>86.44353038638512</v>
      </c>
      <c r="CC152" s="143">
        <f t="shared" si="232"/>
        <v>1.3888902095694429</v>
      </c>
      <c r="CD152" s="143">
        <f t="shared" si="233"/>
        <v>7.9142048311985311</v>
      </c>
      <c r="CE152" s="166">
        <f t="shared" si="234"/>
        <v>96.916820461902262</v>
      </c>
      <c r="CG152" s="167">
        <v>151</v>
      </c>
      <c r="CH152" s="169">
        <f t="shared" si="272"/>
        <v>150</v>
      </c>
      <c r="CI152" s="170">
        <f t="shared" si="273"/>
        <v>1.9759053308966197</v>
      </c>
      <c r="CK152" s="189">
        <v>150</v>
      </c>
      <c r="CL152" s="190">
        <f>'Litter calculation'!G$30+CK152</f>
        <v>42825</v>
      </c>
      <c r="CM152" s="193">
        <f t="shared" si="274"/>
        <v>3</v>
      </c>
      <c r="CN152" s="189">
        <f t="shared" si="235"/>
        <v>0.2</v>
      </c>
      <c r="CO152" s="194">
        <f t="shared" si="236"/>
        <v>0.1</v>
      </c>
      <c r="CP152" s="194">
        <f t="shared" si="237"/>
        <v>0.15</v>
      </c>
      <c r="CQ152" s="189">
        <f t="shared" si="238"/>
        <v>0.36870000000000003</v>
      </c>
      <c r="CR152" s="189">
        <f t="shared" si="294"/>
        <v>3.687E-2</v>
      </c>
      <c r="CS152" s="189">
        <f t="shared" si="294"/>
        <v>3.687E-2</v>
      </c>
      <c r="CT152" s="189">
        <f t="shared" si="239"/>
        <v>1.8599999999999998E-2</v>
      </c>
      <c r="CU152" s="189">
        <f t="shared" si="295"/>
        <v>1.8600000000000001E-3</v>
      </c>
      <c r="CV152" s="189">
        <f t="shared" si="295"/>
        <v>1.8600000000000001E-3</v>
      </c>
      <c r="CW152" s="189">
        <f t="shared" si="240"/>
        <v>2.9999999999999997E-4</v>
      </c>
      <c r="CX152" s="189">
        <f t="shared" si="296"/>
        <v>3.0000000000000001E-5</v>
      </c>
      <c r="CY152" s="189">
        <f t="shared" si="296"/>
        <v>3.0000000000000001E-5</v>
      </c>
      <c r="CZ152" s="195">
        <f t="shared" si="285"/>
        <v>7.8662920430111116</v>
      </c>
      <c r="DA152" s="195">
        <f t="shared" si="286"/>
        <v>60.439219830354077</v>
      </c>
      <c r="DB152" s="195">
        <f t="shared" si="287"/>
        <v>1.3666394149427377</v>
      </c>
      <c r="DC152" s="195">
        <f t="shared" si="288"/>
        <v>42.42897979284178</v>
      </c>
      <c r="DD152" s="195">
        <f t="shared" si="289"/>
        <v>0.85013860687065068</v>
      </c>
      <c r="DE152" s="195">
        <f t="shared" si="290"/>
        <v>26.621276414537633</v>
      </c>
      <c r="DF152" s="195">
        <f t="shared" si="291"/>
        <v>139.57254610255796</v>
      </c>
    </row>
    <row r="153" spans="1:110" x14ac:dyDescent="0.2">
      <c r="I153" s="69">
        <f t="shared" si="275"/>
        <v>150</v>
      </c>
      <c r="J153" s="76">
        <f t="shared" si="275"/>
        <v>43859</v>
      </c>
      <c r="K153" s="74">
        <f t="shared" si="241"/>
        <v>1</v>
      </c>
      <c r="L153" s="75">
        <f t="shared" si="204"/>
        <v>25.047991133216644</v>
      </c>
      <c r="M153" s="75">
        <f t="shared" si="205"/>
        <v>0.9</v>
      </c>
      <c r="N153" s="75">
        <f t="shared" si="206"/>
        <v>0.45</v>
      </c>
      <c r="O153" s="75">
        <f t="shared" si="207"/>
        <v>0.2</v>
      </c>
      <c r="P153" s="78">
        <f t="shared" si="293"/>
        <v>0.99839097775576668</v>
      </c>
      <c r="Q153" s="78">
        <f t="shared" si="208"/>
        <v>0.20060693134441454</v>
      </c>
      <c r="R153" s="78">
        <f t="shared" si="209"/>
        <v>9.0273119104986532E-2</v>
      </c>
      <c r="S153" s="78">
        <f t="shared" si="210"/>
        <v>0.44114950179905971</v>
      </c>
      <c r="T153" s="79">
        <f t="shared" si="211"/>
        <v>89.768872344212255</v>
      </c>
      <c r="U153" s="79">
        <f t="shared" si="212"/>
        <v>11.221109043026532</v>
      </c>
      <c r="V153" s="79">
        <f t="shared" si="213"/>
        <v>11.221109043026532</v>
      </c>
      <c r="W153" s="79">
        <f t="shared" si="214"/>
        <v>50.494990693619393</v>
      </c>
      <c r="X153" s="78">
        <f t="shared" si="215"/>
        <v>0.11897243281626611</v>
      </c>
      <c r="Y153" s="80">
        <f t="shared" si="216"/>
        <v>3.912295993338856E-2</v>
      </c>
      <c r="Z153" s="63">
        <f t="shared" si="242"/>
        <v>8.1681507791020245</v>
      </c>
      <c r="AA153" s="63">
        <f t="shared" si="243"/>
        <v>8.1681507791020245</v>
      </c>
      <c r="AB153" s="80">
        <f t="shared" si="217"/>
        <v>9.0174569321548145E-2</v>
      </c>
      <c r="AC153" s="119">
        <f t="shared" si="244"/>
        <v>0</v>
      </c>
      <c r="AD153" s="119">
        <f t="shared" si="245"/>
        <v>0</v>
      </c>
      <c r="AE153" s="119">
        <f t="shared" si="218"/>
        <v>0</v>
      </c>
      <c r="AF153" s="119">
        <f t="shared" si="246"/>
        <v>0</v>
      </c>
      <c r="AG153" s="119">
        <f t="shared" si="247"/>
        <v>450358.29143095663</v>
      </c>
      <c r="AH153" s="121">
        <f t="shared" si="276"/>
        <v>4469999.9999999972</v>
      </c>
      <c r="AI153" s="126">
        <f t="shared" si="248"/>
        <v>4019641.7085690405</v>
      </c>
      <c r="AJ153" s="119">
        <f t="shared" si="219"/>
        <v>9398.2513650216551</v>
      </c>
      <c r="AK153" s="119">
        <f t="shared" si="249"/>
        <v>15411.095425543132</v>
      </c>
      <c r="AL153" s="119">
        <f t="shared" si="250"/>
        <v>1299534.4861813972</v>
      </c>
      <c r="AM153" s="126">
        <f t="shared" si="220"/>
        <v>2720107.2223876435</v>
      </c>
      <c r="AN153" s="121">
        <f t="shared" si="251"/>
        <v>394535360.99828357</v>
      </c>
      <c r="AO153" s="120">
        <f t="shared" si="277"/>
        <v>39453.536099828358</v>
      </c>
      <c r="AP153" s="128">
        <f t="shared" si="221"/>
        <v>7000</v>
      </c>
      <c r="AQ153" s="132">
        <f t="shared" si="252"/>
        <v>185.50000000000085</v>
      </c>
      <c r="AR153" s="132">
        <f t="shared" si="253"/>
        <v>244.37000000000026</v>
      </c>
      <c r="AS153" s="132">
        <f t="shared" si="254"/>
        <v>147.72499999999971</v>
      </c>
      <c r="AT153" s="139">
        <f t="shared" si="278"/>
        <v>72831227640.283478</v>
      </c>
      <c r="AU153" s="139">
        <f t="shared" si="279"/>
        <v>-55540517.501724243</v>
      </c>
      <c r="AV153" s="139">
        <f t="shared" si="292"/>
        <v>4847.6426728254173</v>
      </c>
      <c r="AW153" s="139">
        <f t="shared" si="222"/>
        <v>274820.47601518652</v>
      </c>
      <c r="AX153" s="133">
        <f t="shared" si="255"/>
        <v>96235065254.701431</v>
      </c>
      <c r="AY153" s="133">
        <f t="shared" si="280"/>
        <v>-366684573.14779663</v>
      </c>
      <c r="AZ153" s="133">
        <f t="shared" si="256"/>
        <v>2629.2138599232903</v>
      </c>
      <c r="BA153" s="133">
        <f t="shared" si="257"/>
        <v>5362.5872163062913</v>
      </c>
      <c r="BB153" s="146">
        <f t="shared" si="281"/>
        <v>58203829131.271675</v>
      </c>
      <c r="BC153" s="146">
        <f t="shared" si="282"/>
        <v>-250406681.71492004</v>
      </c>
      <c r="BD153" s="146">
        <f t="shared" si="283"/>
        <v>16569600.937682487</v>
      </c>
      <c r="BE153" s="146">
        <f t="shared" si="223"/>
        <v>16049118.241000758</v>
      </c>
      <c r="BF153" s="136">
        <f t="shared" si="258"/>
        <v>18937697327.91761</v>
      </c>
      <c r="BG153" s="136">
        <f t="shared" si="259"/>
        <v>-107293807.48616791</v>
      </c>
      <c r="BH153" s="136">
        <f t="shared" si="260"/>
        <v>6.1865166292097847E-6</v>
      </c>
      <c r="BI153" s="136">
        <f t="shared" si="261"/>
        <v>1.114299205587501E-4</v>
      </c>
      <c r="BJ153" s="150">
        <f t="shared" si="224"/>
        <v>16329301.30434368</v>
      </c>
      <c r="BK153" s="150">
        <f t="shared" si="262"/>
        <v>20402739328.486897</v>
      </c>
      <c r="BL153" s="149">
        <f t="shared" si="263"/>
        <v>2954545368.9817591</v>
      </c>
      <c r="BM153" s="150">
        <f t="shared" si="264"/>
        <v>0</v>
      </c>
      <c r="BN153" s="150">
        <f t="shared" si="284"/>
        <v>501100218607.84924</v>
      </c>
      <c r="BO153" s="154">
        <f t="shared" si="265"/>
        <v>0.18422075956549822</v>
      </c>
      <c r="BP153" s="154">
        <f t="shared" si="225"/>
        <v>0.18422075956549822</v>
      </c>
      <c r="BQ153" s="148">
        <f t="shared" si="266"/>
        <v>1957130846080.7849</v>
      </c>
      <c r="BR153" s="148">
        <f t="shared" si="267"/>
        <v>1957.130846080785</v>
      </c>
      <c r="BS153" s="139">
        <f t="shared" si="226"/>
        <v>-19447967.090421651</v>
      </c>
      <c r="BT153" s="139">
        <f t="shared" si="227"/>
        <v>54352897571.089096</v>
      </c>
      <c r="BU153" s="139">
        <f t="shared" si="228"/>
        <v>5845514711.7594719</v>
      </c>
      <c r="BV153" s="139">
        <f t="shared" si="268"/>
        <v>120187578498.71109</v>
      </c>
      <c r="BW153" s="139">
        <f t="shared" si="269"/>
        <v>90099963512.404053</v>
      </c>
      <c r="BX153" s="139">
        <f t="shared" si="270"/>
        <v>21243370910408.969</v>
      </c>
      <c r="BY153" s="143">
        <f t="shared" si="271"/>
        <v>7.8097549742035746</v>
      </c>
      <c r="BZ153" s="143">
        <f t="shared" si="229"/>
        <v>7.8097549742035746</v>
      </c>
      <c r="CA153" s="143">
        <f t="shared" si="230"/>
        <v>86.565297933668887</v>
      </c>
      <c r="CB153" s="143">
        <f t="shared" si="231"/>
        <v>86.565297933668887</v>
      </c>
      <c r="CC153" s="143">
        <f t="shared" si="232"/>
        <v>1.3760614159842008</v>
      </c>
      <c r="CD153" s="143">
        <f t="shared" si="233"/>
        <v>7.9216982142216326</v>
      </c>
      <c r="CE153" s="166">
        <f t="shared" si="234"/>
        <v>96.982761808083495</v>
      </c>
      <c r="CG153" s="167">
        <v>152</v>
      </c>
      <c r="CH153" s="169">
        <f t="shared" si="272"/>
        <v>151</v>
      </c>
      <c r="CI153" s="170">
        <f t="shared" si="273"/>
        <v>1.9757989238179368</v>
      </c>
      <c r="CK153" s="189">
        <v>151</v>
      </c>
      <c r="CL153" s="190">
        <f>'Litter calculation'!G$30+CK153</f>
        <v>42826</v>
      </c>
      <c r="CM153" s="193">
        <f t="shared" si="274"/>
        <v>4</v>
      </c>
      <c r="CN153" s="189">
        <f t="shared" si="235"/>
        <v>0.2</v>
      </c>
      <c r="CO153" s="194">
        <f t="shared" si="236"/>
        <v>0.1</v>
      </c>
      <c r="CP153" s="194">
        <f t="shared" si="237"/>
        <v>0.15</v>
      </c>
      <c r="CQ153" s="189">
        <f t="shared" si="238"/>
        <v>0.36870000000000003</v>
      </c>
      <c r="CR153" s="189">
        <f t="shared" si="294"/>
        <v>3.687E-2</v>
      </c>
      <c r="CS153" s="189">
        <f t="shared" si="294"/>
        <v>3.687E-2</v>
      </c>
      <c r="CT153" s="189">
        <f t="shared" si="239"/>
        <v>1.8599999999999998E-2</v>
      </c>
      <c r="CU153" s="189">
        <f t="shared" si="295"/>
        <v>1.8600000000000001E-3</v>
      </c>
      <c r="CV153" s="189">
        <f t="shared" si="295"/>
        <v>1.8600000000000001E-3</v>
      </c>
      <c r="CW153" s="189">
        <f t="shared" si="240"/>
        <v>2.9999999999999997E-4</v>
      </c>
      <c r="CX153" s="189">
        <f t="shared" si="296"/>
        <v>3.0000000000000001E-5</v>
      </c>
      <c r="CY153" s="189">
        <f t="shared" si="296"/>
        <v>3.0000000000000001E-5</v>
      </c>
      <c r="CZ153" s="195">
        <f t="shared" si="285"/>
        <v>7.7950713248831018</v>
      </c>
      <c r="DA153" s="195">
        <f t="shared" si="286"/>
        <v>60.547350783897912</v>
      </c>
      <c r="DB153" s="195">
        <f t="shared" si="287"/>
        <v>1.3677868281787975</v>
      </c>
      <c r="DC153" s="195">
        <f t="shared" si="288"/>
        <v>42.524019942540846</v>
      </c>
      <c r="DD153" s="195">
        <f t="shared" si="289"/>
        <v>0.85408931872030402</v>
      </c>
      <c r="DE153" s="195">
        <f t="shared" si="290"/>
        <v>26.764947288224651</v>
      </c>
      <c r="DF153" s="195">
        <f t="shared" si="291"/>
        <v>139.85326548644559</v>
      </c>
    </row>
    <row r="154" spans="1:110" x14ac:dyDescent="0.2">
      <c r="I154" s="69">
        <f t="shared" si="275"/>
        <v>151</v>
      </c>
      <c r="J154" s="76">
        <f t="shared" si="275"/>
        <v>43860</v>
      </c>
      <c r="K154" s="74">
        <f t="shared" si="241"/>
        <v>1</v>
      </c>
      <c r="L154" s="75">
        <f t="shared" si="204"/>
        <v>25.031721789971655</v>
      </c>
      <c r="M154" s="75">
        <f t="shared" si="205"/>
        <v>0.9</v>
      </c>
      <c r="N154" s="75">
        <f t="shared" si="206"/>
        <v>0.45</v>
      </c>
      <c r="O154" s="75">
        <f t="shared" si="207"/>
        <v>0.2</v>
      </c>
      <c r="P154" s="78">
        <f t="shared" si="293"/>
        <v>0.99791096466763562</v>
      </c>
      <c r="Q154" s="78">
        <f t="shared" si="208"/>
        <v>0.2005104822029854</v>
      </c>
      <c r="R154" s="78">
        <f t="shared" si="209"/>
        <v>9.0229716991343412E-2</v>
      </c>
      <c r="S154" s="78">
        <f t="shared" si="210"/>
        <v>0.4409374029926762</v>
      </c>
      <c r="T154" s="79">
        <f t="shared" si="211"/>
        <v>89.718452250204379</v>
      </c>
      <c r="U154" s="79">
        <f t="shared" si="212"/>
        <v>11.214806531275547</v>
      </c>
      <c r="V154" s="79">
        <f t="shared" si="213"/>
        <v>11.214806531275547</v>
      </c>
      <c r="W154" s="79">
        <f t="shared" si="214"/>
        <v>50.466629390739961</v>
      </c>
      <c r="X154" s="78">
        <f t="shared" si="215"/>
        <v>0.11887803188316765</v>
      </c>
      <c r="Y154" s="80">
        <f t="shared" si="216"/>
        <v>3.9093479883428636E-2</v>
      </c>
      <c r="Z154" s="63">
        <f t="shared" si="242"/>
        <v>8.1706940778281183</v>
      </c>
      <c r="AA154" s="63">
        <f t="shared" si="243"/>
        <v>8.1706940778281183</v>
      </c>
      <c r="AB154" s="80">
        <f t="shared" si="217"/>
        <v>9.0139781967303517E-2</v>
      </c>
      <c r="AC154" s="119">
        <f t="shared" si="244"/>
        <v>0</v>
      </c>
      <c r="AD154" s="119">
        <f t="shared" si="245"/>
        <v>0</v>
      </c>
      <c r="AE154" s="119">
        <f t="shared" si="218"/>
        <v>0</v>
      </c>
      <c r="AF154" s="119">
        <f t="shared" si="246"/>
        <v>0</v>
      </c>
      <c r="AG154" s="119">
        <f t="shared" si="247"/>
        <v>450358.29143095663</v>
      </c>
      <c r="AH154" s="121">
        <f t="shared" si="276"/>
        <v>4469999.9999999972</v>
      </c>
      <c r="AI154" s="126">
        <f t="shared" si="248"/>
        <v>4019641.7085690405</v>
      </c>
      <c r="AJ154" s="119">
        <f t="shared" si="219"/>
        <v>9542.6737763211549</v>
      </c>
      <c r="AK154" s="119">
        <f t="shared" si="249"/>
        <v>15555.517836842631</v>
      </c>
      <c r="AL154" s="119">
        <f t="shared" si="250"/>
        <v>1315090.0040182399</v>
      </c>
      <c r="AM154" s="126">
        <f t="shared" si="220"/>
        <v>2704551.7045508008</v>
      </c>
      <c r="AN154" s="121">
        <f t="shared" si="251"/>
        <v>392279125.73124623</v>
      </c>
      <c r="AO154" s="120">
        <f t="shared" si="277"/>
        <v>39227.912573124624</v>
      </c>
      <c r="AP154" s="128">
        <f t="shared" si="221"/>
        <v>7000</v>
      </c>
      <c r="AQ154" s="132">
        <f t="shared" si="252"/>
        <v>186.40000000000086</v>
      </c>
      <c r="AR154" s="132">
        <f t="shared" si="253"/>
        <v>244.82000000000025</v>
      </c>
      <c r="AS154" s="132">
        <f t="shared" si="254"/>
        <v>147.9249999999997</v>
      </c>
      <c r="AT154" s="139">
        <f t="shared" si="278"/>
        <v>72767777823.146515</v>
      </c>
      <c r="AU154" s="139">
        <f t="shared" si="279"/>
        <v>-63449817.136962891</v>
      </c>
      <c r="AV154" s="139">
        <f t="shared" si="292"/>
        <v>1784.6636975792869</v>
      </c>
      <c r="AW154" s="139">
        <f t="shared" si="222"/>
        <v>101090.23401835361</v>
      </c>
      <c r="AX154" s="133">
        <f t="shared" si="255"/>
        <v>95861249954.944748</v>
      </c>
      <c r="AY154" s="133">
        <f t="shared" si="280"/>
        <v>-373815299.75668335</v>
      </c>
      <c r="AZ154" s="133">
        <f t="shared" si="256"/>
        <v>2142.9555957355919</v>
      </c>
      <c r="BA154" s="133">
        <f t="shared" si="257"/>
        <v>4366.4553309812582</v>
      </c>
      <c r="BB154" s="146">
        <f t="shared" si="281"/>
        <v>57949433848.648239</v>
      </c>
      <c r="BC154" s="146">
        <f t="shared" si="282"/>
        <v>-254395282.62343597</v>
      </c>
      <c r="BD154" s="146">
        <f t="shared" si="283"/>
        <v>15073169.115052911</v>
      </c>
      <c r="BE154" s="146">
        <f t="shared" si="223"/>
        <v>14584788.390350936</v>
      </c>
      <c r="BF154" s="136">
        <f t="shared" si="258"/>
        <v>18829398035.099819</v>
      </c>
      <c r="BG154" s="136">
        <f t="shared" si="259"/>
        <v>-108299292.81779099</v>
      </c>
      <c r="BH154" s="136">
        <f t="shared" si="260"/>
        <v>3.9578448774199154E-6</v>
      </c>
      <c r="BI154" s="136">
        <f t="shared" si="261"/>
        <v>7.1220371860327699E-5</v>
      </c>
      <c r="BJ154" s="150">
        <f t="shared" si="224"/>
        <v>14690245.079771491</v>
      </c>
      <c r="BK154" s="150">
        <f t="shared" si="262"/>
        <v>19478297404.822407</v>
      </c>
      <c r="BL154" s="149">
        <f t="shared" si="263"/>
        <v>2865649311.3378053</v>
      </c>
      <c r="BM154" s="150">
        <f t="shared" si="264"/>
        <v>0</v>
      </c>
      <c r="BN154" s="150">
        <f t="shared" si="284"/>
        <v>478770962136.7688</v>
      </c>
      <c r="BO154" s="154">
        <f t="shared" si="265"/>
        <v>0.17702414833895289</v>
      </c>
      <c r="BP154" s="154">
        <f t="shared" si="225"/>
        <v>0.17702414833895289</v>
      </c>
      <c r="BQ154" s="148">
        <f t="shared" si="266"/>
        <v>1959996495392.1228</v>
      </c>
      <c r="BR154" s="148">
        <f t="shared" si="267"/>
        <v>1959.9964953921228</v>
      </c>
      <c r="BS154" s="139">
        <f t="shared" si="226"/>
        <v>-19454022.560167965</v>
      </c>
      <c r="BT154" s="139">
        <f t="shared" si="227"/>
        <v>51890184286.446892</v>
      </c>
      <c r="BU154" s="139">
        <f t="shared" si="228"/>
        <v>5812085889.6571445</v>
      </c>
      <c r="BV154" s="139">
        <f t="shared" si="268"/>
        <v>121484782802.59418</v>
      </c>
      <c r="BW154" s="139">
        <f t="shared" si="269"/>
        <v>87406208694.541702</v>
      </c>
      <c r="BX154" s="139">
        <f t="shared" si="270"/>
        <v>21151570612102.258</v>
      </c>
      <c r="BY154" s="143">
        <f t="shared" si="271"/>
        <v>7.8207307246194144</v>
      </c>
      <c r="BZ154" s="143">
        <f t="shared" si="229"/>
        <v>7.8207307246194144</v>
      </c>
      <c r="CA154" s="143">
        <f t="shared" si="230"/>
        <v>86.686955925235992</v>
      </c>
      <c r="CB154" s="143">
        <f t="shared" si="231"/>
        <v>86.686955925235992</v>
      </c>
      <c r="CC154" s="143">
        <f t="shared" si="232"/>
        <v>1.3634669139275866</v>
      </c>
      <c r="CD154" s="143">
        <f t="shared" si="233"/>
        <v>7.9293402227555863</v>
      </c>
      <c r="CE154" s="166">
        <f t="shared" si="234"/>
        <v>97.046103393743905</v>
      </c>
      <c r="CG154" s="167">
        <v>153</v>
      </c>
      <c r="CH154" s="169">
        <f t="shared" si="272"/>
        <v>152</v>
      </c>
      <c r="CI154" s="170">
        <f t="shared" si="273"/>
        <v>1.9756939278152725</v>
      </c>
      <c r="CK154" s="189">
        <v>152</v>
      </c>
      <c r="CL154" s="190">
        <f>'Litter calculation'!G$30+CK154</f>
        <v>42827</v>
      </c>
      <c r="CM154" s="193">
        <f t="shared" si="274"/>
        <v>4</v>
      </c>
      <c r="CN154" s="189">
        <f t="shared" si="235"/>
        <v>0.2</v>
      </c>
      <c r="CO154" s="194">
        <f t="shared" si="236"/>
        <v>0.1</v>
      </c>
      <c r="CP154" s="194">
        <f t="shared" si="237"/>
        <v>0.15</v>
      </c>
      <c r="CQ154" s="189">
        <f t="shared" si="238"/>
        <v>0.36870000000000003</v>
      </c>
      <c r="CR154" s="189">
        <f t="shared" si="294"/>
        <v>3.687E-2</v>
      </c>
      <c r="CS154" s="189">
        <f t="shared" si="294"/>
        <v>3.687E-2</v>
      </c>
      <c r="CT154" s="189">
        <f t="shared" si="239"/>
        <v>1.8599999999999998E-2</v>
      </c>
      <c r="CU154" s="189">
        <f t="shared" si="295"/>
        <v>1.8600000000000001E-3</v>
      </c>
      <c r="CV154" s="189">
        <f t="shared" si="295"/>
        <v>1.8600000000000001E-3</v>
      </c>
      <c r="CW154" s="189">
        <f t="shared" si="240"/>
        <v>2.9999999999999997E-4</v>
      </c>
      <c r="CX154" s="189">
        <f t="shared" si="296"/>
        <v>3.0000000000000001E-5</v>
      </c>
      <c r="CY154" s="189">
        <f t="shared" si="296"/>
        <v>3.0000000000000001E-5</v>
      </c>
      <c r="CZ154" s="195">
        <f t="shared" si="285"/>
        <v>7.725163068381101</v>
      </c>
      <c r="DA154" s="195">
        <f t="shared" si="286"/>
        <v>60.655449303021086</v>
      </c>
      <c r="DB154" s="195">
        <f t="shared" si="287"/>
        <v>1.3689321092098037</v>
      </c>
      <c r="DC154" s="195">
        <f t="shared" si="288"/>
        <v>42.619057241078188</v>
      </c>
      <c r="DD154" s="195">
        <f t="shared" si="289"/>
        <v>0.85803268907562324</v>
      </c>
      <c r="DE154" s="195">
        <f t="shared" si="290"/>
        <v>26.908613851850109</v>
      </c>
      <c r="DF154" s="195">
        <f t="shared" si="291"/>
        <v>140.13524826261593</v>
      </c>
    </row>
    <row r="155" spans="1:110" x14ac:dyDescent="0.2">
      <c r="I155" s="69">
        <f t="shared" si="275"/>
        <v>152</v>
      </c>
      <c r="J155" s="76">
        <f t="shared" si="275"/>
        <v>43861</v>
      </c>
      <c r="K155" s="74">
        <f t="shared" si="241"/>
        <v>1</v>
      </c>
      <c r="L155" s="75">
        <f t="shared" si="204"/>
        <v>25.013102207804806</v>
      </c>
      <c r="M155" s="75">
        <f t="shared" si="205"/>
        <v>0.9</v>
      </c>
      <c r="N155" s="75">
        <f t="shared" si="206"/>
        <v>0.45</v>
      </c>
      <c r="O155" s="75">
        <f t="shared" si="207"/>
        <v>0.2</v>
      </c>
      <c r="P155" s="78">
        <f t="shared" si="293"/>
        <v>0.99736189297909406</v>
      </c>
      <c r="Q155" s="78">
        <f t="shared" si="208"/>
        <v>0.20040015710091566</v>
      </c>
      <c r="R155" s="78">
        <f t="shared" si="209"/>
        <v>9.0180070695412035E-2</v>
      </c>
      <c r="S155" s="78">
        <f t="shared" si="210"/>
        <v>0.44069478992099509</v>
      </c>
      <c r="T155" s="79">
        <f t="shared" si="211"/>
        <v>89.660954240976949</v>
      </c>
      <c r="U155" s="79">
        <f t="shared" si="212"/>
        <v>11.207619280122119</v>
      </c>
      <c r="V155" s="79">
        <f t="shared" si="213"/>
        <v>11.207619280122119</v>
      </c>
      <c r="W155" s="79">
        <f t="shared" si="214"/>
        <v>50.434286760549533</v>
      </c>
      <c r="X155" s="78">
        <f t="shared" si="215"/>
        <v>0.11877008588072317</v>
      </c>
      <c r="Y155" s="80">
        <f t="shared" si="216"/>
        <v>3.9059741200542307E-2</v>
      </c>
      <c r="Z155" s="63">
        <f t="shared" si="242"/>
        <v>8.1736061738875296</v>
      </c>
      <c r="AA155" s="63">
        <f t="shared" si="243"/>
        <v>8.1736061738875296</v>
      </c>
      <c r="AB155" s="80">
        <f t="shared" si="217"/>
        <v>9.0099985764770379E-2</v>
      </c>
      <c r="AC155" s="119">
        <f t="shared" si="244"/>
        <v>0</v>
      </c>
      <c r="AD155" s="119">
        <f t="shared" si="245"/>
        <v>0</v>
      </c>
      <c r="AE155" s="119">
        <f t="shared" si="218"/>
        <v>0</v>
      </c>
      <c r="AF155" s="119">
        <f t="shared" si="246"/>
        <v>0</v>
      </c>
      <c r="AG155" s="119">
        <f t="shared" si="247"/>
        <v>450358.29143095663</v>
      </c>
      <c r="AH155" s="121">
        <f t="shared" si="276"/>
        <v>4469999.9999999972</v>
      </c>
      <c r="AI155" s="126">
        <f t="shared" si="248"/>
        <v>4019641.7085690405</v>
      </c>
      <c r="AJ155" s="119">
        <f t="shared" si="219"/>
        <v>9687.8084798555155</v>
      </c>
      <c r="AK155" s="119">
        <f t="shared" si="249"/>
        <v>15700.652540376992</v>
      </c>
      <c r="AL155" s="119">
        <f t="shared" si="250"/>
        <v>1330790.656558617</v>
      </c>
      <c r="AM155" s="126">
        <f t="shared" si="220"/>
        <v>2688851.0520104235</v>
      </c>
      <c r="AN155" s="121">
        <f t="shared" si="251"/>
        <v>390001839.53938466</v>
      </c>
      <c r="AO155" s="120">
        <f t="shared" ref="AO155:AO218" si="297">AN155/10000</f>
        <v>39000.183953938467</v>
      </c>
      <c r="AP155" s="128">
        <f t="shared" si="221"/>
        <v>7000</v>
      </c>
      <c r="AQ155" s="132">
        <f t="shared" si="252"/>
        <v>187.30000000000086</v>
      </c>
      <c r="AR155" s="132">
        <f t="shared" si="253"/>
        <v>245.27000000000024</v>
      </c>
      <c r="AS155" s="132">
        <f t="shared" si="254"/>
        <v>148.12499999999969</v>
      </c>
      <c r="AT155" s="139">
        <f t="shared" ref="AT155:AT218" si="298">AN155*AQ154</f>
        <v>72696342890.141632</v>
      </c>
      <c r="AU155" s="139">
        <f t="shared" ref="AU155:AU218" si="299">(AT155-AT154)</f>
        <v>-71434933.004882812</v>
      </c>
      <c r="AV155" s="139">
        <f t="shared" si="292"/>
        <v>657.26819143080525</v>
      </c>
      <c r="AW155" s="139">
        <f t="shared" si="222"/>
        <v>37194.413371016541</v>
      </c>
      <c r="AX155" s="133">
        <f t="shared" si="255"/>
        <v>95480250356.032257</v>
      </c>
      <c r="AY155" s="133">
        <f t="shared" ref="AY155:AY218" si="300">(AX155-AX154)</f>
        <v>-380999598.91249084</v>
      </c>
      <c r="AZ155" s="133">
        <f t="shared" si="256"/>
        <v>1746.6385356378657</v>
      </c>
      <c r="BA155" s="133">
        <f t="shared" si="257"/>
        <v>3554.8772095183808</v>
      </c>
      <c r="BB155" s="146">
        <f t="shared" ref="BB155:BB218" si="301">AN155*AS154</f>
        <v>57691022113.863358</v>
      </c>
      <c r="BC155" s="146">
        <f t="shared" ref="BC155:BC218" si="302">(BB155-BB154)</f>
        <v>-258411734.78488159</v>
      </c>
      <c r="BD155" s="146">
        <f t="shared" si="283"/>
        <v>13711259.16103729</v>
      </c>
      <c r="BE155" s="146">
        <f t="shared" si="223"/>
        <v>13251531.667225288</v>
      </c>
      <c r="BF155" s="136">
        <f t="shared" si="258"/>
        <v>18720088297.890465</v>
      </c>
      <c r="BG155" s="136">
        <f t="shared" si="259"/>
        <v>-109309737.2093544</v>
      </c>
      <c r="BH155" s="136">
        <f t="shared" si="260"/>
        <v>2.5324385147664736E-6</v>
      </c>
      <c r="BI155" s="136">
        <f t="shared" si="261"/>
        <v>4.552141600264989E-5</v>
      </c>
      <c r="BJ155" s="150">
        <f t="shared" si="224"/>
        <v>13292280.957851345</v>
      </c>
      <c r="BK155" s="150">
        <f t="shared" si="262"/>
        <v>18592626632.949459</v>
      </c>
      <c r="BL155" s="149">
        <f t="shared" si="263"/>
        <v>2779394644.3260541</v>
      </c>
      <c r="BM155" s="150">
        <f t="shared" si="264"/>
        <v>0</v>
      </c>
      <c r="BN155" s="150">
        <f t="shared" si="284"/>
        <v>457412233140.45111</v>
      </c>
      <c r="BO155" s="154">
        <f t="shared" si="265"/>
        <v>0.17011438130738005</v>
      </c>
      <c r="BP155" s="154">
        <f t="shared" si="225"/>
        <v>0.17011438130738005</v>
      </c>
      <c r="BQ155" s="148">
        <f t="shared" si="266"/>
        <v>1962775890036.449</v>
      </c>
      <c r="BR155" s="148">
        <f t="shared" si="267"/>
        <v>1962.775890036449</v>
      </c>
      <c r="BS155" s="139">
        <f t="shared" si="226"/>
        <v>-19460956.118308499</v>
      </c>
      <c r="BT155" s="139">
        <f t="shared" si="227"/>
        <v>49530757350.177361</v>
      </c>
      <c r="BU155" s="139">
        <f t="shared" si="228"/>
        <v>5778345171.5265474</v>
      </c>
      <c r="BV155" s="139">
        <f t="shared" si="268"/>
        <v>122790575719.1002</v>
      </c>
      <c r="BW155" s="139">
        <f t="shared" si="269"/>
        <v>84821474477.268936</v>
      </c>
      <c r="BX155" s="139">
        <f t="shared" si="270"/>
        <v>21058272947382.605</v>
      </c>
      <c r="BY155" s="143">
        <f t="shared" si="271"/>
        <v>7.8316993169396927</v>
      </c>
      <c r="BZ155" s="143">
        <f t="shared" si="229"/>
        <v>7.8316993169396927</v>
      </c>
      <c r="CA155" s="143">
        <f t="shared" si="230"/>
        <v>86.808534574662772</v>
      </c>
      <c r="CB155" s="143">
        <f t="shared" si="231"/>
        <v>86.808534574662772</v>
      </c>
      <c r="CC155" s="143">
        <f t="shared" si="232"/>
        <v>1.3511024292572615</v>
      </c>
      <c r="CD155" s="143">
        <f t="shared" si="233"/>
        <v>7.9371301187361558</v>
      </c>
      <c r="CE155" s="166">
        <f t="shared" si="234"/>
        <v>97.10683326159203</v>
      </c>
      <c r="CG155" s="167">
        <v>154</v>
      </c>
      <c r="CH155" s="169">
        <f t="shared" si="272"/>
        <v>153</v>
      </c>
      <c r="CI155" s="170">
        <f t="shared" si="273"/>
        <v>1.975590315005247</v>
      </c>
      <c r="CK155" s="189">
        <v>153</v>
      </c>
      <c r="CL155" s="190">
        <f>'Litter calculation'!G$30+CK155</f>
        <v>42828</v>
      </c>
      <c r="CM155" s="193">
        <f t="shared" si="274"/>
        <v>4</v>
      </c>
      <c r="CN155" s="189">
        <f t="shared" si="235"/>
        <v>0.2</v>
      </c>
      <c r="CO155" s="194">
        <f t="shared" si="236"/>
        <v>0.1</v>
      </c>
      <c r="CP155" s="194">
        <f t="shared" si="237"/>
        <v>0.15</v>
      </c>
      <c r="CQ155" s="189">
        <f t="shared" si="238"/>
        <v>0.36870000000000003</v>
      </c>
      <c r="CR155" s="189">
        <f t="shared" si="294"/>
        <v>3.687E-2</v>
      </c>
      <c r="CS155" s="189">
        <f t="shared" si="294"/>
        <v>3.687E-2</v>
      </c>
      <c r="CT155" s="189">
        <f t="shared" si="239"/>
        <v>1.8599999999999998E-2</v>
      </c>
      <c r="CU155" s="189">
        <f t="shared" si="295"/>
        <v>1.8600000000000001E-3</v>
      </c>
      <c r="CV155" s="189">
        <f t="shared" si="295"/>
        <v>1.8600000000000001E-3</v>
      </c>
      <c r="CW155" s="189">
        <f t="shared" si="240"/>
        <v>2.9999999999999997E-4</v>
      </c>
      <c r="CX155" s="189">
        <f t="shared" si="296"/>
        <v>3.0000000000000001E-5</v>
      </c>
      <c r="CY155" s="189">
        <f t="shared" si="296"/>
        <v>3.0000000000000001E-5</v>
      </c>
      <c r="CZ155" s="195">
        <f t="shared" si="285"/>
        <v>7.6565430873474138</v>
      </c>
      <c r="DA155" s="195">
        <f t="shared" si="286"/>
        <v>60.763515397452473</v>
      </c>
      <c r="DB155" s="195">
        <f t="shared" si="287"/>
        <v>1.3700752619979717</v>
      </c>
      <c r="DC155" s="195">
        <f t="shared" si="288"/>
        <v>42.714091688539341</v>
      </c>
      <c r="DD155" s="195">
        <f t="shared" si="289"/>
        <v>0.86196873157909648</v>
      </c>
      <c r="DE155" s="195">
        <f t="shared" si="290"/>
        <v>27.05227610554331</v>
      </c>
      <c r="DF155" s="195">
        <f t="shared" si="291"/>
        <v>140.41847027245959</v>
      </c>
    </row>
    <row r="156" spans="1:110" x14ac:dyDescent="0.2">
      <c r="I156" s="69">
        <f t="shared" si="275"/>
        <v>153</v>
      </c>
      <c r="J156" s="76">
        <f t="shared" si="275"/>
        <v>43862</v>
      </c>
      <c r="K156" s="74">
        <f t="shared" si="241"/>
        <v>2</v>
      </c>
      <c r="L156" s="75">
        <f t="shared" si="204"/>
        <v>24.992138002128122</v>
      </c>
      <c r="M156" s="75">
        <f t="shared" si="205"/>
        <v>0.9</v>
      </c>
      <c r="N156" s="75">
        <f t="shared" si="206"/>
        <v>0.45</v>
      </c>
      <c r="O156" s="75">
        <f t="shared" si="207"/>
        <v>0.2</v>
      </c>
      <c r="P156" s="78">
        <f t="shared" si="293"/>
        <v>0.99674404239669856</v>
      </c>
      <c r="Q156" s="78">
        <f t="shared" si="208"/>
        <v>0.20027601223970873</v>
      </c>
      <c r="R156" s="78">
        <f t="shared" si="209"/>
        <v>9.0124205507868926E-2</v>
      </c>
      <c r="S156" s="78">
        <f t="shared" si="210"/>
        <v>0.44042178617528538</v>
      </c>
      <c r="T156" s="79">
        <f t="shared" si="211"/>
        <v>89.59647768099083</v>
      </c>
      <c r="U156" s="79">
        <f t="shared" si="212"/>
        <v>11.199559710123854</v>
      </c>
      <c r="V156" s="79">
        <f t="shared" si="213"/>
        <v>11.199559710123854</v>
      </c>
      <c r="W156" s="79">
        <f t="shared" si="214"/>
        <v>50.398018695557347</v>
      </c>
      <c r="X156" s="78">
        <f t="shared" si="215"/>
        <v>0.11864866435874581</v>
      </c>
      <c r="Y156" s="80">
        <f t="shared" si="216"/>
        <v>3.9021754059856154E-2</v>
      </c>
      <c r="Z156" s="63">
        <f t="shared" si="242"/>
        <v>8.1768867566073222</v>
      </c>
      <c r="AA156" s="63">
        <f t="shared" si="243"/>
        <v>8.1768867566073222</v>
      </c>
      <c r="AB156" s="80">
        <f t="shared" si="217"/>
        <v>9.0055199354041854E-2</v>
      </c>
      <c r="AC156" s="119">
        <f t="shared" si="244"/>
        <v>0</v>
      </c>
      <c r="AD156" s="119">
        <f t="shared" si="245"/>
        <v>0</v>
      </c>
      <c r="AE156" s="119">
        <f t="shared" si="218"/>
        <v>0</v>
      </c>
      <c r="AF156" s="119">
        <f t="shared" si="246"/>
        <v>0</v>
      </c>
      <c r="AG156" s="119">
        <f t="shared" si="247"/>
        <v>450358.29143095663</v>
      </c>
      <c r="AH156" s="121">
        <f t="shared" si="276"/>
        <v>4469999.9999999972</v>
      </c>
      <c r="AI156" s="126">
        <f t="shared" si="248"/>
        <v>4019641.7085690405</v>
      </c>
      <c r="AJ156" s="119">
        <f t="shared" si="219"/>
        <v>9833.6208181755464</v>
      </c>
      <c r="AK156" s="119">
        <f t="shared" si="249"/>
        <v>15846.464878697021</v>
      </c>
      <c r="AL156" s="119">
        <f t="shared" si="250"/>
        <v>1346637.121437314</v>
      </c>
      <c r="AM156" s="126">
        <f t="shared" si="220"/>
        <v>2673004.5871317266</v>
      </c>
      <c r="AN156" s="121">
        <f t="shared" si="251"/>
        <v>387703404.13580692</v>
      </c>
      <c r="AO156" s="120">
        <f t="shared" si="297"/>
        <v>38770.340413580692</v>
      </c>
      <c r="AP156" s="128">
        <f t="shared" si="221"/>
        <v>7000</v>
      </c>
      <c r="AQ156" s="132">
        <f t="shared" si="252"/>
        <v>188.20000000000087</v>
      </c>
      <c r="AR156" s="132">
        <f t="shared" si="253"/>
        <v>245.72000000000023</v>
      </c>
      <c r="AS156" s="132">
        <f t="shared" si="254"/>
        <v>148.32499999999968</v>
      </c>
      <c r="AT156" s="139">
        <f t="shared" si="298"/>
        <v>72616847594.636978</v>
      </c>
      <c r="AU156" s="139">
        <f t="shared" si="299"/>
        <v>-79495295.504653931</v>
      </c>
      <c r="AV156" s="139">
        <f t="shared" si="292"/>
        <v>242.1690714654041</v>
      </c>
      <c r="AW156" s="139">
        <f t="shared" si="222"/>
        <v>13689.401560998655</v>
      </c>
      <c r="AX156" s="133">
        <f t="shared" si="255"/>
        <v>95092013932.38945</v>
      </c>
      <c r="AY156" s="133">
        <f t="shared" si="300"/>
        <v>-388236423.64280701</v>
      </c>
      <c r="AZ156" s="133">
        <f t="shared" si="256"/>
        <v>1423.6421950401088</v>
      </c>
      <c r="BA156" s="133">
        <f t="shared" si="257"/>
        <v>2893.7894825238236</v>
      </c>
      <c r="BB156" s="146">
        <f t="shared" si="301"/>
        <v>57428566737.61628</v>
      </c>
      <c r="BC156" s="146">
        <f t="shared" si="302"/>
        <v>-262455376.24707794</v>
      </c>
      <c r="BD156" s="146">
        <f t="shared" si="283"/>
        <v>12471893.013797767</v>
      </c>
      <c r="BE156" s="146">
        <f t="shared" si="223"/>
        <v>12037921.922718154</v>
      </c>
      <c r="BF156" s="136">
        <f t="shared" si="258"/>
        <v>18609763398.51873</v>
      </c>
      <c r="BG156" s="136">
        <f t="shared" si="259"/>
        <v>-110324899.37173462</v>
      </c>
      <c r="BH156" s="136">
        <f t="shared" si="260"/>
        <v>1.6206868830933498E-6</v>
      </c>
      <c r="BI156" s="136">
        <f t="shared" si="261"/>
        <v>2.9097077514266249E-5</v>
      </c>
      <c r="BJ156" s="150">
        <f t="shared" si="224"/>
        <v>12054505.113790775</v>
      </c>
      <c r="BK156" s="150">
        <f t="shared" si="262"/>
        <v>17744306659.658112</v>
      </c>
      <c r="BL156" s="149">
        <f t="shared" si="263"/>
        <v>2695711568.7486711</v>
      </c>
      <c r="BM156" s="150">
        <f t="shared" si="264"/>
        <v>0</v>
      </c>
      <c r="BN156" s="150">
        <f t="shared" si="284"/>
        <v>436984269417.15808</v>
      </c>
      <c r="BO156" s="154">
        <f t="shared" si="265"/>
        <v>0.16348055350180488</v>
      </c>
      <c r="BP156" s="154">
        <f t="shared" si="225"/>
        <v>0.16348055350180488</v>
      </c>
      <c r="BQ156" s="148">
        <f t="shared" si="266"/>
        <v>1965471601605.1978</v>
      </c>
      <c r="BR156" s="148">
        <f t="shared" si="267"/>
        <v>1965.471601605198</v>
      </c>
      <c r="BS156" s="139">
        <f t="shared" si="226"/>
        <v>-19468767.025146209</v>
      </c>
      <c r="BT156" s="139">
        <f t="shared" si="227"/>
        <v>47270832941.329208</v>
      </c>
      <c r="BU156" s="139">
        <f t="shared" si="228"/>
        <v>5744291101.301528</v>
      </c>
      <c r="BV156" s="139">
        <f t="shared" si="268"/>
        <v>124104748166.40028</v>
      </c>
      <c r="BW156" s="139">
        <f t="shared" si="269"/>
        <v>82344052579.26059</v>
      </c>
      <c r="BX156" s="139">
        <f t="shared" si="270"/>
        <v>20963477658985.816</v>
      </c>
      <c r="BY156" s="143">
        <f t="shared" si="271"/>
        <v>7.8426643036481734</v>
      </c>
      <c r="BZ156" s="143">
        <f t="shared" si="229"/>
        <v>7.8426643036481734</v>
      </c>
      <c r="CA156" s="143">
        <f t="shared" si="230"/>
        <v>86.930073258577139</v>
      </c>
      <c r="CB156" s="143">
        <f t="shared" si="231"/>
        <v>86.930073258577139</v>
      </c>
      <c r="CC156" s="143">
        <f t="shared" si="232"/>
        <v>1.338963774563662</v>
      </c>
      <c r="CD156" s="143">
        <f t="shared" si="233"/>
        <v>7.9450677688291496</v>
      </c>
      <c r="CE156" s="166">
        <f t="shared" si="234"/>
        <v>97.164948045894718</v>
      </c>
      <c r="CG156" s="167">
        <v>155</v>
      </c>
      <c r="CH156" s="169">
        <f t="shared" si="272"/>
        <v>154</v>
      </c>
      <c r="CI156" s="170">
        <f t="shared" si="273"/>
        <v>1.9754880582343397</v>
      </c>
      <c r="CK156" s="189">
        <v>154</v>
      </c>
      <c r="CL156" s="190">
        <f>'Litter calculation'!G$30+CK156</f>
        <v>42829</v>
      </c>
      <c r="CM156" s="193">
        <f t="shared" si="274"/>
        <v>4</v>
      </c>
      <c r="CN156" s="189">
        <f t="shared" si="235"/>
        <v>0.2</v>
      </c>
      <c r="CO156" s="194">
        <f t="shared" si="236"/>
        <v>0.1</v>
      </c>
      <c r="CP156" s="194">
        <f t="shared" si="237"/>
        <v>0.15</v>
      </c>
      <c r="CQ156" s="189">
        <f t="shared" si="238"/>
        <v>0.36870000000000003</v>
      </c>
      <c r="CR156" s="189">
        <f t="shared" si="294"/>
        <v>3.687E-2</v>
      </c>
      <c r="CS156" s="189">
        <f t="shared" si="294"/>
        <v>3.687E-2</v>
      </c>
      <c r="CT156" s="189">
        <f t="shared" si="239"/>
        <v>1.8599999999999998E-2</v>
      </c>
      <c r="CU156" s="189">
        <f t="shared" si="295"/>
        <v>1.8600000000000001E-3</v>
      </c>
      <c r="CV156" s="189">
        <f t="shared" si="295"/>
        <v>1.8600000000000001E-3</v>
      </c>
      <c r="CW156" s="189">
        <f t="shared" si="240"/>
        <v>2.9999999999999997E-4</v>
      </c>
      <c r="CX156" s="189">
        <f t="shared" si="296"/>
        <v>3.0000000000000001E-5</v>
      </c>
      <c r="CY156" s="189">
        <f t="shared" si="296"/>
        <v>3.0000000000000001E-5</v>
      </c>
      <c r="CZ156" s="195">
        <f t="shared" si="285"/>
        <v>7.5891876413289774</v>
      </c>
      <c r="DA156" s="195">
        <f t="shared" si="286"/>
        <v>60.871549076918015</v>
      </c>
      <c r="DB156" s="195">
        <f t="shared" si="287"/>
        <v>1.371216290498154</v>
      </c>
      <c r="DC156" s="195">
        <f t="shared" si="288"/>
        <v>42.809123285009839</v>
      </c>
      <c r="DD156" s="195">
        <f t="shared" si="289"/>
        <v>0.86589745984786015</v>
      </c>
      <c r="DE156" s="195">
        <f t="shared" si="290"/>
        <v>27.195934049433546</v>
      </c>
      <c r="DF156" s="195">
        <f t="shared" si="291"/>
        <v>140.7029078030364</v>
      </c>
    </row>
    <row r="157" spans="1:110" x14ac:dyDescent="0.2">
      <c r="I157" s="69">
        <f t="shared" si="275"/>
        <v>154</v>
      </c>
      <c r="J157" s="76">
        <f t="shared" si="275"/>
        <v>43863</v>
      </c>
      <c r="K157" s="74">
        <f t="shared" si="241"/>
        <v>2</v>
      </c>
      <c r="L157" s="75">
        <f t="shared" si="204"/>
        <v>24.968835495460095</v>
      </c>
      <c r="M157" s="75">
        <f t="shared" si="205"/>
        <v>0.9</v>
      </c>
      <c r="N157" s="75">
        <f t="shared" si="206"/>
        <v>0.45</v>
      </c>
      <c r="O157" s="75">
        <f t="shared" si="207"/>
        <v>0.2</v>
      </c>
      <c r="P157" s="78">
        <f t="shared" si="293"/>
        <v>0.99605772728709718</v>
      </c>
      <c r="Q157" s="78">
        <f t="shared" si="208"/>
        <v>0.20013811078512839</v>
      </c>
      <c r="R157" s="78">
        <f t="shared" si="209"/>
        <v>9.0062149853307766E-2</v>
      </c>
      <c r="S157" s="78">
        <f t="shared" si="210"/>
        <v>0.44011853066174061</v>
      </c>
      <c r="T157" s="79">
        <f t="shared" si="211"/>
        <v>89.525133507854861</v>
      </c>
      <c r="U157" s="79">
        <f t="shared" si="212"/>
        <v>11.190641688481858</v>
      </c>
      <c r="V157" s="79">
        <f t="shared" si="213"/>
        <v>11.190641688481858</v>
      </c>
      <c r="W157" s="79">
        <f t="shared" si="214"/>
        <v>50.357887598168354</v>
      </c>
      <c r="X157" s="78">
        <f t="shared" si="215"/>
        <v>0.11851384541647662</v>
      </c>
      <c r="Y157" s="80">
        <f t="shared" si="216"/>
        <v>3.8979529917773689E-2</v>
      </c>
      <c r="Z157" s="63">
        <f t="shared" si="242"/>
        <v>8.180535476305538</v>
      </c>
      <c r="AA157" s="63">
        <f t="shared" si="243"/>
        <v>8.180535476305538</v>
      </c>
      <c r="AB157" s="80">
        <f t="shared" si="217"/>
        <v>9.000544369121391E-2</v>
      </c>
      <c r="AC157" s="119">
        <f t="shared" si="244"/>
        <v>0</v>
      </c>
      <c r="AD157" s="119">
        <f t="shared" si="245"/>
        <v>0</v>
      </c>
      <c r="AE157" s="119">
        <f t="shared" si="218"/>
        <v>0</v>
      </c>
      <c r="AF157" s="119">
        <f t="shared" si="246"/>
        <v>0</v>
      </c>
      <c r="AG157" s="119">
        <f t="shared" si="247"/>
        <v>450358.29143095663</v>
      </c>
      <c r="AH157" s="121">
        <f t="shared" si="276"/>
        <v>4469999.9999999972</v>
      </c>
      <c r="AI157" s="126">
        <f t="shared" si="248"/>
        <v>4019641.7085690405</v>
      </c>
      <c r="AJ157" s="119">
        <f t="shared" si="219"/>
        <v>9980.0752909112143</v>
      </c>
      <c r="AK157" s="119">
        <f t="shared" si="249"/>
        <v>15992.919351432691</v>
      </c>
      <c r="AL157" s="119">
        <f t="shared" si="250"/>
        <v>1362630.0407887467</v>
      </c>
      <c r="AM157" s="126">
        <f t="shared" si="220"/>
        <v>2657011.6677802941</v>
      </c>
      <c r="AN157" s="121">
        <f t="shared" si="251"/>
        <v>385383726.38273823</v>
      </c>
      <c r="AO157" s="120">
        <f t="shared" si="297"/>
        <v>38538.372638273824</v>
      </c>
      <c r="AP157" s="128">
        <f t="shared" si="221"/>
        <v>7000</v>
      </c>
      <c r="AQ157" s="132">
        <f t="shared" si="252"/>
        <v>189.10000000000088</v>
      </c>
      <c r="AR157" s="132">
        <f t="shared" si="253"/>
        <v>246.17000000000021</v>
      </c>
      <c r="AS157" s="132">
        <f t="shared" si="254"/>
        <v>148.52499999999966</v>
      </c>
      <c r="AT157" s="139">
        <f t="shared" si="298"/>
        <v>72529217305.231674</v>
      </c>
      <c r="AU157" s="139">
        <f t="shared" si="299"/>
        <v>-87630289.405303955</v>
      </c>
      <c r="AV157" s="139">
        <f t="shared" si="292"/>
        <v>89.271706823208746</v>
      </c>
      <c r="AW157" s="139">
        <f t="shared" si="222"/>
        <v>5040.3327512240921</v>
      </c>
      <c r="AX157" s="133">
        <f t="shared" si="255"/>
        <v>94696489246.766525</v>
      </c>
      <c r="AY157" s="133">
        <f t="shared" si="300"/>
        <v>-395524685.6229248</v>
      </c>
      <c r="AZ157" s="133">
        <f t="shared" si="256"/>
        <v>1160.411215285528</v>
      </c>
      <c r="BA157" s="133">
        <f t="shared" si="257"/>
        <v>2355.3846891281823</v>
      </c>
      <c r="BB157" s="146">
        <f t="shared" si="301"/>
        <v>57162041215.719521</v>
      </c>
      <c r="BC157" s="146">
        <f t="shared" si="302"/>
        <v>-266525521.89675903</v>
      </c>
      <c r="BD157" s="146">
        <f t="shared" si="283"/>
        <v>11344142.747163236</v>
      </c>
      <c r="BE157" s="146">
        <f t="shared" si="223"/>
        <v>10933494.791936427</v>
      </c>
      <c r="BF157" s="136">
        <f t="shared" si="258"/>
        <v>18498418866.371437</v>
      </c>
      <c r="BG157" s="136">
        <f t="shared" si="259"/>
        <v>-111344532.14729309</v>
      </c>
      <c r="BH157" s="136">
        <f t="shared" si="260"/>
        <v>1.03741333331454E-6</v>
      </c>
      <c r="BI157" s="136">
        <f t="shared" si="261"/>
        <v>1.8600217179647735E-5</v>
      </c>
      <c r="BJ157" s="150">
        <f t="shared" si="224"/>
        <v>10940890.50939538</v>
      </c>
      <c r="BK157" s="150">
        <f t="shared" si="262"/>
        <v>16931954672.782785</v>
      </c>
      <c r="BL157" s="149">
        <f t="shared" si="263"/>
        <v>2614531307.6819425</v>
      </c>
      <c r="BM157" s="150">
        <f t="shared" si="264"/>
        <v>0</v>
      </c>
      <c r="BN157" s="150">
        <f t="shared" si="284"/>
        <v>417448724327.20276</v>
      </c>
      <c r="BO157" s="154">
        <f t="shared" si="265"/>
        <v>0.15711211561067229</v>
      </c>
      <c r="BP157" s="154">
        <f t="shared" si="225"/>
        <v>0.15711211561067229</v>
      </c>
      <c r="BQ157" s="148">
        <f t="shared" si="266"/>
        <v>1968086132912.8796</v>
      </c>
      <c r="BR157" s="148">
        <f t="shared" si="267"/>
        <v>1968.0861329128797</v>
      </c>
      <c r="BS157" s="139">
        <f t="shared" si="226"/>
        <v>-19477454.448105469</v>
      </c>
      <c r="BT157" s="139">
        <f t="shared" si="227"/>
        <v>45106727248.293343</v>
      </c>
      <c r="BU157" s="139">
        <f t="shared" si="228"/>
        <v>5709922299.1824865</v>
      </c>
      <c r="BV157" s="139">
        <f t="shared" si="268"/>
        <v>125427097708.60526</v>
      </c>
      <c r="BW157" s="139">
        <f t="shared" si="269"/>
        <v>79971984988.79718</v>
      </c>
      <c r="BX157" s="139">
        <f t="shared" si="270"/>
        <v>20867186419264.082</v>
      </c>
      <c r="BY157" s="143">
        <f t="shared" si="271"/>
        <v>7.853629952892466</v>
      </c>
      <c r="BZ157" s="143">
        <f t="shared" si="229"/>
        <v>7.853629952892466</v>
      </c>
      <c r="CA157" s="143">
        <f t="shared" si="230"/>
        <v>87.051619286205892</v>
      </c>
      <c r="CB157" s="143">
        <f t="shared" si="231"/>
        <v>87.051619286205892</v>
      </c>
      <c r="CC157" s="143">
        <f t="shared" si="232"/>
        <v>1.3270468585448765</v>
      </c>
      <c r="CD157" s="143">
        <f t="shared" si="233"/>
        <v>7.9531535770532624</v>
      </c>
      <c r="CE157" s="166">
        <f t="shared" si="234"/>
        <v>97.220452134082493</v>
      </c>
      <c r="CG157" s="167">
        <v>156</v>
      </c>
      <c r="CH157" s="169">
        <f t="shared" si="272"/>
        <v>155</v>
      </c>
      <c r="CI157" s="170">
        <f t="shared" si="273"/>
        <v>1.9753871310551163</v>
      </c>
      <c r="CK157" s="189">
        <v>155</v>
      </c>
      <c r="CL157" s="190">
        <f>'Litter calculation'!G$30+CK157</f>
        <v>42830</v>
      </c>
      <c r="CM157" s="193">
        <f t="shared" si="274"/>
        <v>4</v>
      </c>
      <c r="CN157" s="189">
        <f t="shared" si="235"/>
        <v>0.2</v>
      </c>
      <c r="CO157" s="194">
        <f t="shared" si="236"/>
        <v>0.1</v>
      </c>
      <c r="CP157" s="194">
        <f t="shared" si="237"/>
        <v>0.15</v>
      </c>
      <c r="CQ157" s="189">
        <f t="shared" si="238"/>
        <v>0.36870000000000003</v>
      </c>
      <c r="CR157" s="189">
        <f t="shared" si="294"/>
        <v>3.687E-2</v>
      </c>
      <c r="CS157" s="189">
        <f t="shared" si="294"/>
        <v>3.687E-2</v>
      </c>
      <c r="CT157" s="189">
        <f t="shared" si="239"/>
        <v>1.8599999999999998E-2</v>
      </c>
      <c r="CU157" s="189">
        <f t="shared" si="295"/>
        <v>1.8600000000000001E-3</v>
      </c>
      <c r="CV157" s="189">
        <f t="shared" si="295"/>
        <v>1.8600000000000001E-3</v>
      </c>
      <c r="CW157" s="189">
        <f t="shared" si="240"/>
        <v>2.9999999999999997E-4</v>
      </c>
      <c r="CX157" s="189">
        <f t="shared" si="296"/>
        <v>3.0000000000000001E-5</v>
      </c>
      <c r="CY157" s="189">
        <f t="shared" si="296"/>
        <v>3.0000000000000001E-5</v>
      </c>
      <c r="CZ157" s="195">
        <f t="shared" si="285"/>
        <v>7.5230734273638742</v>
      </c>
      <c r="DA157" s="195">
        <f t="shared" si="286"/>
        <v>60.979550351140752</v>
      </c>
      <c r="DB157" s="195">
        <f t="shared" si="287"/>
        <v>1.3723551986578537</v>
      </c>
      <c r="DC157" s="195">
        <f t="shared" si="288"/>
        <v>42.904152030575204</v>
      </c>
      <c r="DD157" s="195">
        <f t="shared" si="289"/>
        <v>0.86981888747374658</v>
      </c>
      <c r="DE157" s="195">
        <f t="shared" si="290"/>
        <v>27.339587683650112</v>
      </c>
      <c r="DF157" s="195">
        <f t="shared" si="291"/>
        <v>140.98853757886155</v>
      </c>
    </row>
    <row r="158" spans="1:110" x14ac:dyDescent="0.2">
      <c r="I158" s="69">
        <f t="shared" si="275"/>
        <v>155</v>
      </c>
      <c r="J158" s="76">
        <f t="shared" si="275"/>
        <v>43864</v>
      </c>
      <c r="K158" s="74">
        <f t="shared" si="241"/>
        <v>2</v>
      </c>
      <c r="L158" s="75">
        <f t="shared" si="204"/>
        <v>24.94320171551891</v>
      </c>
      <c r="M158" s="75">
        <f t="shared" si="205"/>
        <v>0.9</v>
      </c>
      <c r="N158" s="75">
        <f t="shared" si="206"/>
        <v>0.45</v>
      </c>
      <c r="O158" s="75">
        <f t="shared" si="207"/>
        <v>0.2</v>
      </c>
      <c r="P158" s="78">
        <f t="shared" si="293"/>
        <v>0.99530329638394111</v>
      </c>
      <c r="Q158" s="78">
        <f t="shared" si="208"/>
        <v>0.19998652280830817</v>
      </c>
      <c r="R158" s="78">
        <f t="shared" si="209"/>
        <v>8.9993935263738667E-2</v>
      </c>
      <c r="S158" s="78">
        <f t="shared" si="210"/>
        <v>0.43978517747197399</v>
      </c>
      <c r="T158" s="79">
        <f t="shared" si="211"/>
        <v>89.447043874037348</v>
      </c>
      <c r="U158" s="79">
        <f t="shared" si="212"/>
        <v>11.180880484254669</v>
      </c>
      <c r="V158" s="79">
        <f t="shared" si="213"/>
        <v>11.180880484254669</v>
      </c>
      <c r="W158" s="79">
        <f t="shared" si="214"/>
        <v>50.31396217914601</v>
      </c>
      <c r="X158" s="78">
        <f t="shared" si="215"/>
        <v>0.1183657156055786</v>
      </c>
      <c r="Y158" s="80">
        <f t="shared" si="216"/>
        <v>3.8933081508520262E-2</v>
      </c>
      <c r="Z158" s="63">
        <f t="shared" si="242"/>
        <v>8.1845519444226174</v>
      </c>
      <c r="AA158" s="63">
        <f t="shared" si="243"/>
        <v>8.1845519444226174</v>
      </c>
      <c r="AB158" s="80">
        <f t="shared" si="217"/>
        <v>8.9950742031032274E-2</v>
      </c>
      <c r="AC158" s="119">
        <f t="shared" si="244"/>
        <v>0</v>
      </c>
      <c r="AD158" s="119">
        <f t="shared" si="245"/>
        <v>0</v>
      </c>
      <c r="AE158" s="119">
        <f t="shared" si="218"/>
        <v>0</v>
      </c>
      <c r="AF158" s="119">
        <f t="shared" si="246"/>
        <v>0</v>
      </c>
      <c r="AG158" s="119">
        <f t="shared" si="247"/>
        <v>450358.29143095663</v>
      </c>
      <c r="AH158" s="121">
        <f t="shared" si="276"/>
        <v>4469999.9999999972</v>
      </c>
      <c r="AI158" s="126">
        <f t="shared" si="248"/>
        <v>4019641.7085690405</v>
      </c>
      <c r="AJ158" s="119">
        <f t="shared" si="219"/>
        <v>10127.135564336711</v>
      </c>
      <c r="AK158" s="119">
        <f t="shared" si="249"/>
        <v>16139.979624858188</v>
      </c>
      <c r="AL158" s="119">
        <f t="shared" si="250"/>
        <v>1378770.0204136048</v>
      </c>
      <c r="AM158" s="126">
        <f t="shared" si="220"/>
        <v>2640871.688155436</v>
      </c>
      <c r="AN158" s="121">
        <f t="shared" si="251"/>
        <v>383042718.41239482</v>
      </c>
      <c r="AO158" s="120">
        <f t="shared" si="297"/>
        <v>38304.271841239482</v>
      </c>
      <c r="AP158" s="128">
        <f t="shared" si="221"/>
        <v>7000</v>
      </c>
      <c r="AQ158" s="132">
        <f t="shared" si="252"/>
        <v>190.00000000000088</v>
      </c>
      <c r="AR158" s="132">
        <f t="shared" si="253"/>
        <v>246.6200000000002</v>
      </c>
      <c r="AS158" s="132">
        <f t="shared" si="254"/>
        <v>148.72499999999965</v>
      </c>
      <c r="AT158" s="139">
        <f t="shared" si="298"/>
        <v>72433378051.784195</v>
      </c>
      <c r="AU158" s="139">
        <f t="shared" si="299"/>
        <v>-95839253.447479248</v>
      </c>
      <c r="AV158" s="139">
        <f t="shared" si="292"/>
        <v>32.927382797761787</v>
      </c>
      <c r="AW158" s="139">
        <f t="shared" si="222"/>
        <v>1856.6566894101932</v>
      </c>
      <c r="AX158" s="133">
        <f t="shared" si="255"/>
        <v>94293625991.579315</v>
      </c>
      <c r="AY158" s="133">
        <f t="shared" si="300"/>
        <v>-402863255.18721008</v>
      </c>
      <c r="AZ158" s="133">
        <f t="shared" si="256"/>
        <v>945.89188284387944</v>
      </c>
      <c r="BA158" s="133">
        <f t="shared" si="257"/>
        <v>1916.9694731411157</v>
      </c>
      <c r="BB158" s="146">
        <f t="shared" si="301"/>
        <v>56891419752.200813</v>
      </c>
      <c r="BC158" s="146">
        <f t="shared" si="302"/>
        <v>-270621463.51870728</v>
      </c>
      <c r="BD158" s="146">
        <f t="shared" si="283"/>
        <v>10318040.57137287</v>
      </c>
      <c r="BE158" s="146">
        <f t="shared" si="223"/>
        <v>9928670.303268319</v>
      </c>
      <c r="BF158" s="136">
        <f t="shared" si="258"/>
        <v>18386050483.794952</v>
      </c>
      <c r="BG158" s="136">
        <f t="shared" si="259"/>
        <v>-112368382.57648468</v>
      </c>
      <c r="BH158" s="136">
        <f t="shared" si="260"/>
        <v>6.6421608546405879E-7</v>
      </c>
      <c r="BI158" s="136">
        <f t="shared" si="261"/>
        <v>1.189144475951673E-5</v>
      </c>
      <c r="BJ158" s="150">
        <f t="shared" si="224"/>
        <v>9932443.9294427633</v>
      </c>
      <c r="BK158" s="150">
        <f t="shared" si="262"/>
        <v>16154225934.058573</v>
      </c>
      <c r="BL158" s="149">
        <f t="shared" si="263"/>
        <v>2535786344.7746148</v>
      </c>
      <c r="BM158" s="150">
        <f t="shared" si="264"/>
        <v>0</v>
      </c>
      <c r="BN158" s="150">
        <f t="shared" si="284"/>
        <v>398768644492.29901</v>
      </c>
      <c r="BO158" s="154">
        <f t="shared" si="265"/>
        <v>0.15099887142598212</v>
      </c>
      <c r="BP158" s="154">
        <f t="shared" si="225"/>
        <v>0.15099887142598212</v>
      </c>
      <c r="BQ158" s="148">
        <f t="shared" si="266"/>
        <v>1970621919257.6543</v>
      </c>
      <c r="BR158" s="148">
        <f t="shared" si="267"/>
        <v>1970.6219192576543</v>
      </c>
      <c r="BS158" s="139">
        <f t="shared" si="226"/>
        <v>-19487017.462044992</v>
      </c>
      <c r="BT158" s="139">
        <f t="shared" si="227"/>
        <v>43034857888.332039</v>
      </c>
      <c r="BU158" s="139">
        <f t="shared" si="228"/>
        <v>5675237463.4306965</v>
      </c>
      <c r="BV158" s="139">
        <f t="shared" si="268"/>
        <v>126757427420.86038</v>
      </c>
      <c r="BW158" s="139">
        <f t="shared" si="269"/>
        <v>77703098356.717422</v>
      </c>
      <c r="BX158" s="139">
        <f t="shared" si="270"/>
        <v>20769402507830.719</v>
      </c>
      <c r="BY158" s="143">
        <f t="shared" si="271"/>
        <v>7.8646011470316752</v>
      </c>
      <c r="BZ158" s="143">
        <f t="shared" si="229"/>
        <v>7.8646011470316752</v>
      </c>
      <c r="CA158" s="143">
        <f t="shared" si="230"/>
        <v>87.173226774851287</v>
      </c>
      <c r="CB158" s="143">
        <f t="shared" si="231"/>
        <v>87.173226774851287</v>
      </c>
      <c r="CC158" s="143">
        <f t="shared" si="232"/>
        <v>1.3153476883572868</v>
      </c>
      <c r="CD158" s="143">
        <f t="shared" si="233"/>
        <v>7.9613884224764053</v>
      </c>
      <c r="CE158" s="166">
        <f t="shared" si="234"/>
        <v>97.273356886710374</v>
      </c>
      <c r="CG158" s="167">
        <v>157</v>
      </c>
      <c r="CH158" s="169">
        <f t="shared" si="272"/>
        <v>156</v>
      </c>
      <c r="CI158" s="170">
        <f t="shared" si="273"/>
        <v>1.9752875077034502</v>
      </c>
      <c r="CK158" s="189">
        <v>156</v>
      </c>
      <c r="CL158" s="190">
        <f>'Litter calculation'!G$30+CK158</f>
        <v>42831</v>
      </c>
      <c r="CM158" s="193">
        <f t="shared" si="274"/>
        <v>4</v>
      </c>
      <c r="CN158" s="189">
        <f t="shared" si="235"/>
        <v>0.2</v>
      </c>
      <c r="CO158" s="194">
        <f t="shared" si="236"/>
        <v>0.1</v>
      </c>
      <c r="CP158" s="194">
        <f t="shared" si="237"/>
        <v>0.15</v>
      </c>
      <c r="CQ158" s="189">
        <f t="shared" si="238"/>
        <v>0.36870000000000003</v>
      </c>
      <c r="CR158" s="189">
        <f t="shared" si="294"/>
        <v>3.687E-2</v>
      </c>
      <c r="CS158" s="189">
        <f t="shared" si="294"/>
        <v>3.687E-2</v>
      </c>
      <c r="CT158" s="189">
        <f t="shared" si="239"/>
        <v>1.8599999999999998E-2</v>
      </c>
      <c r="CU158" s="189">
        <f t="shared" si="295"/>
        <v>1.8600000000000001E-3</v>
      </c>
      <c r="CV158" s="189">
        <f t="shared" si="295"/>
        <v>1.8600000000000001E-3</v>
      </c>
      <c r="CW158" s="189">
        <f t="shared" si="240"/>
        <v>2.9999999999999997E-4</v>
      </c>
      <c r="CX158" s="189">
        <f t="shared" si="296"/>
        <v>3.0000000000000001E-5</v>
      </c>
      <c r="CY158" s="189">
        <f t="shared" si="296"/>
        <v>3.0000000000000001E-5</v>
      </c>
      <c r="CZ158" s="195">
        <f t="shared" si="285"/>
        <v>7.458177571919208</v>
      </c>
      <c r="DA158" s="195">
        <f t="shared" si="286"/>
        <v>61.087519229840794</v>
      </c>
      <c r="DB158" s="195">
        <f t="shared" si="287"/>
        <v>1.3734919904172389</v>
      </c>
      <c r="DC158" s="195">
        <f t="shared" si="288"/>
        <v>42.999177925320964</v>
      </c>
      <c r="DD158" s="195">
        <f t="shared" si="289"/>
        <v>0.87373302802333075</v>
      </c>
      <c r="DE158" s="195">
        <f t="shared" si="290"/>
        <v>27.483237008322295</v>
      </c>
      <c r="DF158" s="195">
        <f t="shared" si="291"/>
        <v>141.27533675384382</v>
      </c>
    </row>
    <row r="159" spans="1:110" x14ac:dyDescent="0.2">
      <c r="I159" s="69">
        <f t="shared" si="275"/>
        <v>156</v>
      </c>
      <c r="J159" s="76">
        <f t="shared" si="275"/>
        <v>43865</v>
      </c>
      <c r="K159" s="74">
        <f t="shared" si="241"/>
        <v>2</v>
      </c>
      <c r="L159" s="75">
        <f t="shared" si="204"/>
        <v>24.915244393102967</v>
      </c>
      <c r="M159" s="75">
        <f t="shared" si="205"/>
        <v>0.9</v>
      </c>
      <c r="N159" s="75">
        <f t="shared" si="206"/>
        <v>0.45</v>
      </c>
      <c r="O159" s="75">
        <f t="shared" si="207"/>
        <v>0.2</v>
      </c>
      <c r="P159" s="78">
        <f t="shared" si="293"/>
        <v>0.99448113246343617</v>
      </c>
      <c r="Q159" s="78">
        <f t="shared" si="208"/>
        <v>0.1998213252205602</v>
      </c>
      <c r="R159" s="78">
        <f t="shared" si="209"/>
        <v>8.991959634925209E-2</v>
      </c>
      <c r="S159" s="78">
        <f t="shared" si="210"/>
        <v>0.43942189573965784</v>
      </c>
      <c r="T159" s="79">
        <f t="shared" si="211"/>
        <v>89.362341754631103</v>
      </c>
      <c r="U159" s="79">
        <f t="shared" si="212"/>
        <v>11.170292719328888</v>
      </c>
      <c r="V159" s="79">
        <f t="shared" si="213"/>
        <v>11.170292719328888</v>
      </c>
      <c r="W159" s="79">
        <f t="shared" si="214"/>
        <v>50.266317236979994</v>
      </c>
      <c r="X159" s="78">
        <f t="shared" si="215"/>
        <v>0.11820436982291294</v>
      </c>
      <c r="Y159" s="80">
        <f t="shared" si="216"/>
        <v>3.888242284030257E-2</v>
      </c>
      <c r="Z159" s="63">
        <f t="shared" si="242"/>
        <v>8.1889357336596795</v>
      </c>
      <c r="AA159" s="63">
        <f t="shared" si="243"/>
        <v>8.1889357336596795</v>
      </c>
      <c r="AB159" s="80">
        <f t="shared" si="217"/>
        <v>8.9891119907672942E-2</v>
      </c>
      <c r="AC159" s="119">
        <f t="shared" si="244"/>
        <v>0</v>
      </c>
      <c r="AD159" s="119">
        <f t="shared" si="245"/>
        <v>0</v>
      </c>
      <c r="AE159" s="119">
        <f t="shared" si="218"/>
        <v>0</v>
      </c>
      <c r="AF159" s="119">
        <f t="shared" si="246"/>
        <v>0</v>
      </c>
      <c r="AG159" s="119">
        <f t="shared" si="247"/>
        <v>450358.29143095663</v>
      </c>
      <c r="AH159" s="121">
        <f t="shared" si="276"/>
        <v>4469999.9999999972</v>
      </c>
      <c r="AI159" s="126">
        <f t="shared" si="248"/>
        <v>4019641.7085690405</v>
      </c>
      <c r="AJ159" s="119">
        <f t="shared" si="219"/>
        <v>10274.764481731569</v>
      </c>
      <c r="AK159" s="119">
        <f t="shared" si="249"/>
        <v>16287.608542253045</v>
      </c>
      <c r="AL159" s="119">
        <f t="shared" si="250"/>
        <v>1395057.6289558578</v>
      </c>
      <c r="AM159" s="126">
        <f t="shared" si="220"/>
        <v>2624584.0796131827</v>
      </c>
      <c r="AN159" s="121">
        <f t="shared" si="251"/>
        <v>380680297.74635351</v>
      </c>
      <c r="AO159" s="120">
        <f t="shared" si="297"/>
        <v>38068.029774635354</v>
      </c>
      <c r="AP159" s="128">
        <f t="shared" si="221"/>
        <v>7000</v>
      </c>
      <c r="AQ159" s="132">
        <f t="shared" si="252"/>
        <v>190.90000000000089</v>
      </c>
      <c r="AR159" s="132">
        <f t="shared" si="253"/>
        <v>247.07000000000019</v>
      </c>
      <c r="AS159" s="132">
        <f t="shared" si="254"/>
        <v>148.92499999999964</v>
      </c>
      <c r="AT159" s="139">
        <f t="shared" si="298"/>
        <v>72329256571.807495</v>
      </c>
      <c r="AU159" s="139">
        <f t="shared" si="299"/>
        <v>-104121479.97669983</v>
      </c>
      <c r="AV159" s="139">
        <f t="shared" si="292"/>
        <v>12.152839007441852</v>
      </c>
      <c r="AW159" s="139">
        <f t="shared" si="222"/>
        <v>684.2758263535809</v>
      </c>
      <c r="AX159" s="133">
        <f t="shared" si="255"/>
        <v>93883375030.20578</v>
      </c>
      <c r="AY159" s="133">
        <f t="shared" si="300"/>
        <v>-410250961.37353516</v>
      </c>
      <c r="AZ159" s="133">
        <f t="shared" si="256"/>
        <v>771.07178631840964</v>
      </c>
      <c r="BA159" s="133">
        <f t="shared" si="257"/>
        <v>1560.0296157280129</v>
      </c>
      <c r="BB159" s="146">
        <f t="shared" si="301"/>
        <v>56616677282.326294</v>
      </c>
      <c r="BC159" s="146">
        <f t="shared" si="302"/>
        <v>-274742469.87451935</v>
      </c>
      <c r="BD159" s="146">
        <f t="shared" si="283"/>
        <v>9384496.3065160736</v>
      </c>
      <c r="BE159" s="146">
        <f t="shared" si="223"/>
        <v>9014681.3704317883</v>
      </c>
      <c r="BF159" s="136">
        <f t="shared" si="258"/>
        <v>18272654291.824966</v>
      </c>
      <c r="BG159" s="136">
        <f t="shared" si="259"/>
        <v>-113396191.96998596</v>
      </c>
      <c r="BH159" s="136">
        <f t="shared" si="260"/>
        <v>4.2538686300306311E-7</v>
      </c>
      <c r="BI159" s="136">
        <f t="shared" si="261"/>
        <v>7.6034743718294693E-6</v>
      </c>
      <c r="BJ159" s="150">
        <f t="shared" si="224"/>
        <v>9016925.6758814733</v>
      </c>
      <c r="BK159" s="150">
        <f t="shared" si="262"/>
        <v>15409813811.206558</v>
      </c>
      <c r="BL159" s="149">
        <f t="shared" si="263"/>
        <v>2459410508.1083956</v>
      </c>
      <c r="BM159" s="150">
        <f t="shared" si="264"/>
        <v>0</v>
      </c>
      <c r="BN159" s="150">
        <f t="shared" si="284"/>
        <v>380908437098.65997</v>
      </c>
      <c r="BO159" s="154">
        <f t="shared" si="265"/>
        <v>0.14513097143940581</v>
      </c>
      <c r="BP159" s="154">
        <f t="shared" si="225"/>
        <v>0.14513097143940581</v>
      </c>
      <c r="BQ159" s="148">
        <f t="shared" si="266"/>
        <v>1973081329765.7627</v>
      </c>
      <c r="BR159" s="148">
        <f t="shared" si="267"/>
        <v>1973.0813297657628</v>
      </c>
      <c r="BS159" s="139">
        <f t="shared" si="226"/>
        <v>-19497455.049587067</v>
      </c>
      <c r="BT159" s="139">
        <f t="shared" si="227"/>
        <v>41051743993.054276</v>
      </c>
      <c r="BU159" s="139">
        <f t="shared" si="228"/>
        <v>5640235372.1398163</v>
      </c>
      <c r="BV159" s="139">
        <f t="shared" si="268"/>
        <v>128095544823.80621</v>
      </c>
      <c r="BW159" s="139">
        <f t="shared" si="269"/>
        <v>75535035441.291931</v>
      </c>
      <c r="BX159" s="139">
        <f t="shared" si="270"/>
        <v>20670130521627.961</v>
      </c>
      <c r="BY159" s="143">
        <f t="shared" si="271"/>
        <v>7.8755832903910523</v>
      </c>
      <c r="BZ159" s="143">
        <f t="shared" si="229"/>
        <v>7.8755832903910523</v>
      </c>
      <c r="CA159" s="143">
        <f t="shared" si="230"/>
        <v>87.294955627420279</v>
      </c>
      <c r="CB159" s="143">
        <f t="shared" si="231"/>
        <v>87.294955627420279</v>
      </c>
      <c r="CC159" s="143">
        <f t="shared" si="232"/>
        <v>1.3038623693398914</v>
      </c>
      <c r="CD159" s="143">
        <f t="shared" si="233"/>
        <v>7.9697736018994476</v>
      </c>
      <c r="CE159" s="166">
        <f t="shared" si="234"/>
        <v>97.323679915335134</v>
      </c>
      <c r="CG159" s="167">
        <v>158</v>
      </c>
      <c r="CH159" s="169">
        <f t="shared" si="272"/>
        <v>157</v>
      </c>
      <c r="CI159" s="170">
        <f t="shared" si="273"/>
        <v>1.9751891630765959</v>
      </c>
      <c r="CK159" s="189">
        <v>157</v>
      </c>
      <c r="CL159" s="190">
        <f>'Litter calculation'!G$30+CK159</f>
        <v>42832</v>
      </c>
      <c r="CM159" s="193">
        <f t="shared" si="274"/>
        <v>4</v>
      </c>
      <c r="CN159" s="189">
        <f t="shared" si="235"/>
        <v>0.2</v>
      </c>
      <c r="CO159" s="194">
        <f t="shared" si="236"/>
        <v>0.1</v>
      </c>
      <c r="CP159" s="194">
        <f t="shared" si="237"/>
        <v>0.15</v>
      </c>
      <c r="CQ159" s="189">
        <f t="shared" si="238"/>
        <v>0.36870000000000003</v>
      </c>
      <c r="CR159" s="189">
        <f t="shared" si="294"/>
        <v>3.687E-2</v>
      </c>
      <c r="CS159" s="189">
        <f t="shared" si="294"/>
        <v>3.687E-2</v>
      </c>
      <c r="CT159" s="189">
        <f t="shared" si="239"/>
        <v>1.8599999999999998E-2</v>
      </c>
      <c r="CU159" s="189">
        <f t="shared" si="295"/>
        <v>1.8600000000000001E-3</v>
      </c>
      <c r="CV159" s="189">
        <f t="shared" si="295"/>
        <v>1.8600000000000001E-3</v>
      </c>
      <c r="CW159" s="189">
        <f t="shared" si="240"/>
        <v>2.9999999999999997E-4</v>
      </c>
      <c r="CX159" s="189">
        <f t="shared" si="296"/>
        <v>3.0000000000000001E-5</v>
      </c>
      <c r="CY159" s="189">
        <f t="shared" si="296"/>
        <v>3.0000000000000001E-5</v>
      </c>
      <c r="CZ159" s="195">
        <f t="shared" si="285"/>
        <v>7.3944776229775488</v>
      </c>
      <c r="DA159" s="195">
        <f t="shared" si="286"/>
        <v>61.195455722735339</v>
      </c>
      <c r="DB159" s="195">
        <f t="shared" si="287"/>
        <v>1.3746266697091554</v>
      </c>
      <c r="DC159" s="195">
        <f t="shared" si="288"/>
        <v>43.094200969332647</v>
      </c>
      <c r="DD159" s="195">
        <f t="shared" si="289"/>
        <v>0.87763989503797712</v>
      </c>
      <c r="DE159" s="195">
        <f t="shared" si="290"/>
        <v>27.626882023579377</v>
      </c>
      <c r="DF159" s="195">
        <f t="shared" si="291"/>
        <v>141.56328290337206</v>
      </c>
    </row>
    <row r="160" spans="1:110" x14ac:dyDescent="0.2">
      <c r="I160" s="69">
        <f t="shared" si="275"/>
        <v>157</v>
      </c>
      <c r="J160" s="76">
        <f t="shared" si="275"/>
        <v>43866</v>
      </c>
      <c r="K160" s="74">
        <f t="shared" si="241"/>
        <v>2</v>
      </c>
      <c r="L160" s="75">
        <f t="shared" si="204"/>
        <v>24.88497195975939</v>
      </c>
      <c r="M160" s="75">
        <f t="shared" si="205"/>
        <v>0.9</v>
      </c>
      <c r="N160" s="75">
        <f t="shared" si="206"/>
        <v>0.45</v>
      </c>
      <c r="O160" s="75">
        <f t="shared" si="207"/>
        <v>0.2</v>
      </c>
      <c r="P160" s="78">
        <f t="shared" si="293"/>
        <v>0.99359165198905885</v>
      </c>
      <c r="Q160" s="78">
        <f t="shared" si="208"/>
        <v>0.19964260170198767</v>
      </c>
      <c r="R160" s="78">
        <f t="shared" si="209"/>
        <v>8.9839170765894441E-2</v>
      </c>
      <c r="S160" s="78">
        <f t="shared" si="210"/>
        <v>0.43902886948353764</v>
      </c>
      <c r="T160" s="79">
        <f t="shared" si="211"/>
        <v>89.271170523106704</v>
      </c>
      <c r="U160" s="79">
        <f t="shared" si="212"/>
        <v>11.158896315388338</v>
      </c>
      <c r="V160" s="79">
        <f t="shared" si="213"/>
        <v>11.158896315388338</v>
      </c>
      <c r="W160" s="79">
        <f t="shared" si="214"/>
        <v>50.215033419247519</v>
      </c>
      <c r="X160" s="78">
        <f t="shared" si="215"/>
        <v>0.11802991119331849</v>
      </c>
      <c r="Y160" s="80">
        <f t="shared" si="216"/>
        <v>3.8827569191084009E-2</v>
      </c>
      <c r="Z160" s="63">
        <f t="shared" si="242"/>
        <v>8.1936863781211997</v>
      </c>
      <c r="AA160" s="63">
        <f t="shared" si="243"/>
        <v>8.1936863781211997</v>
      </c>
      <c r="AB160" s="80">
        <f t="shared" si="217"/>
        <v>8.9826605113683802E-2</v>
      </c>
      <c r="AC160" s="119">
        <f t="shared" si="244"/>
        <v>0</v>
      </c>
      <c r="AD160" s="119">
        <f t="shared" si="245"/>
        <v>0</v>
      </c>
      <c r="AE160" s="119">
        <f t="shared" si="218"/>
        <v>0</v>
      </c>
      <c r="AF160" s="119">
        <f t="shared" si="246"/>
        <v>0</v>
      </c>
      <c r="AG160" s="119">
        <f t="shared" si="247"/>
        <v>450358.29143095663</v>
      </c>
      <c r="AH160" s="121">
        <f t="shared" si="276"/>
        <v>4469999.9999999972</v>
      </c>
      <c r="AI160" s="126">
        <f t="shared" si="248"/>
        <v>4019641.7085690405</v>
      </c>
      <c r="AJ160" s="119">
        <f t="shared" si="219"/>
        <v>10422.924074540009</v>
      </c>
      <c r="AK160" s="119">
        <f t="shared" si="249"/>
        <v>16435.768135061484</v>
      </c>
      <c r="AL160" s="119">
        <f t="shared" si="250"/>
        <v>1411493.3970909193</v>
      </c>
      <c r="AM160" s="126">
        <f t="shared" si="220"/>
        <v>2608148.3114781212</v>
      </c>
      <c r="AN160" s="121">
        <f t="shared" si="251"/>
        <v>378296387.41330475</v>
      </c>
      <c r="AO160" s="120">
        <f t="shared" si="297"/>
        <v>37829.638741330476</v>
      </c>
      <c r="AP160" s="128">
        <f t="shared" si="221"/>
        <v>7000</v>
      </c>
      <c r="AQ160" s="132">
        <f t="shared" si="252"/>
        <v>191.80000000000089</v>
      </c>
      <c r="AR160" s="132">
        <f t="shared" si="253"/>
        <v>247.52000000000018</v>
      </c>
      <c r="AS160" s="132">
        <f t="shared" si="254"/>
        <v>149.12499999999963</v>
      </c>
      <c r="AT160" s="139">
        <f t="shared" si="298"/>
        <v>72216780357.200211</v>
      </c>
      <c r="AU160" s="139">
        <f t="shared" si="299"/>
        <v>-112476214.60728455</v>
      </c>
      <c r="AV160" s="139">
        <f t="shared" si="292"/>
        <v>4.4885306757084606</v>
      </c>
      <c r="AW160" s="139">
        <f t="shared" si="222"/>
        <v>252.34074949322505</v>
      </c>
      <c r="AX160" s="133">
        <f t="shared" si="255"/>
        <v>93465688438.205276</v>
      </c>
      <c r="AY160" s="133">
        <f t="shared" si="300"/>
        <v>-417686592.00050354</v>
      </c>
      <c r="AZ160" s="133">
        <f t="shared" si="256"/>
        <v>628.60383904337607</v>
      </c>
      <c r="BA160" s="133">
        <f t="shared" si="257"/>
        <v>1269.4647678504405</v>
      </c>
      <c r="BB160" s="146">
        <f t="shared" si="301"/>
        <v>56337789495.526276</v>
      </c>
      <c r="BC160" s="146">
        <f t="shared" si="302"/>
        <v>-278887786.80001831</v>
      </c>
      <c r="BD160" s="146">
        <f t="shared" si="283"/>
        <v>8535221.7345319055</v>
      </c>
      <c r="BE160" s="146">
        <f t="shared" si="223"/>
        <v>8183507.7507778788</v>
      </c>
      <c r="BF160" s="136">
        <f t="shared" si="258"/>
        <v>18158226595.838627</v>
      </c>
      <c r="BG160" s="136">
        <f t="shared" si="259"/>
        <v>-114427695.98633957</v>
      </c>
      <c r="BH160" s="136">
        <f t="shared" si="260"/>
        <v>2.7251351903413691E-7</v>
      </c>
      <c r="BI160" s="136">
        <f t="shared" si="261"/>
        <v>4.8625407723318088E-6</v>
      </c>
      <c r="BJ160" s="150">
        <f t="shared" si="224"/>
        <v>8185029.556300085</v>
      </c>
      <c r="BK160" s="150">
        <f t="shared" si="262"/>
        <v>14697449586.813925</v>
      </c>
      <c r="BL160" s="149">
        <f t="shared" si="263"/>
        <v>2385338995.7943044</v>
      </c>
      <c r="BM160" s="150">
        <f t="shared" si="264"/>
        <v>0</v>
      </c>
      <c r="BN160" s="150">
        <f t="shared" si="284"/>
        <v>363833833545.60803</v>
      </c>
      <c r="BO160" s="154">
        <f t="shared" si="265"/>
        <v>0.13949890500644566</v>
      </c>
      <c r="BP160" s="154">
        <f t="shared" si="225"/>
        <v>0.13949890500644566</v>
      </c>
      <c r="BQ160" s="148">
        <f t="shared" si="266"/>
        <v>1975466668761.5569</v>
      </c>
      <c r="BR160" s="148">
        <f t="shared" si="267"/>
        <v>1975.4666687615568</v>
      </c>
      <c r="BS160" s="139">
        <f t="shared" si="226"/>
        <v>-19508766.101457253</v>
      </c>
      <c r="BT160" s="139">
        <f t="shared" si="227"/>
        <v>39154005699.272301</v>
      </c>
      <c r="BU160" s="139">
        <f t="shared" si="228"/>
        <v>5604914884.9830332</v>
      </c>
      <c r="BV160" s="139">
        <f t="shared" si="268"/>
        <v>129441260889.23192</v>
      </c>
      <c r="BW160" s="139">
        <f t="shared" si="269"/>
        <v>73465283728.283508</v>
      </c>
      <c r="BX160" s="139">
        <f t="shared" si="270"/>
        <v>20569376115116.656</v>
      </c>
      <c r="BY160" s="143">
        <f t="shared" si="271"/>
        <v>7.8865822256324574</v>
      </c>
      <c r="BZ160" s="143">
        <f t="shared" si="229"/>
        <v>7.8865822256324574</v>
      </c>
      <c r="CA160" s="143">
        <f t="shared" si="230"/>
        <v>87.416870605453553</v>
      </c>
      <c r="CB160" s="143">
        <f t="shared" si="231"/>
        <v>87.416870605453553</v>
      </c>
      <c r="CC160" s="143">
        <f t="shared" si="232"/>
        <v>1.2925871037468102</v>
      </c>
      <c r="CD160" s="143">
        <f t="shared" si="233"/>
        <v>7.9783107772648254</v>
      </c>
      <c r="CE160" s="166">
        <f t="shared" si="234"/>
        <v>97.371444415648241</v>
      </c>
      <c r="CG160" s="167">
        <v>159</v>
      </c>
      <c r="CH160" s="169">
        <f t="shared" si="272"/>
        <v>158</v>
      </c>
      <c r="CI160" s="170">
        <f t="shared" si="273"/>
        <v>1.9750920727120791</v>
      </c>
      <c r="CK160" s="189">
        <v>158</v>
      </c>
      <c r="CL160" s="190">
        <f>'Litter calculation'!G$30+CK160</f>
        <v>42833</v>
      </c>
      <c r="CM160" s="193">
        <f t="shared" si="274"/>
        <v>4</v>
      </c>
      <c r="CN160" s="189">
        <f t="shared" si="235"/>
        <v>0.2</v>
      </c>
      <c r="CO160" s="194">
        <f t="shared" si="236"/>
        <v>0.1</v>
      </c>
      <c r="CP160" s="194">
        <f t="shared" si="237"/>
        <v>0.15</v>
      </c>
      <c r="CQ160" s="189">
        <f t="shared" si="238"/>
        <v>0.36870000000000003</v>
      </c>
      <c r="CR160" s="189">
        <f t="shared" si="294"/>
        <v>3.687E-2</v>
      </c>
      <c r="CS160" s="189">
        <f t="shared" si="294"/>
        <v>3.687E-2</v>
      </c>
      <c r="CT160" s="189">
        <f t="shared" si="239"/>
        <v>1.8599999999999998E-2</v>
      </c>
      <c r="CU160" s="189">
        <f t="shared" si="295"/>
        <v>1.8600000000000001E-3</v>
      </c>
      <c r="CV160" s="189">
        <f t="shared" si="295"/>
        <v>1.8600000000000001E-3</v>
      </c>
      <c r="CW160" s="189">
        <f t="shared" si="240"/>
        <v>2.9999999999999997E-4</v>
      </c>
      <c r="CX160" s="189">
        <f t="shared" si="296"/>
        <v>3.0000000000000001E-5</v>
      </c>
      <c r="CY160" s="189">
        <f t="shared" si="296"/>
        <v>3.0000000000000001E-5</v>
      </c>
      <c r="CZ160" s="195">
        <f t="shared" si="285"/>
        <v>7.3319515422692092</v>
      </c>
      <c r="DA160" s="195">
        <f t="shared" si="286"/>
        <v>61.303359839538672</v>
      </c>
      <c r="DB160" s="195">
        <f t="shared" si="287"/>
        <v>1.3757592404591408</v>
      </c>
      <c r="DC160" s="195">
        <f t="shared" si="288"/>
        <v>43.189221162695766</v>
      </c>
      <c r="DD160" s="195">
        <f t="shared" si="289"/>
        <v>0.88153950203388676</v>
      </c>
      <c r="DE160" s="195">
        <f t="shared" si="290"/>
        <v>27.770522729550642</v>
      </c>
      <c r="DF160" s="195">
        <f t="shared" si="291"/>
        <v>141.85235401654731</v>
      </c>
    </row>
    <row r="161" spans="9:110" x14ac:dyDescent="0.2">
      <c r="I161" s="69">
        <f t="shared" si="275"/>
        <v>158</v>
      </c>
      <c r="J161" s="76">
        <f t="shared" si="275"/>
        <v>43867</v>
      </c>
      <c r="K161" s="74">
        <f t="shared" si="241"/>
        <v>2</v>
      </c>
      <c r="L161" s="75">
        <f t="shared" si="204"/>
        <v>24.852393545241178</v>
      </c>
      <c r="M161" s="75">
        <f t="shared" si="205"/>
        <v>0.9</v>
      </c>
      <c r="N161" s="75">
        <f t="shared" si="206"/>
        <v>0.45</v>
      </c>
      <c r="O161" s="75">
        <f t="shared" si="207"/>
        <v>0.2</v>
      </c>
      <c r="P161" s="78">
        <f t="shared" si="293"/>
        <v>0.99263530472599526</v>
      </c>
      <c r="Q161" s="78">
        <f t="shared" si="208"/>
        <v>0.19945044262401396</v>
      </c>
      <c r="R161" s="78">
        <f t="shared" si="209"/>
        <v>8.9752699180806264E-2</v>
      </c>
      <c r="S161" s="78">
        <f t="shared" si="210"/>
        <v>0.43860629743706769</v>
      </c>
      <c r="T161" s="79">
        <f t="shared" si="211"/>
        <v>89.17368349713152</v>
      </c>
      <c r="U161" s="79">
        <f t="shared" si="212"/>
        <v>11.14671043714144</v>
      </c>
      <c r="V161" s="79">
        <f t="shared" si="213"/>
        <v>11.14671043714144</v>
      </c>
      <c r="W161" s="79">
        <f t="shared" si="214"/>
        <v>50.160196967136486</v>
      </c>
      <c r="X161" s="78">
        <f t="shared" si="215"/>
        <v>0.11784245094263344</v>
      </c>
      <c r="Y161" s="80">
        <f t="shared" si="216"/>
        <v>3.8768537103977013E-2</v>
      </c>
      <c r="Z161" s="63">
        <f t="shared" si="242"/>
        <v>8.1988033734594747</v>
      </c>
      <c r="AA161" s="63">
        <f t="shared" si="243"/>
        <v>8.1988033734594747</v>
      </c>
      <c r="AB161" s="80">
        <f t="shared" si="217"/>
        <v>8.9757227677117343E-2</v>
      </c>
      <c r="AC161" s="119">
        <f t="shared" si="244"/>
        <v>0</v>
      </c>
      <c r="AD161" s="119">
        <f t="shared" si="245"/>
        <v>0</v>
      </c>
      <c r="AE161" s="119">
        <f t="shared" si="218"/>
        <v>0</v>
      </c>
      <c r="AF161" s="119">
        <f t="shared" si="246"/>
        <v>0</v>
      </c>
      <c r="AG161" s="119">
        <f t="shared" si="247"/>
        <v>450358.29143095663</v>
      </c>
      <c r="AH161" s="121">
        <f t="shared" si="276"/>
        <v>4469999.9999999972</v>
      </c>
      <c r="AI161" s="126">
        <f t="shared" si="248"/>
        <v>4019641.7085690405</v>
      </c>
      <c r="AJ161" s="119">
        <f t="shared" si="219"/>
        <v>10571.57557432973</v>
      </c>
      <c r="AK161" s="119">
        <f t="shared" si="249"/>
        <v>16584.419634851205</v>
      </c>
      <c r="AL161" s="119">
        <f t="shared" si="250"/>
        <v>1428077.8167257705</v>
      </c>
      <c r="AM161" s="126">
        <f t="shared" si="220"/>
        <v>2591563.89184327</v>
      </c>
      <c r="AN161" s="121">
        <f t="shared" si="251"/>
        <v>375890916.06506884</v>
      </c>
      <c r="AO161" s="120">
        <f t="shared" si="297"/>
        <v>37589.091606506881</v>
      </c>
      <c r="AP161" s="128">
        <f t="shared" si="221"/>
        <v>7000</v>
      </c>
      <c r="AQ161" s="132">
        <f t="shared" si="252"/>
        <v>192.7000000000009</v>
      </c>
      <c r="AR161" s="132">
        <f t="shared" si="253"/>
        <v>247.97000000000017</v>
      </c>
      <c r="AS161" s="132">
        <f t="shared" si="254"/>
        <v>149.32499999999962</v>
      </c>
      <c r="AT161" s="139">
        <f t="shared" si="298"/>
        <v>72095877701.280533</v>
      </c>
      <c r="AU161" s="139">
        <f t="shared" si="299"/>
        <v>-120902655.91967773</v>
      </c>
      <c r="AV161" s="139">
        <f t="shared" si="292"/>
        <v>1.6590716295115995</v>
      </c>
      <c r="AW161" s="139">
        <f t="shared" si="222"/>
        <v>93.117098673185154</v>
      </c>
      <c r="AX161" s="133">
        <f t="shared" si="255"/>
        <v>93040519544.425903</v>
      </c>
      <c r="AY161" s="133">
        <f t="shared" si="300"/>
        <v>-425168893.77937317</v>
      </c>
      <c r="AZ161" s="133">
        <f t="shared" si="256"/>
        <v>512.49928805808406</v>
      </c>
      <c r="BA161" s="133">
        <f t="shared" si="257"/>
        <v>1032.9623449084258</v>
      </c>
      <c r="BB161" s="146">
        <f t="shared" si="301"/>
        <v>56054732858.203255</v>
      </c>
      <c r="BC161" s="146">
        <f t="shared" si="302"/>
        <v>-283056637.32302094</v>
      </c>
      <c r="BD161" s="146">
        <f t="shared" si="283"/>
        <v>7762661.2801342271</v>
      </c>
      <c r="BE161" s="146">
        <f t="shared" si="223"/>
        <v>7427815.0803445047</v>
      </c>
      <c r="BF161" s="136">
        <f t="shared" si="258"/>
        <v>18042763971.123306</v>
      </c>
      <c r="BG161" s="136">
        <f t="shared" si="259"/>
        <v>-115462624.71532059</v>
      </c>
      <c r="BH161" s="136">
        <f t="shared" si="260"/>
        <v>1.7463584653620587E-7</v>
      </c>
      <c r="BI161" s="136">
        <f t="shared" si="261"/>
        <v>3.1102903235124747E-6</v>
      </c>
      <c r="BJ161" s="150">
        <f t="shared" si="224"/>
        <v>7428941.1597911967</v>
      </c>
      <c r="BK161" s="150">
        <f t="shared" si="262"/>
        <v>14015902149.235592</v>
      </c>
      <c r="BL161" s="149">
        <f t="shared" si="263"/>
        <v>2313508379.2291403</v>
      </c>
      <c r="BM161" s="150">
        <f t="shared" si="264"/>
        <v>0</v>
      </c>
      <c r="BN161" s="150">
        <f t="shared" si="284"/>
        <v>347511851958.3031</v>
      </c>
      <c r="BO161" s="154">
        <f t="shared" si="265"/>
        <v>0.13409349198453779</v>
      </c>
      <c r="BP161" s="154">
        <f t="shared" si="225"/>
        <v>0.13409349198453779</v>
      </c>
      <c r="BQ161" s="148">
        <f t="shared" si="266"/>
        <v>1977780177140.7861</v>
      </c>
      <c r="BR161" s="148">
        <f t="shared" si="267"/>
        <v>1977.7801771407862</v>
      </c>
      <c r="BS161" s="139">
        <f t="shared" si="226"/>
        <v>-19520949.416828368</v>
      </c>
      <c r="BT161" s="139">
        <f t="shared" si="227"/>
        <v>37338363325.563622</v>
      </c>
      <c r="BU161" s="139">
        <f t="shared" si="228"/>
        <v>5569274944.9341021</v>
      </c>
      <c r="BV161" s="139">
        <f t="shared" si="268"/>
        <v>130794389114.64745</v>
      </c>
      <c r="BW161" s="139">
        <f t="shared" si="269"/>
        <v>71491201408.467545</v>
      </c>
      <c r="BX161" s="139">
        <f t="shared" si="270"/>
        <v>20467145768190.562</v>
      </c>
      <c r="BY161" s="143">
        <f t="shared" si="271"/>
        <v>7.8976041580951124</v>
      </c>
      <c r="BZ161" s="143">
        <f t="shared" si="229"/>
        <v>7.8976041580951124</v>
      </c>
      <c r="CA161" s="143">
        <f t="shared" si="230"/>
        <v>87.539040490499374</v>
      </c>
      <c r="CB161" s="143">
        <f t="shared" si="231"/>
        <v>87.539040490499374</v>
      </c>
      <c r="CC161" s="143">
        <f t="shared" si="232"/>
        <v>1.2815181890976735</v>
      </c>
      <c r="CD161" s="143">
        <f t="shared" si="233"/>
        <v>7.9870019274782074</v>
      </c>
      <c r="CE161" s="166">
        <f t="shared" si="234"/>
        <v>97.41667855254471</v>
      </c>
      <c r="CG161" s="167">
        <v>160</v>
      </c>
      <c r="CH161" s="169">
        <f t="shared" si="272"/>
        <v>159</v>
      </c>
      <c r="CI161" s="170">
        <f t="shared" si="273"/>
        <v>1.9749962127674823</v>
      </c>
      <c r="CK161" s="189">
        <v>159</v>
      </c>
      <c r="CL161" s="190">
        <f>'Litter calculation'!G$30+CK161</f>
        <v>42834</v>
      </c>
      <c r="CM161" s="193">
        <f t="shared" si="274"/>
        <v>4</v>
      </c>
      <c r="CN161" s="189">
        <f t="shared" si="235"/>
        <v>0.2</v>
      </c>
      <c r="CO161" s="194">
        <f t="shared" si="236"/>
        <v>0.1</v>
      </c>
      <c r="CP161" s="194">
        <f t="shared" si="237"/>
        <v>0.15</v>
      </c>
      <c r="CQ161" s="189">
        <f t="shared" si="238"/>
        <v>0.36870000000000003</v>
      </c>
      <c r="CR161" s="189">
        <f t="shared" si="294"/>
        <v>3.687E-2</v>
      </c>
      <c r="CS161" s="189">
        <f t="shared" si="294"/>
        <v>3.687E-2</v>
      </c>
      <c r="CT161" s="189">
        <f t="shared" si="239"/>
        <v>1.8599999999999998E-2</v>
      </c>
      <c r="CU161" s="189">
        <f t="shared" si="295"/>
        <v>1.8600000000000001E-3</v>
      </c>
      <c r="CV161" s="189">
        <f t="shared" si="295"/>
        <v>1.8600000000000001E-3</v>
      </c>
      <c r="CW161" s="189">
        <f t="shared" si="240"/>
        <v>2.9999999999999997E-4</v>
      </c>
      <c r="CX161" s="189">
        <f t="shared" si="296"/>
        <v>3.0000000000000001E-5</v>
      </c>
      <c r="CY161" s="189">
        <f t="shared" si="296"/>
        <v>3.0000000000000001E-5</v>
      </c>
      <c r="CZ161" s="195">
        <f t="shared" si="285"/>
        <v>7.2705776976476626</v>
      </c>
      <c r="DA161" s="195">
        <f t="shared" si="286"/>
        <v>61.411231589962163</v>
      </c>
      <c r="DB161" s="195">
        <f t="shared" si="287"/>
        <v>1.376889706585438</v>
      </c>
      <c r="DC161" s="195">
        <f t="shared" si="288"/>
        <v>43.284238505495843</v>
      </c>
      <c r="DD161" s="195">
        <f t="shared" si="289"/>
        <v>0.8854318625021439</v>
      </c>
      <c r="DE161" s="195">
        <f t="shared" si="290"/>
        <v>27.914159126365366</v>
      </c>
      <c r="DF161" s="195">
        <f t="shared" si="291"/>
        <v>142.14252848855864</v>
      </c>
    </row>
    <row r="162" spans="9:110" x14ac:dyDescent="0.2">
      <c r="I162" s="69">
        <f t="shared" si="275"/>
        <v>159</v>
      </c>
      <c r="J162" s="76">
        <f t="shared" si="275"/>
        <v>43868</v>
      </c>
      <c r="K162" s="74">
        <f t="shared" si="241"/>
        <v>2</v>
      </c>
      <c r="L162" s="75">
        <f t="shared" si="204"/>
        <v>24.81751897475381</v>
      </c>
      <c r="M162" s="75">
        <f t="shared" si="205"/>
        <v>0.9</v>
      </c>
      <c r="N162" s="75">
        <f t="shared" si="206"/>
        <v>0.45</v>
      </c>
      <c r="O162" s="75">
        <f t="shared" si="207"/>
        <v>0.2</v>
      </c>
      <c r="P162" s="78">
        <f t="shared" si="293"/>
        <v>0.99161257332591524</v>
      </c>
      <c r="Q162" s="78">
        <f t="shared" si="208"/>
        <v>0.19924494496595135</v>
      </c>
      <c r="R162" s="78">
        <f t="shared" si="209"/>
        <v>8.9660225234678093E-2</v>
      </c>
      <c r="S162" s="78">
        <f t="shared" si="210"/>
        <v>0.43815439286493929</v>
      </c>
      <c r="T162" s="79">
        <f t="shared" si="211"/>
        <v>89.070043456660173</v>
      </c>
      <c r="U162" s="79">
        <f t="shared" si="212"/>
        <v>11.133755432082522</v>
      </c>
      <c r="V162" s="79">
        <f t="shared" si="213"/>
        <v>11.133755432082522</v>
      </c>
      <c r="W162" s="79">
        <f t="shared" si="214"/>
        <v>50.101899444371348</v>
      </c>
      <c r="X162" s="78">
        <f t="shared" si="215"/>
        <v>0.1176421082612189</v>
      </c>
      <c r="Y162" s="80">
        <f t="shared" si="216"/>
        <v>3.8705344382253898E-2</v>
      </c>
      <c r="Z162" s="63">
        <f t="shared" si="242"/>
        <v>8.2042861770179627</v>
      </c>
      <c r="AA162" s="63">
        <f t="shared" si="243"/>
        <v>8.2042861770179627</v>
      </c>
      <c r="AB162" s="80">
        <f t="shared" si="217"/>
        <v>8.9683019836887326E-2</v>
      </c>
      <c r="AC162" s="119">
        <f t="shared" si="244"/>
        <v>0</v>
      </c>
      <c r="AD162" s="119">
        <f t="shared" si="245"/>
        <v>0</v>
      </c>
      <c r="AE162" s="119">
        <f t="shared" si="218"/>
        <v>0</v>
      </c>
      <c r="AF162" s="119">
        <f t="shared" si="246"/>
        <v>0</v>
      </c>
      <c r="AG162" s="119">
        <f t="shared" si="247"/>
        <v>450358.29143095663</v>
      </c>
      <c r="AH162" s="121">
        <f t="shared" si="276"/>
        <v>4469999.9999999972</v>
      </c>
      <c r="AI162" s="126">
        <f t="shared" si="248"/>
        <v>4019641.7085690405</v>
      </c>
      <c r="AJ162" s="119">
        <f t="shared" si="219"/>
        <v>10720.679425550601</v>
      </c>
      <c r="AK162" s="119">
        <f t="shared" si="249"/>
        <v>16733.523486072078</v>
      </c>
      <c r="AL162" s="119">
        <f t="shared" si="250"/>
        <v>1444811.3402118424</v>
      </c>
      <c r="AM162" s="126">
        <f t="shared" si="220"/>
        <v>2574830.3683571983</v>
      </c>
      <c r="AN162" s="121">
        <f t="shared" si="251"/>
        <v>373463818.09076345</v>
      </c>
      <c r="AO162" s="120">
        <f t="shared" si="297"/>
        <v>37346.381809076345</v>
      </c>
      <c r="AP162" s="128">
        <f t="shared" si="221"/>
        <v>7000</v>
      </c>
      <c r="AQ162" s="132">
        <f t="shared" si="252"/>
        <v>193.6000000000009</v>
      </c>
      <c r="AR162" s="132">
        <f t="shared" si="253"/>
        <v>248.42000000000016</v>
      </c>
      <c r="AS162" s="132">
        <f t="shared" si="254"/>
        <v>149.52499999999961</v>
      </c>
      <c r="AT162" s="139">
        <f t="shared" si="298"/>
        <v>71966477746.090454</v>
      </c>
      <c r="AU162" s="139">
        <f t="shared" si="299"/>
        <v>-129399955.19007874</v>
      </c>
      <c r="AV162" s="139">
        <f t="shared" si="292"/>
        <v>0.61374634056447142</v>
      </c>
      <c r="AW162" s="139">
        <f t="shared" si="222"/>
        <v>34.386377715608901</v>
      </c>
      <c r="AX162" s="133">
        <f t="shared" si="255"/>
        <v>92607822971.966675</v>
      </c>
      <c r="AY162" s="133">
        <f t="shared" si="300"/>
        <v>-432696572.45922852</v>
      </c>
      <c r="AZ162" s="133">
        <f t="shared" si="256"/>
        <v>417.87711513090716</v>
      </c>
      <c r="BA162" s="133">
        <f t="shared" si="257"/>
        <v>840.48548641130446</v>
      </c>
      <c r="BB162" s="146">
        <f t="shared" si="301"/>
        <v>55767484636.403107</v>
      </c>
      <c r="BC162" s="146">
        <f t="shared" si="302"/>
        <v>-287248221.80014801</v>
      </c>
      <c r="BD162" s="146">
        <f t="shared" si="283"/>
        <v>7059928.5124690635</v>
      </c>
      <c r="BE162" s="146">
        <f t="shared" si="223"/>
        <v>6740898.621600979</v>
      </c>
      <c r="BF162" s="136">
        <f t="shared" si="258"/>
        <v>17926263268.356644</v>
      </c>
      <c r="BG162" s="136">
        <f t="shared" si="259"/>
        <v>-116500702.7666626</v>
      </c>
      <c r="BH162" s="136">
        <f t="shared" si="260"/>
        <v>1.1195205272220423E-7</v>
      </c>
      <c r="BI162" s="136">
        <f t="shared" si="261"/>
        <v>1.9899302071141205E-6</v>
      </c>
      <c r="BJ162" s="150">
        <f t="shared" si="224"/>
        <v>6741773.4934670953</v>
      </c>
      <c r="BK162" s="150">
        <f t="shared" si="262"/>
        <v>13363977607.276968</v>
      </c>
      <c r="BL162" s="149">
        <f t="shared" si="263"/>
        <v>2243856597.4526811</v>
      </c>
      <c r="BM162" s="150">
        <f t="shared" si="264"/>
        <v>0</v>
      </c>
      <c r="BN162" s="150">
        <f t="shared" si="284"/>
        <v>331910759527.06689</v>
      </c>
      <c r="BO162" s="154">
        <f t="shared" si="265"/>
        <v>0.12890587419117389</v>
      </c>
      <c r="BP162" s="154">
        <f t="shared" si="225"/>
        <v>0.12890587419117389</v>
      </c>
      <c r="BQ162" s="148">
        <f t="shared" si="266"/>
        <v>1980024033738.2388</v>
      </c>
      <c r="BR162" s="148">
        <f t="shared" si="267"/>
        <v>1980.0240337382388</v>
      </c>
      <c r="BS162" s="139">
        <f t="shared" si="226"/>
        <v>-19534003.703661755</v>
      </c>
      <c r="BT162" s="139">
        <f t="shared" si="227"/>
        <v>35601636345.785843</v>
      </c>
      <c r="BU162" s="139">
        <f t="shared" si="228"/>
        <v>5533314579.9606829</v>
      </c>
      <c r="BV162" s="139">
        <f t="shared" si="268"/>
        <v>132154744663.18506</v>
      </c>
      <c r="BW162" s="139">
        <f t="shared" si="269"/>
        <v>69610040906.644699</v>
      </c>
      <c r="BX162" s="139">
        <f t="shared" si="270"/>
        <v>20363446579504.574</v>
      </c>
      <c r="BY162" s="143">
        <f t="shared" si="271"/>
        <v>7.9086555874734881</v>
      </c>
      <c r="BZ162" s="143">
        <f t="shared" si="229"/>
        <v>7.9086555874734881</v>
      </c>
      <c r="CA162" s="143">
        <f t="shared" si="230"/>
        <v>87.661537326813956</v>
      </c>
      <c r="CB162" s="143">
        <f t="shared" si="231"/>
        <v>87.661537326813956</v>
      </c>
      <c r="CC162" s="143">
        <f t="shared" si="232"/>
        <v>1.2706520163754111</v>
      </c>
      <c r="CD162" s="143">
        <f t="shared" si="233"/>
        <v>7.9958493043282894</v>
      </c>
      <c r="CE162" s="166">
        <f t="shared" si="234"/>
        <v>97.459414893722851</v>
      </c>
      <c r="CG162" s="167">
        <v>161</v>
      </c>
      <c r="CH162" s="169">
        <f t="shared" si="272"/>
        <v>160</v>
      </c>
      <c r="CI162" s="170">
        <f t="shared" si="273"/>
        <v>1.974901560000798</v>
      </c>
      <c r="CK162" s="189">
        <v>160</v>
      </c>
      <c r="CL162" s="190">
        <f>'Litter calculation'!G$30+CK162</f>
        <v>42835</v>
      </c>
      <c r="CM162" s="193">
        <f t="shared" si="274"/>
        <v>4</v>
      </c>
      <c r="CN162" s="189">
        <f t="shared" si="235"/>
        <v>0.2</v>
      </c>
      <c r="CO162" s="194">
        <f t="shared" si="236"/>
        <v>0.1</v>
      </c>
      <c r="CP162" s="194">
        <f t="shared" si="237"/>
        <v>0.15</v>
      </c>
      <c r="CQ162" s="189">
        <f t="shared" si="238"/>
        <v>0.36870000000000003</v>
      </c>
      <c r="CR162" s="189">
        <f t="shared" si="294"/>
        <v>3.687E-2</v>
      </c>
      <c r="CS162" s="189">
        <f t="shared" si="294"/>
        <v>3.687E-2</v>
      </c>
      <c r="CT162" s="189">
        <f t="shared" si="239"/>
        <v>1.8599999999999998E-2</v>
      </c>
      <c r="CU162" s="189">
        <f t="shared" si="295"/>
        <v>1.8600000000000001E-3</v>
      </c>
      <c r="CV162" s="189">
        <f t="shared" si="295"/>
        <v>1.8600000000000001E-3</v>
      </c>
      <c r="CW162" s="189">
        <f t="shared" si="240"/>
        <v>2.9999999999999997E-4</v>
      </c>
      <c r="CX162" s="189">
        <f t="shared" si="296"/>
        <v>3.0000000000000001E-5</v>
      </c>
      <c r="CY162" s="189">
        <f t="shared" si="296"/>
        <v>3.0000000000000001E-5</v>
      </c>
      <c r="CZ162" s="195">
        <f t="shared" si="285"/>
        <v>7.2103348556054723</v>
      </c>
      <c r="DA162" s="195">
        <f t="shared" si="286"/>
        <v>61.519070983714272</v>
      </c>
      <c r="DB162" s="195">
        <f t="shared" si="287"/>
        <v>1.3780180719990087</v>
      </c>
      <c r="DC162" s="195">
        <f t="shared" si="288"/>
        <v>43.379252997818391</v>
      </c>
      <c r="DD162" s="195">
        <f t="shared" si="289"/>
        <v>0.88931698990876262</v>
      </c>
      <c r="DE162" s="195">
        <f t="shared" si="290"/>
        <v>28.057791214152822</v>
      </c>
      <c r="DF162" s="195">
        <f t="shared" si="291"/>
        <v>142.43378511319872</v>
      </c>
    </row>
    <row r="163" spans="9:110" x14ac:dyDescent="0.2">
      <c r="I163" s="69">
        <f t="shared" si="275"/>
        <v>160</v>
      </c>
      <c r="J163" s="76">
        <f t="shared" si="275"/>
        <v>43869</v>
      </c>
      <c r="K163" s="74">
        <f t="shared" si="241"/>
        <v>2</v>
      </c>
      <c r="L163" s="75">
        <f t="shared" si="204"/>
        <v>24.780358765992069</v>
      </c>
      <c r="M163" s="75">
        <f t="shared" si="205"/>
        <v>0.9</v>
      </c>
      <c r="N163" s="75">
        <f t="shared" si="206"/>
        <v>0.45</v>
      </c>
      <c r="O163" s="75">
        <f t="shared" si="207"/>
        <v>0.2</v>
      </c>
      <c r="P163" s="78">
        <f t="shared" si="293"/>
        <v>0.99052397288273442</v>
      </c>
      <c r="Q163" s="78">
        <f t="shared" si="208"/>
        <v>0.19902621222574013</v>
      </c>
      <c r="R163" s="78">
        <f t="shared" si="209"/>
        <v>8.9561795501583052E-2</v>
      </c>
      <c r="S163" s="78">
        <f t="shared" si="210"/>
        <v>0.43767338336678963</v>
      </c>
      <c r="T163" s="79">
        <f t="shared" si="211"/>
        <v>88.960422136615762</v>
      </c>
      <c r="U163" s="79">
        <f t="shared" si="212"/>
        <v>11.12005276707697</v>
      </c>
      <c r="V163" s="79">
        <f t="shared" si="213"/>
        <v>11.12005276707697</v>
      </c>
      <c r="W163" s="79">
        <f t="shared" si="214"/>
        <v>50.040237451846373</v>
      </c>
      <c r="X163" s="78">
        <f t="shared" si="215"/>
        <v>0.1174290101582606</v>
      </c>
      <c r="Y163" s="80">
        <f t="shared" si="216"/>
        <v>3.8638010083977624E-2</v>
      </c>
      <c r="Z163" s="63">
        <f t="shared" si="242"/>
        <v>8.2101342079704658</v>
      </c>
      <c r="AA163" s="63">
        <f t="shared" si="243"/>
        <v>8.2101342079704658</v>
      </c>
      <c r="AB163" s="80">
        <f t="shared" si="217"/>
        <v>8.9604016016383792E-2</v>
      </c>
      <c r="AC163" s="119">
        <f t="shared" si="244"/>
        <v>0</v>
      </c>
      <c r="AD163" s="119">
        <f t="shared" si="245"/>
        <v>0</v>
      </c>
      <c r="AE163" s="119">
        <f t="shared" si="218"/>
        <v>0</v>
      </c>
      <c r="AF163" s="119">
        <f t="shared" si="246"/>
        <v>0</v>
      </c>
      <c r="AG163" s="119">
        <f t="shared" si="247"/>
        <v>450358.29143095663</v>
      </c>
      <c r="AH163" s="121">
        <f t="shared" si="276"/>
        <v>4469999.9999999972</v>
      </c>
      <c r="AI163" s="126">
        <f t="shared" si="248"/>
        <v>4019641.7085690405</v>
      </c>
      <c r="AJ163" s="119">
        <f t="shared" si="219"/>
        <v>10870.195299092757</v>
      </c>
      <c r="AK163" s="119">
        <f t="shared" si="249"/>
        <v>16883.039359614231</v>
      </c>
      <c r="AL163" s="119">
        <f t="shared" si="250"/>
        <v>1461694.3795714567</v>
      </c>
      <c r="AM163" s="126">
        <f t="shared" si="220"/>
        <v>2557947.3289975841</v>
      </c>
      <c r="AN163" s="121">
        <f t="shared" si="251"/>
        <v>371015033.72900325</v>
      </c>
      <c r="AO163" s="120">
        <f t="shared" si="297"/>
        <v>37101.503372900326</v>
      </c>
      <c r="AP163" s="128">
        <f t="shared" si="221"/>
        <v>7000</v>
      </c>
      <c r="AQ163" s="132">
        <f t="shared" si="252"/>
        <v>194.50000000000091</v>
      </c>
      <c r="AR163" s="132">
        <f t="shared" si="253"/>
        <v>248.87000000000015</v>
      </c>
      <c r="AS163" s="132">
        <f t="shared" si="254"/>
        <v>149.7249999999996</v>
      </c>
      <c r="AT163" s="139">
        <f t="shared" si="298"/>
        <v>71828510529.935364</v>
      </c>
      <c r="AU163" s="139">
        <f t="shared" si="299"/>
        <v>-137967216.15509033</v>
      </c>
      <c r="AV163" s="139">
        <f t="shared" si="292"/>
        <v>0.22724987873430408</v>
      </c>
      <c r="AW163" s="139">
        <f t="shared" si="222"/>
        <v>12.708294660966246</v>
      </c>
      <c r="AX163" s="133">
        <f t="shared" si="255"/>
        <v>92167554678.959045</v>
      </c>
      <c r="AY163" s="133">
        <f t="shared" si="300"/>
        <v>-440268293.00762939</v>
      </c>
      <c r="AZ163" s="133">
        <f t="shared" si="256"/>
        <v>340.75952017642834</v>
      </c>
      <c r="BA163" s="133">
        <f t="shared" si="257"/>
        <v>683.85446582278917</v>
      </c>
      <c r="BB163" s="146">
        <f t="shared" si="301"/>
        <v>55476022918.329063</v>
      </c>
      <c r="BC163" s="146">
        <f t="shared" si="302"/>
        <v>-291461718.07404327</v>
      </c>
      <c r="BD163" s="146">
        <f t="shared" si="283"/>
        <v>6420747.9978726236</v>
      </c>
      <c r="BE163" s="146">
        <f t="shared" si="223"/>
        <v>6116631.3837717306</v>
      </c>
      <c r="BF163" s="136">
        <f t="shared" si="258"/>
        <v>17808721618.992157</v>
      </c>
      <c r="BG163" s="136">
        <f t="shared" si="259"/>
        <v>-117541649.36448669</v>
      </c>
      <c r="BH163" s="136">
        <f t="shared" si="260"/>
        <v>7.1795281185261434E-8</v>
      </c>
      <c r="BI163" s="136">
        <f t="shared" si="261"/>
        <v>1.2734639993242304E-6</v>
      </c>
      <c r="BJ163" s="150">
        <f t="shared" si="224"/>
        <v>6117327.9465334872</v>
      </c>
      <c r="BK163" s="150">
        <f t="shared" si="262"/>
        <v>12740518846.968878</v>
      </c>
      <c r="BL163" s="149">
        <f t="shared" si="263"/>
        <v>2176322947.6550689</v>
      </c>
      <c r="BM163" s="150">
        <f t="shared" si="264"/>
        <v>0</v>
      </c>
      <c r="BN163" s="150">
        <f t="shared" si="284"/>
        <v>317000035060.38947</v>
      </c>
      <c r="BO163" s="154">
        <f t="shared" si="265"/>
        <v>0.12392750682032862</v>
      </c>
      <c r="BP163" s="154">
        <f t="shared" si="225"/>
        <v>0.12392750682032862</v>
      </c>
      <c r="BQ163" s="148">
        <f t="shared" si="266"/>
        <v>1982200356685.8938</v>
      </c>
      <c r="BR163" s="148">
        <f t="shared" si="267"/>
        <v>1982.2003566858937</v>
      </c>
      <c r="BS163" s="139">
        <f t="shared" si="226"/>
        <v>-19547927.579038665</v>
      </c>
      <c r="BT163" s="139">
        <f t="shared" si="227"/>
        <v>33940742208.325092</v>
      </c>
      <c r="BU163" s="139">
        <f t="shared" si="228"/>
        <v>5497032904.688261</v>
      </c>
      <c r="BV163" s="139">
        <f t="shared" si="268"/>
        <v>133522143564.94791</v>
      </c>
      <c r="BW163" s="139">
        <f t="shared" si="269"/>
        <v>67818970151.201004</v>
      </c>
      <c r="BX163" s="139">
        <f t="shared" si="270"/>
        <v>20258286083050.234</v>
      </c>
      <c r="BY163" s="143">
        <f t="shared" si="271"/>
        <v>7.9197432462337334</v>
      </c>
      <c r="BZ163" s="143">
        <f t="shared" si="229"/>
        <v>7.9197432462337334</v>
      </c>
      <c r="CA163" s="143">
        <f t="shared" si="230"/>
        <v>87.784435738753629</v>
      </c>
      <c r="CB163" s="143">
        <f t="shared" si="231"/>
        <v>87.784435738753629</v>
      </c>
      <c r="CC163" s="143">
        <f t="shared" si="232"/>
        <v>1.2599850681597893</v>
      </c>
      <c r="CD163" s="143">
        <f t="shared" si="233"/>
        <v>8.0048553922026606</v>
      </c>
      <c r="CE163" s="166">
        <f t="shared" si="234"/>
        <v>97.499689888521942</v>
      </c>
      <c r="CG163" s="167">
        <v>162</v>
      </c>
      <c r="CH163" s="169">
        <f t="shared" si="272"/>
        <v>161</v>
      </c>
      <c r="CI163" s="170">
        <f t="shared" si="273"/>
        <v>1.9748080917517898</v>
      </c>
      <c r="CK163" s="189">
        <v>161</v>
      </c>
      <c r="CL163" s="190">
        <f>'Litter calculation'!G$30+CK163</f>
        <v>42836</v>
      </c>
      <c r="CM163" s="193">
        <f t="shared" si="274"/>
        <v>4</v>
      </c>
      <c r="CN163" s="189">
        <f t="shared" si="235"/>
        <v>0.2</v>
      </c>
      <c r="CO163" s="194">
        <f t="shared" si="236"/>
        <v>0.1</v>
      </c>
      <c r="CP163" s="194">
        <f t="shared" si="237"/>
        <v>0.15</v>
      </c>
      <c r="CQ163" s="189">
        <f t="shared" si="238"/>
        <v>0.36870000000000003</v>
      </c>
      <c r="CR163" s="189">
        <f t="shared" ref="CR163:CS182" si="303">IF($CM163=12,$D$50,IF($CM163&lt;=2,$D$50,IF($CM163&lt;=5,$D$52,IF($CM163&lt;=8,$D$54,$D$56))))</f>
        <v>3.687E-2</v>
      </c>
      <c r="CS163" s="189">
        <f t="shared" si="303"/>
        <v>3.687E-2</v>
      </c>
      <c r="CT163" s="189">
        <f t="shared" si="239"/>
        <v>1.8599999999999998E-2</v>
      </c>
      <c r="CU163" s="189">
        <f t="shared" ref="CU163:CV182" si="304">IF($CM163=12,$D$58,IF($CM163&lt;=2,$D$58,IF($CM163&lt;=5,$D$60,IF($CM163&lt;=8,$D$62,$D$64))))</f>
        <v>1.8600000000000001E-3</v>
      </c>
      <c r="CV163" s="189">
        <f t="shared" si="304"/>
        <v>1.8600000000000001E-3</v>
      </c>
      <c r="CW163" s="189">
        <f t="shared" si="240"/>
        <v>2.9999999999999997E-4</v>
      </c>
      <c r="CX163" s="189">
        <f t="shared" ref="CX163:CY182" si="305">IF($CM163=12,$D$66,IF($CM163&lt;=2,$D$66,IF($CM163&lt;=5,$D$68,IF($CM163&lt;=8,$D$70,$D$72))))</f>
        <v>3.0000000000000001E-5</v>
      </c>
      <c r="CY163" s="189">
        <f t="shared" si="305"/>
        <v>3.0000000000000001E-5</v>
      </c>
      <c r="CZ163" s="195">
        <f t="shared" si="285"/>
        <v>7.1512021739281346</v>
      </c>
      <c r="DA163" s="195">
        <f t="shared" si="286"/>
        <v>61.626878030500542</v>
      </c>
      <c r="DB163" s="195">
        <f t="shared" si="287"/>
        <v>1.3791443406035473</v>
      </c>
      <c r="DC163" s="195">
        <f t="shared" si="288"/>
        <v>43.474264639748924</v>
      </c>
      <c r="DD163" s="195">
        <f t="shared" si="289"/>
        <v>0.8931948976947337</v>
      </c>
      <c r="DE163" s="195">
        <f t="shared" si="290"/>
        <v>28.201418993042278</v>
      </c>
      <c r="DF163" s="195">
        <f t="shared" si="291"/>
        <v>142.72610307551815</v>
      </c>
    </row>
    <row r="164" spans="9:110" x14ac:dyDescent="0.2">
      <c r="I164" s="69">
        <f t="shared" si="275"/>
        <v>161</v>
      </c>
      <c r="J164" s="76">
        <f t="shared" si="275"/>
        <v>43870</v>
      </c>
      <c r="K164" s="74">
        <f t="shared" si="241"/>
        <v>2</v>
      </c>
      <c r="L164" s="75">
        <f t="shared" si="204"/>
        <v>24.740924125968089</v>
      </c>
      <c r="M164" s="75">
        <f t="shared" si="205"/>
        <v>0.9</v>
      </c>
      <c r="N164" s="75">
        <f t="shared" si="206"/>
        <v>0.45</v>
      </c>
      <c r="O164" s="75">
        <f t="shared" si="207"/>
        <v>0.2</v>
      </c>
      <c r="P164" s="78">
        <f t="shared" si="293"/>
        <v>0.98937005046006699</v>
      </c>
      <c r="Q164" s="78">
        <f t="shared" si="208"/>
        <v>0.19879435432499953</v>
      </c>
      <c r="R164" s="78">
        <f t="shared" si="209"/>
        <v>8.9457459446249776E-2</v>
      </c>
      <c r="S164" s="78">
        <f t="shared" si="210"/>
        <v>0.4371635106684017</v>
      </c>
      <c r="T164" s="79">
        <f t="shared" si="211"/>
        <v>88.844999696579649</v>
      </c>
      <c r="U164" s="79">
        <f t="shared" si="212"/>
        <v>11.105624962072456</v>
      </c>
      <c r="V164" s="79">
        <f t="shared" si="213"/>
        <v>11.105624962072456</v>
      </c>
      <c r="W164" s="79">
        <f t="shared" si="214"/>
        <v>49.975312329326051</v>
      </c>
      <c r="X164" s="78">
        <f t="shared" si="215"/>
        <v>0.11720329130714428</v>
      </c>
      <c r="Y164" s="80">
        <f t="shared" si="216"/>
        <v>3.8566554516254174E-2</v>
      </c>
      <c r="Z164" s="63">
        <f t="shared" si="242"/>
        <v>8.2163468474529378</v>
      </c>
      <c r="AA164" s="63">
        <f t="shared" si="243"/>
        <v>8.2163468474529378</v>
      </c>
      <c r="AB164" s="80">
        <f t="shared" si="217"/>
        <v>8.9520252795384503E-2</v>
      </c>
      <c r="AC164" s="119">
        <f t="shared" si="244"/>
        <v>0</v>
      </c>
      <c r="AD164" s="119">
        <f t="shared" si="245"/>
        <v>0</v>
      </c>
      <c r="AE164" s="119">
        <f t="shared" si="218"/>
        <v>0</v>
      </c>
      <c r="AF164" s="119">
        <f t="shared" si="246"/>
        <v>0</v>
      </c>
      <c r="AG164" s="119">
        <f t="shared" si="247"/>
        <v>450358.29143095663</v>
      </c>
      <c r="AH164" s="121">
        <f t="shared" si="276"/>
        <v>4469999.9999999972</v>
      </c>
      <c r="AI164" s="126">
        <f t="shared" si="248"/>
        <v>4019641.7085690405</v>
      </c>
      <c r="AJ164" s="119">
        <f t="shared" si="219"/>
        <v>11020.082106642803</v>
      </c>
      <c r="AK164" s="119">
        <f t="shared" si="249"/>
        <v>17032.926167164278</v>
      </c>
      <c r="AL164" s="119">
        <f t="shared" si="250"/>
        <v>1478727.3057386209</v>
      </c>
      <c r="AM164" s="126">
        <f t="shared" si="220"/>
        <v>2540914.4028304196</v>
      </c>
      <c r="AN164" s="121">
        <f t="shared" si="251"/>
        <v>368544509.17801863</v>
      </c>
      <c r="AO164" s="120">
        <f t="shared" si="297"/>
        <v>36854.450917801863</v>
      </c>
      <c r="AP164" s="128">
        <f t="shared" si="221"/>
        <v>7000</v>
      </c>
      <c r="AQ164" s="132">
        <f t="shared" si="252"/>
        <v>195.40000000000092</v>
      </c>
      <c r="AR164" s="132">
        <f t="shared" si="253"/>
        <v>249.32000000000014</v>
      </c>
      <c r="AS164" s="132">
        <f t="shared" si="254"/>
        <v>149.92499999999959</v>
      </c>
      <c r="AT164" s="139">
        <f t="shared" si="298"/>
        <v>71681907035.124954</v>
      </c>
      <c r="AU164" s="139">
        <f t="shared" si="299"/>
        <v>-146603494.81040955</v>
      </c>
      <c r="AV164" s="139">
        <f t="shared" si="292"/>
        <v>8.4224269821919703E-2</v>
      </c>
      <c r="AW164" s="139">
        <f t="shared" si="222"/>
        <v>4.7006799537747259</v>
      </c>
      <c r="AX164" s="133">
        <f t="shared" si="255"/>
        <v>91719671999.133545</v>
      </c>
      <c r="AY164" s="133">
        <f t="shared" si="300"/>
        <v>-447882679.82550049</v>
      </c>
      <c r="AZ164" s="133">
        <f t="shared" si="256"/>
        <v>277.90505084307893</v>
      </c>
      <c r="BA164" s="133">
        <f t="shared" si="257"/>
        <v>556.40462647346237</v>
      </c>
      <c r="BB164" s="146">
        <f t="shared" si="301"/>
        <v>55180326636.678688</v>
      </c>
      <c r="BC164" s="146">
        <f t="shared" si="302"/>
        <v>-295696281.65037537</v>
      </c>
      <c r="BD164" s="146">
        <f t="shared" si="283"/>
        <v>5839402.0699594775</v>
      </c>
      <c r="BE164" s="146">
        <f t="shared" si="223"/>
        <v>5549416.2981587201</v>
      </c>
      <c r="BF164" s="136">
        <f t="shared" si="258"/>
        <v>17690136440.544895</v>
      </c>
      <c r="BG164" s="136">
        <f t="shared" si="259"/>
        <v>-118585178.44726181</v>
      </c>
      <c r="BH164" s="136">
        <f t="shared" si="260"/>
        <v>4.6061347380267474E-8</v>
      </c>
      <c r="BI164" s="136">
        <f t="shared" si="261"/>
        <v>8.1519217876601631E-7</v>
      </c>
      <c r="BJ164" s="150">
        <f t="shared" si="224"/>
        <v>5549977.403465963</v>
      </c>
      <c r="BK164" s="150">
        <f t="shared" si="262"/>
        <v>12144405040.005224</v>
      </c>
      <c r="BL164" s="149">
        <f t="shared" si="263"/>
        <v>2110848073.7514048</v>
      </c>
      <c r="BM164" s="150">
        <f t="shared" si="264"/>
        <v>0</v>
      </c>
      <c r="BN164" s="150">
        <f t="shared" si="284"/>
        <v>302750331924.03625</v>
      </c>
      <c r="BO164" s="154">
        <f t="shared" si="265"/>
        <v>0.11915014987785159</v>
      </c>
      <c r="BP164" s="154">
        <f t="shared" si="225"/>
        <v>0.11915014987785159</v>
      </c>
      <c r="BQ164" s="148">
        <f t="shared" si="266"/>
        <v>1984311204759.6453</v>
      </c>
      <c r="BR164" s="148">
        <f t="shared" si="267"/>
        <v>1984.3112047596453</v>
      </c>
      <c r="BS164" s="139">
        <f t="shared" si="226"/>
        <v>-19562719.569474112</v>
      </c>
      <c r="BT164" s="139">
        <f t="shared" si="227"/>
        <v>32352695026.573917</v>
      </c>
      <c r="BU164" s="139">
        <f t="shared" si="228"/>
        <v>5460429122.0330048</v>
      </c>
      <c r="BV164" s="139">
        <f t="shared" si="268"/>
        <v>134896401975.99712</v>
      </c>
      <c r="BW164" s="139">
        <f t="shared" si="269"/>
        <v>66115091762.86087</v>
      </c>
      <c r="BX164" s="139">
        <f t="shared" si="270"/>
        <v>20151672085968.922</v>
      </c>
      <c r="BY164" s="143">
        <f t="shared" si="271"/>
        <v>7.9308740442107073</v>
      </c>
      <c r="BZ164" s="143">
        <f t="shared" si="229"/>
        <v>7.9308740442107073</v>
      </c>
      <c r="CA164" s="143">
        <f t="shared" si="230"/>
        <v>87.907812316674296</v>
      </c>
      <c r="CB164" s="143">
        <f t="shared" si="231"/>
        <v>87.907812316674296</v>
      </c>
      <c r="CC164" s="143">
        <f t="shared" si="232"/>
        <v>1.2495139167324825</v>
      </c>
      <c r="CD164" s="143">
        <f t="shared" si="233"/>
        <v>8.0140228713154915</v>
      </c>
      <c r="CE164" s="166">
        <f t="shared" si="234"/>
        <v>97.53754338888254</v>
      </c>
      <c r="CG164" s="167">
        <v>163</v>
      </c>
      <c r="CH164" s="169">
        <f t="shared" si="272"/>
        <v>162</v>
      </c>
      <c r="CI164" s="170">
        <f t="shared" si="273"/>
        <v>1.9747157859237898</v>
      </c>
      <c r="CK164" s="189">
        <v>162</v>
      </c>
      <c r="CL164" s="190">
        <f>'Litter calculation'!G$30+CK164</f>
        <v>42837</v>
      </c>
      <c r="CM164" s="193">
        <f t="shared" si="274"/>
        <v>4</v>
      </c>
      <c r="CN164" s="189">
        <f t="shared" si="235"/>
        <v>0.2</v>
      </c>
      <c r="CO164" s="194">
        <f t="shared" si="236"/>
        <v>0.1</v>
      </c>
      <c r="CP164" s="194">
        <f t="shared" si="237"/>
        <v>0.15</v>
      </c>
      <c r="CQ164" s="189">
        <f t="shared" si="238"/>
        <v>0.36870000000000003</v>
      </c>
      <c r="CR164" s="189">
        <f t="shared" si="303"/>
        <v>3.687E-2</v>
      </c>
      <c r="CS164" s="189">
        <f t="shared" si="303"/>
        <v>3.687E-2</v>
      </c>
      <c r="CT164" s="189">
        <f t="shared" si="239"/>
        <v>1.8599999999999998E-2</v>
      </c>
      <c r="CU164" s="189">
        <f t="shared" si="304"/>
        <v>1.8600000000000001E-3</v>
      </c>
      <c r="CV164" s="189">
        <f t="shared" si="304"/>
        <v>1.8600000000000001E-3</v>
      </c>
      <c r="CW164" s="189">
        <f t="shared" si="240"/>
        <v>2.9999999999999997E-4</v>
      </c>
      <c r="CX164" s="189">
        <f t="shared" si="305"/>
        <v>3.0000000000000001E-5</v>
      </c>
      <c r="CY164" s="189">
        <f t="shared" si="305"/>
        <v>3.0000000000000001E-5</v>
      </c>
      <c r="CZ164" s="195">
        <f t="shared" si="285"/>
        <v>7.0931591944832988</v>
      </c>
      <c r="DA164" s="195">
        <f t="shared" si="286"/>
        <v>61.734652740023606</v>
      </c>
      <c r="DB164" s="195">
        <f t="shared" si="287"/>
        <v>1.3802685162954935</v>
      </c>
      <c r="DC164" s="195">
        <f t="shared" si="288"/>
        <v>43.569273431372956</v>
      </c>
      <c r="DD164" s="195">
        <f t="shared" si="289"/>
        <v>0.89706559927607077</v>
      </c>
      <c r="DE164" s="195">
        <f t="shared" si="290"/>
        <v>28.345042463162997</v>
      </c>
      <c r="DF164" s="195">
        <f t="shared" si="291"/>
        <v>143.01946194461442</v>
      </c>
    </row>
    <row r="165" spans="9:110" x14ac:dyDescent="0.2">
      <c r="I165" s="69">
        <f t="shared" si="275"/>
        <v>162</v>
      </c>
      <c r="J165" s="76">
        <f t="shared" si="275"/>
        <v>43871</v>
      </c>
      <c r="K165" s="74">
        <f t="shared" si="241"/>
        <v>2</v>
      </c>
      <c r="L165" s="75">
        <f t="shared" si="204"/>
        <v>24.699226947631438</v>
      </c>
      <c r="M165" s="75">
        <f t="shared" si="205"/>
        <v>0.9</v>
      </c>
      <c r="N165" s="75">
        <f t="shared" si="206"/>
        <v>0.45</v>
      </c>
      <c r="O165" s="75">
        <f t="shared" si="207"/>
        <v>0.2</v>
      </c>
      <c r="P165" s="78">
        <f t="shared" si="293"/>
        <v>0.98815138459110197</v>
      </c>
      <c r="Q165" s="78">
        <f t="shared" si="208"/>
        <v>0.19854948750853771</v>
      </c>
      <c r="R165" s="78">
        <f t="shared" si="209"/>
        <v>8.9347269378841965E-2</v>
      </c>
      <c r="S165" s="78">
        <f t="shared" si="210"/>
        <v>0.43662503040071948</v>
      </c>
      <c r="T165" s="79">
        <f t="shared" si="211"/>
        <v>88.72396416998869</v>
      </c>
      <c r="U165" s="79">
        <f t="shared" si="212"/>
        <v>11.090495521248586</v>
      </c>
      <c r="V165" s="79">
        <f t="shared" si="213"/>
        <v>11.090495521248586</v>
      </c>
      <c r="W165" s="79">
        <f t="shared" si="214"/>
        <v>49.907229845618637</v>
      </c>
      <c r="X165" s="78">
        <f t="shared" si="215"/>
        <v>0.1169650938822151</v>
      </c>
      <c r="Y165" s="80">
        <f t="shared" si="216"/>
        <v>3.8490999229108168E-2</v>
      </c>
      <c r="Z165" s="63">
        <f t="shared" si="242"/>
        <v>8.2229234386845391</v>
      </c>
      <c r="AA165" s="63">
        <f t="shared" si="243"/>
        <v>8.2229234386845391</v>
      </c>
      <c r="AB165" s="80">
        <f t="shared" si="217"/>
        <v>8.9431768880301646E-2</v>
      </c>
      <c r="AC165" s="119">
        <f t="shared" si="244"/>
        <v>0</v>
      </c>
      <c r="AD165" s="119">
        <f t="shared" si="245"/>
        <v>0</v>
      </c>
      <c r="AE165" s="119">
        <f t="shared" si="218"/>
        <v>0</v>
      </c>
      <c r="AF165" s="119">
        <f t="shared" si="246"/>
        <v>0</v>
      </c>
      <c r="AG165" s="119">
        <f t="shared" si="247"/>
        <v>450358.29143095663</v>
      </c>
      <c r="AH165" s="121">
        <f t="shared" si="276"/>
        <v>4469999.9999999972</v>
      </c>
      <c r="AI165" s="126">
        <f t="shared" si="248"/>
        <v>4019641.7085690405</v>
      </c>
      <c r="AJ165" s="119">
        <f t="shared" si="219"/>
        <v>11170.29801583583</v>
      </c>
      <c r="AK165" s="119">
        <f t="shared" si="249"/>
        <v>17183.142076357304</v>
      </c>
      <c r="AL165" s="119">
        <f t="shared" si="250"/>
        <v>1495910.4478149782</v>
      </c>
      <c r="AM165" s="126">
        <f t="shared" si="220"/>
        <v>2523731.2607540623</v>
      </c>
      <c r="AN165" s="121">
        <f t="shared" si="251"/>
        <v>366052196.70357519</v>
      </c>
      <c r="AO165" s="120">
        <f t="shared" si="297"/>
        <v>36605.219670357517</v>
      </c>
      <c r="AP165" s="128">
        <f t="shared" si="221"/>
        <v>7000</v>
      </c>
      <c r="AQ165" s="132">
        <f t="shared" si="252"/>
        <v>196.30000000000092</v>
      </c>
      <c r="AR165" s="132">
        <f t="shared" si="253"/>
        <v>249.77000000000012</v>
      </c>
      <c r="AS165" s="132">
        <f t="shared" si="254"/>
        <v>150.12499999999957</v>
      </c>
      <c r="AT165" s="139">
        <f t="shared" si="298"/>
        <v>71526599235.878922</v>
      </c>
      <c r="AU165" s="139">
        <f t="shared" si="299"/>
        <v>-155307799.24603271</v>
      </c>
      <c r="AV165" s="139">
        <f t="shared" si="292"/>
        <v>3.1247647522492678E-2</v>
      </c>
      <c r="AW165" s="139">
        <f t="shared" si="222"/>
        <v>1.7403441682596066</v>
      </c>
      <c r="AX165" s="133">
        <f t="shared" si="255"/>
        <v>91264133682.135422</v>
      </c>
      <c r="AY165" s="133">
        <f t="shared" si="300"/>
        <v>-455538316.99812317</v>
      </c>
      <c r="AZ165" s="133">
        <f t="shared" si="256"/>
        <v>226.67247758080694</v>
      </c>
      <c r="BA165" s="133">
        <f t="shared" si="257"/>
        <v>452.70695660598068</v>
      </c>
      <c r="BB165" s="146">
        <f t="shared" si="301"/>
        <v>54880375590.783356</v>
      </c>
      <c r="BC165" s="146">
        <f t="shared" si="302"/>
        <v>-299951045.89533234</v>
      </c>
      <c r="BD165" s="146">
        <f t="shared" si="283"/>
        <v>5310682.1165977344</v>
      </c>
      <c r="BE165" s="146">
        <f t="shared" si="223"/>
        <v>5034142.1520684063</v>
      </c>
      <c r="BF165" s="136">
        <f t="shared" si="258"/>
        <v>17570505441.77161</v>
      </c>
      <c r="BG165" s="136">
        <f t="shared" si="259"/>
        <v>-119630998.77328491</v>
      </c>
      <c r="BH165" s="136">
        <f t="shared" si="260"/>
        <v>2.9564182098807797E-8</v>
      </c>
      <c r="BI165" s="136">
        <f t="shared" si="261"/>
        <v>5.2199981466669074E-7</v>
      </c>
      <c r="BJ165" s="150">
        <f t="shared" si="224"/>
        <v>5034596.5993697029</v>
      </c>
      <c r="BK165" s="150">
        <f t="shared" si="262"/>
        <v>11574551110.077875</v>
      </c>
      <c r="BL165" s="149">
        <f t="shared" si="263"/>
        <v>2047373953.7703907</v>
      </c>
      <c r="BM165" s="150">
        <f t="shared" si="264"/>
        <v>0</v>
      </c>
      <c r="BN165" s="150">
        <f t="shared" si="284"/>
        <v>289133441456.78735</v>
      </c>
      <c r="BO165" s="154">
        <f t="shared" si="265"/>
        <v>0.11456585966700651</v>
      </c>
      <c r="BP165" s="154">
        <f t="shared" si="225"/>
        <v>0.11456585966700651</v>
      </c>
      <c r="BQ165" s="148">
        <f t="shared" si="266"/>
        <v>1986358578713.4158</v>
      </c>
      <c r="BR165" s="148">
        <f t="shared" si="267"/>
        <v>1986.3585787134159</v>
      </c>
      <c r="BS165" s="139">
        <f t="shared" si="226"/>
        <v>-19578378.111205071</v>
      </c>
      <c r="BT165" s="139">
        <f t="shared" si="227"/>
        <v>30834604157.247459</v>
      </c>
      <c r="BU165" s="139">
        <f t="shared" si="228"/>
        <v>5423502524.8018608</v>
      </c>
      <c r="BV165" s="139">
        <f t="shared" si="268"/>
        <v>136277335491.36703</v>
      </c>
      <c r="BW165" s="139">
        <f t="shared" si="269"/>
        <v>64495460329.422684</v>
      </c>
      <c r="BX165" s="139">
        <f t="shared" si="270"/>
        <v>20043612525746.82</v>
      </c>
      <c r="BY165" s="143">
        <f t="shared" si="271"/>
        <v>7.9420550188683778</v>
      </c>
      <c r="BZ165" s="143">
        <f t="shared" si="229"/>
        <v>7.9420550188683778</v>
      </c>
      <c r="CA165" s="143">
        <f t="shared" si="230"/>
        <v>88.031745065605222</v>
      </c>
      <c r="CB165" s="143">
        <f t="shared" si="231"/>
        <v>88.031745065605222</v>
      </c>
      <c r="CC165" s="143">
        <f t="shared" si="232"/>
        <v>1.2392352221697878</v>
      </c>
      <c r="CD165" s="143">
        <f t="shared" si="233"/>
        <v>8.0233545841814919</v>
      </c>
      <c r="CE165" s="166">
        <f t="shared" si="234"/>
        <v>97.573018209507083</v>
      </c>
      <c r="CG165" s="167">
        <v>164</v>
      </c>
      <c r="CH165" s="169">
        <f t="shared" si="272"/>
        <v>163</v>
      </c>
      <c r="CI165" s="170">
        <f t="shared" si="273"/>
        <v>1.974624620966356</v>
      </c>
      <c r="CK165" s="189">
        <v>163</v>
      </c>
      <c r="CL165" s="190">
        <f>'Litter calculation'!G$30+CK165</f>
        <v>42838</v>
      </c>
      <c r="CM165" s="193">
        <f t="shared" si="274"/>
        <v>4</v>
      </c>
      <c r="CN165" s="189">
        <f t="shared" si="235"/>
        <v>0.2</v>
      </c>
      <c r="CO165" s="194">
        <f t="shared" si="236"/>
        <v>0.1</v>
      </c>
      <c r="CP165" s="194">
        <f t="shared" si="237"/>
        <v>0.15</v>
      </c>
      <c r="CQ165" s="189">
        <f t="shared" si="238"/>
        <v>0.36870000000000003</v>
      </c>
      <c r="CR165" s="189">
        <f t="shared" si="303"/>
        <v>3.687E-2</v>
      </c>
      <c r="CS165" s="189">
        <f t="shared" si="303"/>
        <v>3.687E-2</v>
      </c>
      <c r="CT165" s="189">
        <f t="shared" si="239"/>
        <v>1.8599999999999998E-2</v>
      </c>
      <c r="CU165" s="189">
        <f t="shared" si="304"/>
        <v>1.8600000000000001E-3</v>
      </c>
      <c r="CV165" s="189">
        <f t="shared" si="304"/>
        <v>1.8600000000000001E-3</v>
      </c>
      <c r="CW165" s="189">
        <f t="shared" si="240"/>
        <v>2.9999999999999997E-4</v>
      </c>
      <c r="CX165" s="189">
        <f t="shared" si="305"/>
        <v>3.0000000000000001E-5</v>
      </c>
      <c r="CY165" s="189">
        <f t="shared" si="305"/>
        <v>3.0000000000000001E-5</v>
      </c>
      <c r="CZ165" s="195">
        <f t="shared" si="285"/>
        <v>7.0361858361428675</v>
      </c>
      <c r="DA165" s="195">
        <f t="shared" si="286"/>
        <v>61.842395121983188</v>
      </c>
      <c r="DB165" s="195">
        <f t="shared" si="287"/>
        <v>1.3813906029640466</v>
      </c>
      <c r="DC165" s="195">
        <f t="shared" si="288"/>
        <v>43.664279372775994</v>
      </c>
      <c r="DD165" s="195">
        <f t="shared" si="289"/>
        <v>0.90092910804385684</v>
      </c>
      <c r="DE165" s="195">
        <f t="shared" si="290"/>
        <v>28.488661624644244</v>
      </c>
      <c r="DF165" s="195">
        <f t="shared" si="291"/>
        <v>143.3138416665542</v>
      </c>
    </row>
    <row r="166" spans="9:110" x14ac:dyDescent="0.2">
      <c r="I166" s="69">
        <f t="shared" si="275"/>
        <v>163</v>
      </c>
      <c r="J166" s="76">
        <f t="shared" si="275"/>
        <v>43872</v>
      </c>
      <c r="K166" s="74">
        <f t="shared" si="241"/>
        <v>2</v>
      </c>
      <c r="L166" s="75">
        <f t="shared" si="204"/>
        <v>24.655279806282376</v>
      </c>
      <c r="M166" s="75">
        <f t="shared" si="205"/>
        <v>0.9</v>
      </c>
      <c r="N166" s="75">
        <f t="shared" si="206"/>
        <v>0.45</v>
      </c>
      <c r="O166" s="75">
        <f t="shared" si="207"/>
        <v>0.2</v>
      </c>
      <c r="P166" s="78">
        <f t="shared" si="293"/>
        <v>0.98686858475169015</v>
      </c>
      <c r="Q166" s="78">
        <f t="shared" si="208"/>
        <v>0.19829173423847915</v>
      </c>
      <c r="R166" s="78">
        <f t="shared" si="209"/>
        <v>8.9231280407315608E-2</v>
      </c>
      <c r="S166" s="78">
        <f t="shared" si="210"/>
        <v>0.43605821186702587</v>
      </c>
      <c r="T166" s="79">
        <f t="shared" si="211"/>
        <v>88.597510895406643</v>
      </c>
      <c r="U166" s="79">
        <f t="shared" si="212"/>
        <v>11.07468886192583</v>
      </c>
      <c r="V166" s="79">
        <f t="shared" si="213"/>
        <v>11.07468886192583</v>
      </c>
      <c r="W166" s="79">
        <f t="shared" si="214"/>
        <v>49.836099878666232</v>
      </c>
      <c r="X166" s="78">
        <f t="shared" si="215"/>
        <v>0.11671456738724839</v>
      </c>
      <c r="Y166" s="80">
        <f t="shared" si="216"/>
        <v>3.8411367008983663E-2</v>
      </c>
      <c r="Z166" s="63">
        <f t="shared" si="242"/>
        <v>8.2298632870744104</v>
      </c>
      <c r="AA166" s="63">
        <f t="shared" si="243"/>
        <v>8.2298632870744104</v>
      </c>
      <c r="AB166" s="80">
        <f t="shared" si="217"/>
        <v>8.9338605072806207E-2</v>
      </c>
      <c r="AC166" s="119">
        <f t="shared" si="244"/>
        <v>0</v>
      </c>
      <c r="AD166" s="119">
        <f t="shared" si="245"/>
        <v>0</v>
      </c>
      <c r="AE166" s="119">
        <f t="shared" si="218"/>
        <v>0</v>
      </c>
      <c r="AF166" s="119">
        <f t="shared" si="246"/>
        <v>0</v>
      </c>
      <c r="AG166" s="119">
        <f t="shared" si="247"/>
        <v>450358.29143095663</v>
      </c>
      <c r="AH166" s="121">
        <f t="shared" si="276"/>
        <v>4469999.9999999972</v>
      </c>
      <c r="AI166" s="126">
        <f t="shared" si="248"/>
        <v>4019641.7085690405</v>
      </c>
      <c r="AJ166" s="119">
        <f t="shared" si="219"/>
        <v>11320.80046620018</v>
      </c>
      <c r="AK166" s="119">
        <f t="shared" si="249"/>
        <v>17333.644526721655</v>
      </c>
      <c r="AL166" s="119">
        <f t="shared" si="250"/>
        <v>1513244.0923416999</v>
      </c>
      <c r="AM166" s="126">
        <f t="shared" si="220"/>
        <v>2506397.6162273409</v>
      </c>
      <c r="AN166" s="121">
        <f t="shared" si="251"/>
        <v>363538054.7445817</v>
      </c>
      <c r="AO166" s="120">
        <f t="shared" si="297"/>
        <v>36353.805474458168</v>
      </c>
      <c r="AP166" s="128">
        <f t="shared" si="221"/>
        <v>7000</v>
      </c>
      <c r="AQ166" s="132">
        <f t="shared" si="252"/>
        <v>197.20000000000093</v>
      </c>
      <c r="AR166" s="132">
        <f t="shared" si="253"/>
        <v>250.22000000000011</v>
      </c>
      <c r="AS166" s="132">
        <f t="shared" si="254"/>
        <v>150.32499999999956</v>
      </c>
      <c r="AT166" s="139">
        <f t="shared" si="298"/>
        <v>71362520146.361725</v>
      </c>
      <c r="AU166" s="139">
        <f t="shared" si="299"/>
        <v>-164079089.51719666</v>
      </c>
      <c r="AV166" s="139">
        <f t="shared" si="292"/>
        <v>1.1605697197675164E-2</v>
      </c>
      <c r="AW166" s="139">
        <f t="shared" si="222"/>
        <v>0.64496910630256776</v>
      </c>
      <c r="AX166" s="133">
        <f t="shared" si="255"/>
        <v>90800899933.554214</v>
      </c>
      <c r="AY166" s="133">
        <f t="shared" si="300"/>
        <v>-463233748.58120728</v>
      </c>
      <c r="AZ166" s="133">
        <f t="shared" si="256"/>
        <v>184.9097715284642</v>
      </c>
      <c r="BA166" s="133">
        <f t="shared" si="257"/>
        <v>368.33991450623461</v>
      </c>
      <c r="BB166" s="146">
        <f t="shared" si="301"/>
        <v>54576150468.530174</v>
      </c>
      <c r="BC166" s="146">
        <f t="shared" si="302"/>
        <v>-304225122.25318146</v>
      </c>
      <c r="BD166" s="146">
        <f t="shared" si="283"/>
        <v>4829844.0142815243</v>
      </c>
      <c r="BE166" s="146">
        <f t="shared" si="223"/>
        <v>4566143.0048630061</v>
      </c>
      <c r="BF166" s="136">
        <f t="shared" si="258"/>
        <v>17449826627.739922</v>
      </c>
      <c r="BG166" s="136">
        <f t="shared" si="259"/>
        <v>-120678814.03168869</v>
      </c>
      <c r="BH166" s="136">
        <f t="shared" si="260"/>
        <v>1.8984320405245181E-8</v>
      </c>
      <c r="BI166" s="136">
        <f t="shared" si="261"/>
        <v>3.3437216653416864E-7</v>
      </c>
      <c r="BJ166" s="150">
        <f t="shared" si="224"/>
        <v>4566511.9897469534</v>
      </c>
      <c r="BK166" s="150">
        <f t="shared" si="262"/>
        <v>11029907161.993383</v>
      </c>
      <c r="BL166" s="149">
        <f t="shared" si="263"/>
        <v>1985843886.3661687</v>
      </c>
      <c r="BM166" s="150">
        <f t="shared" si="264"/>
        <v>0</v>
      </c>
      <c r="BN166" s="150">
        <f t="shared" si="284"/>
        <v>276122256920.41754</v>
      </c>
      <c r="BO166" s="154">
        <f t="shared" si="265"/>
        <v>0.11016698034370141</v>
      </c>
      <c r="BP166" s="154">
        <f t="shared" si="225"/>
        <v>0.11016698034370141</v>
      </c>
      <c r="BQ166" s="148">
        <f t="shared" si="266"/>
        <v>1988344422599.782</v>
      </c>
      <c r="BR166" s="148">
        <f t="shared" si="267"/>
        <v>1988.3444225997821</v>
      </c>
      <c r="BS166" s="139">
        <f t="shared" si="226"/>
        <v>-19594901.550444715</v>
      </c>
      <c r="BT166" s="139">
        <f t="shared" si="227"/>
        <v>29383672679.550377</v>
      </c>
      <c r="BU166" s="139">
        <f t="shared" si="228"/>
        <v>5386252497.2582226</v>
      </c>
      <c r="BV166" s="139">
        <f t="shared" si="268"/>
        <v>137664758508.7301</v>
      </c>
      <c r="BW166" s="139">
        <f t="shared" si="269"/>
        <v>62957097921.483902</v>
      </c>
      <c r="BX166" s="139">
        <f t="shared" si="270"/>
        <v>19934115345081.215</v>
      </c>
      <c r="BY166" s="143">
        <f t="shared" si="271"/>
        <v>7.9532932907454166</v>
      </c>
      <c r="BZ166" s="143">
        <f t="shared" si="229"/>
        <v>7.9532932907454166</v>
      </c>
      <c r="CA166" s="143">
        <f t="shared" si="230"/>
        <v>88.156312911396654</v>
      </c>
      <c r="CB166" s="143">
        <f t="shared" si="231"/>
        <v>88.156312911396654</v>
      </c>
      <c r="CC166" s="143">
        <f t="shared" si="232"/>
        <v>1.229145730431594</v>
      </c>
      <c r="CD166" s="143">
        <f t="shared" si="233"/>
        <v>8.0328535050888519</v>
      </c>
      <c r="CE166" s="166">
        <f t="shared" si="234"/>
        <v>97.606159724488052</v>
      </c>
      <c r="CG166" s="167">
        <v>165</v>
      </c>
      <c r="CH166" s="169">
        <f t="shared" si="272"/>
        <v>164</v>
      </c>
      <c r="CI166" s="170">
        <f t="shared" si="273"/>
        <v>1.9745345758584751</v>
      </c>
      <c r="CK166" s="189">
        <v>164</v>
      </c>
      <c r="CL166" s="190">
        <f>'Litter calculation'!G$30+CK166</f>
        <v>42839</v>
      </c>
      <c r="CM166" s="193">
        <f t="shared" si="274"/>
        <v>4</v>
      </c>
      <c r="CN166" s="189">
        <f t="shared" si="235"/>
        <v>0.2</v>
      </c>
      <c r="CO166" s="194">
        <f t="shared" si="236"/>
        <v>0.1</v>
      </c>
      <c r="CP166" s="194">
        <f t="shared" si="237"/>
        <v>0.15</v>
      </c>
      <c r="CQ166" s="189">
        <f t="shared" si="238"/>
        <v>0.36870000000000003</v>
      </c>
      <c r="CR166" s="189">
        <f t="shared" si="303"/>
        <v>3.687E-2</v>
      </c>
      <c r="CS166" s="189">
        <f t="shared" si="303"/>
        <v>3.687E-2</v>
      </c>
      <c r="CT166" s="189">
        <f t="shared" si="239"/>
        <v>1.8599999999999998E-2</v>
      </c>
      <c r="CU166" s="189">
        <f t="shared" si="304"/>
        <v>1.8600000000000001E-3</v>
      </c>
      <c r="CV166" s="189">
        <f t="shared" si="304"/>
        <v>1.8600000000000001E-3</v>
      </c>
      <c r="CW166" s="189">
        <f t="shared" si="240"/>
        <v>2.9999999999999997E-4</v>
      </c>
      <c r="CX166" s="189">
        <f t="shared" si="305"/>
        <v>3.0000000000000001E-5</v>
      </c>
      <c r="CY166" s="189">
        <f t="shared" si="305"/>
        <v>3.0000000000000001E-5</v>
      </c>
      <c r="CZ166" s="195">
        <f t="shared" si="285"/>
        <v>6.9802623878355288</v>
      </c>
      <c r="DA166" s="195">
        <f t="shared" si="286"/>
        <v>61.950105186076108</v>
      </c>
      <c r="DB166" s="195">
        <f t="shared" si="287"/>
        <v>1.3825106044911788</v>
      </c>
      <c r="DC166" s="195">
        <f t="shared" si="288"/>
        <v>43.759282464043544</v>
      </c>
      <c r="DD166" s="195">
        <f t="shared" si="289"/>
        <v>0.90478543736429062</v>
      </c>
      <c r="DE166" s="195">
        <f t="shared" si="290"/>
        <v>28.632276477615275</v>
      </c>
      <c r="DF166" s="195">
        <f t="shared" si="291"/>
        <v>143.60922255742594</v>
      </c>
    </row>
    <row r="167" spans="9:110" x14ac:dyDescent="0.2">
      <c r="I167" s="69">
        <f t="shared" si="275"/>
        <v>164</v>
      </c>
      <c r="J167" s="76">
        <f t="shared" si="275"/>
        <v>43873</v>
      </c>
      <c r="K167" s="74">
        <f t="shared" si="241"/>
        <v>2</v>
      </c>
      <c r="L167" s="75">
        <f t="shared" si="204"/>
        <v>24.609095955779331</v>
      </c>
      <c r="M167" s="75">
        <f t="shared" si="205"/>
        <v>0.9</v>
      </c>
      <c r="N167" s="75">
        <f t="shared" si="206"/>
        <v>0.45</v>
      </c>
      <c r="O167" s="75">
        <f t="shared" si="207"/>
        <v>0.2</v>
      </c>
      <c r="P167" s="78">
        <f t="shared" si="293"/>
        <v>0.98552229080745612</v>
      </c>
      <c r="Q167" s="78">
        <f t="shared" si="208"/>
        <v>0.1980212230831726</v>
      </c>
      <c r="R167" s="78">
        <f t="shared" si="209"/>
        <v>8.9109550387427655E-2</v>
      </c>
      <c r="S167" s="78">
        <f t="shared" si="210"/>
        <v>0.43546333779864344</v>
      </c>
      <c r="T167" s="79">
        <f t="shared" si="211"/>
        <v>88.465841932483968</v>
      </c>
      <c r="U167" s="79">
        <f t="shared" si="212"/>
        <v>11.058230241560496</v>
      </c>
      <c r="V167" s="79">
        <f t="shared" si="213"/>
        <v>11.058230241560496</v>
      </c>
      <c r="W167" s="79">
        <f t="shared" si="214"/>
        <v>49.762036087022231</v>
      </c>
      <c r="X167" s="78">
        <f t="shared" si="215"/>
        <v>0.11645186847597329</v>
      </c>
      <c r="Y167" s="80">
        <f t="shared" si="216"/>
        <v>3.8327681871872146E-2</v>
      </c>
      <c r="Z167" s="63">
        <f t="shared" si="242"/>
        <v>8.2371656603104935</v>
      </c>
      <c r="AA167" s="63">
        <f t="shared" si="243"/>
        <v>8.2371656603104935</v>
      </c>
      <c r="AB167" s="80">
        <f t="shared" si="217"/>
        <v>8.9240804236873597E-2</v>
      </c>
      <c r="AC167" s="119">
        <f t="shared" si="244"/>
        <v>0</v>
      </c>
      <c r="AD167" s="119">
        <f t="shared" si="245"/>
        <v>0</v>
      </c>
      <c r="AE167" s="119">
        <f t="shared" si="218"/>
        <v>0</v>
      </c>
      <c r="AF167" s="119">
        <f t="shared" si="246"/>
        <v>0</v>
      </c>
      <c r="AG167" s="119">
        <f t="shared" si="247"/>
        <v>450358.29143095663</v>
      </c>
      <c r="AH167" s="121">
        <f t="shared" si="276"/>
        <v>4469999.9999999972</v>
      </c>
      <c r="AI167" s="126">
        <f t="shared" si="248"/>
        <v>4019641.7085690405</v>
      </c>
      <c r="AJ167" s="119">
        <f t="shared" si="219"/>
        <v>11471.54618589084</v>
      </c>
      <c r="AK167" s="119">
        <f t="shared" si="249"/>
        <v>17484.390246412317</v>
      </c>
      <c r="AL167" s="119">
        <f t="shared" si="250"/>
        <v>1530728.4825881121</v>
      </c>
      <c r="AM167" s="126">
        <f t="shared" si="220"/>
        <v>2488913.2259809282</v>
      </c>
      <c r="AN167" s="121">
        <f t="shared" si="251"/>
        <v>361002048.0162704</v>
      </c>
      <c r="AO167" s="120">
        <f t="shared" si="297"/>
        <v>36100.204801627042</v>
      </c>
      <c r="AP167" s="128">
        <f t="shared" si="221"/>
        <v>7000</v>
      </c>
      <c r="AQ167" s="132">
        <f t="shared" si="252"/>
        <v>198.10000000000093</v>
      </c>
      <c r="AR167" s="132">
        <f t="shared" si="253"/>
        <v>250.6700000000001</v>
      </c>
      <c r="AS167" s="132">
        <f t="shared" si="254"/>
        <v>150.52499999999955</v>
      </c>
      <c r="AT167" s="139">
        <f t="shared" si="298"/>
        <v>71189603868.808853</v>
      </c>
      <c r="AU167" s="139">
        <f t="shared" si="299"/>
        <v>-172916277.5528717</v>
      </c>
      <c r="AV167" s="139">
        <f t="shared" si="292"/>
        <v>4.3154496337608102E-3</v>
      </c>
      <c r="AW167" s="139">
        <f t="shared" si="222"/>
        <v>0.23927647681900033</v>
      </c>
      <c r="AX167" s="133">
        <f t="shared" si="255"/>
        <v>90329932454.631226</v>
      </c>
      <c r="AY167" s="133">
        <f t="shared" si="300"/>
        <v>-470967478.92298889</v>
      </c>
      <c r="AZ167" s="133">
        <f t="shared" si="256"/>
        <v>150.8635728069377</v>
      </c>
      <c r="BA167" s="133">
        <f t="shared" si="257"/>
        <v>299.70316786735441</v>
      </c>
      <c r="BB167" s="146">
        <f t="shared" si="301"/>
        <v>54267632868.045692</v>
      </c>
      <c r="BC167" s="146">
        <f t="shared" si="302"/>
        <v>-308517600.48448181</v>
      </c>
      <c r="BD167" s="146">
        <f t="shared" si="283"/>
        <v>4392567.369141371</v>
      </c>
      <c r="BE167" s="146">
        <f t="shared" si="223"/>
        <v>4141160.8283638228</v>
      </c>
      <c r="BF167" s="136">
        <f t="shared" si="258"/>
        <v>17328098304.780979</v>
      </c>
      <c r="BG167" s="136">
        <f t="shared" si="259"/>
        <v>-121728322.95894241</v>
      </c>
      <c r="BH167" s="136">
        <f t="shared" si="260"/>
        <v>1.2196508338713765E-8</v>
      </c>
      <c r="BI167" s="136">
        <f t="shared" si="261"/>
        <v>2.1426519293384933E-7</v>
      </c>
      <c r="BJ167" s="150">
        <f t="shared" si="224"/>
        <v>4141460.770808381</v>
      </c>
      <c r="BK167" s="150">
        <f t="shared" si="262"/>
        <v>10509457877.836155</v>
      </c>
      <c r="BL167" s="149">
        <f t="shared" si="263"/>
        <v>1926202476.5981102</v>
      </c>
      <c r="BM167" s="150">
        <f t="shared" si="264"/>
        <v>0</v>
      </c>
      <c r="BN167" s="150">
        <f t="shared" si="284"/>
        <v>263690738026.75409</v>
      </c>
      <c r="BO167" s="154">
        <f t="shared" si="265"/>
        <v>0.10594613555594271</v>
      </c>
      <c r="BP167" s="154">
        <f t="shared" si="225"/>
        <v>0.10594613555594271</v>
      </c>
      <c r="BQ167" s="148">
        <f t="shared" si="266"/>
        <v>1990270625076.3801</v>
      </c>
      <c r="BR167" s="148">
        <f t="shared" si="267"/>
        <v>1990.2706250763802</v>
      </c>
      <c r="BS167" s="139">
        <f t="shared" si="226"/>
        <v>-19612288.143593881</v>
      </c>
      <c r="BT167" s="139">
        <f t="shared" si="227"/>
        <v>27997195786.555519</v>
      </c>
      <c r="BU167" s="139">
        <f t="shared" si="228"/>
        <v>5348678516.6515045</v>
      </c>
      <c r="BV167" s="139">
        <f t="shared" si="268"/>
        <v>139058483639.56567</v>
      </c>
      <c r="BW167" s="139">
        <f t="shared" si="269"/>
        <v>61497007992.875565</v>
      </c>
      <c r="BX167" s="139">
        <f t="shared" si="270"/>
        <v>19823188382843.172</v>
      </c>
      <c r="BY167" s="143">
        <f t="shared" si="271"/>
        <v>7.964596023644205</v>
      </c>
      <c r="BZ167" s="143">
        <f t="shared" si="229"/>
        <v>7.964596023644205</v>
      </c>
      <c r="CA167" s="143">
        <f t="shared" si="230"/>
        <v>88.281595259444728</v>
      </c>
      <c r="CB167" s="143">
        <f t="shared" si="231"/>
        <v>88.281595259444728</v>
      </c>
      <c r="CC167" s="143">
        <f t="shared" si="232"/>
        <v>1.2192422714522637</v>
      </c>
      <c r="CD167" s="143">
        <f t="shared" si="233"/>
        <v>8.0425227123410394</v>
      </c>
      <c r="CE167" s="166">
        <f t="shared" si="234"/>
        <v>97.63701549785128</v>
      </c>
      <c r="CG167" s="167">
        <v>166</v>
      </c>
      <c r="CH167" s="169">
        <f t="shared" si="272"/>
        <v>165</v>
      </c>
      <c r="CI167" s="170">
        <f t="shared" si="273"/>
        <v>1.9744456300923821</v>
      </c>
      <c r="CK167" s="189">
        <v>165</v>
      </c>
      <c r="CL167" s="190">
        <f>'Litter calculation'!G$30+CK167</f>
        <v>42840</v>
      </c>
      <c r="CM167" s="193">
        <f t="shared" si="274"/>
        <v>4</v>
      </c>
      <c r="CN167" s="189">
        <f t="shared" si="235"/>
        <v>0.2</v>
      </c>
      <c r="CO167" s="194">
        <f t="shared" si="236"/>
        <v>0.1</v>
      </c>
      <c r="CP167" s="194">
        <f t="shared" si="237"/>
        <v>0.15</v>
      </c>
      <c r="CQ167" s="189">
        <f t="shared" si="238"/>
        <v>0.36870000000000003</v>
      </c>
      <c r="CR167" s="189">
        <f t="shared" si="303"/>
        <v>3.687E-2</v>
      </c>
      <c r="CS167" s="189">
        <f t="shared" si="303"/>
        <v>3.687E-2</v>
      </c>
      <c r="CT167" s="189">
        <f t="shared" si="239"/>
        <v>1.8599999999999998E-2</v>
      </c>
      <c r="CU167" s="189">
        <f t="shared" si="304"/>
        <v>1.8600000000000001E-3</v>
      </c>
      <c r="CV167" s="189">
        <f t="shared" si="304"/>
        <v>1.8600000000000001E-3</v>
      </c>
      <c r="CW167" s="189">
        <f t="shared" si="240"/>
        <v>2.9999999999999997E-4</v>
      </c>
      <c r="CX167" s="189">
        <f t="shared" si="305"/>
        <v>3.0000000000000001E-5</v>
      </c>
      <c r="CY167" s="189">
        <f t="shared" si="305"/>
        <v>3.0000000000000001E-5</v>
      </c>
      <c r="CZ167" s="195">
        <f t="shared" si="285"/>
        <v>6.9253695017273174</v>
      </c>
      <c r="DA167" s="195">
        <f t="shared" si="286"/>
        <v>62.057782941996265</v>
      </c>
      <c r="DB167" s="195">
        <f t="shared" si="287"/>
        <v>1.3836285247516487</v>
      </c>
      <c r="DC167" s="195">
        <f t="shared" si="288"/>
        <v>43.854282705261106</v>
      </c>
      <c r="DD167" s="195">
        <f t="shared" si="289"/>
        <v>0.90863460057873302</v>
      </c>
      <c r="DE167" s="195">
        <f t="shared" si="290"/>
        <v>28.775887022205342</v>
      </c>
      <c r="DF167" s="195">
        <f t="shared" si="291"/>
        <v>143.9055852965204</v>
      </c>
    </row>
    <row r="168" spans="9:110" x14ac:dyDescent="0.2">
      <c r="I168" s="69">
        <f t="shared" si="275"/>
        <v>165</v>
      </c>
      <c r="J168" s="76">
        <f t="shared" si="275"/>
        <v>43874</v>
      </c>
      <c r="K168" s="74">
        <f t="shared" si="241"/>
        <v>2</v>
      </c>
      <c r="L168" s="75">
        <f t="shared" si="204"/>
        <v>24.560689324541702</v>
      </c>
      <c r="M168" s="75">
        <f t="shared" si="205"/>
        <v>0.9</v>
      </c>
      <c r="N168" s="75">
        <f t="shared" si="206"/>
        <v>0.45</v>
      </c>
      <c r="O168" s="75">
        <f t="shared" si="207"/>
        <v>0.2</v>
      </c>
      <c r="P168" s="78">
        <f t="shared" si="293"/>
        <v>0.98411317243578944</v>
      </c>
      <c r="Q168" s="78">
        <f t="shared" si="208"/>
        <v>0.19773808860105166</v>
      </c>
      <c r="R168" s="78">
        <f t="shared" si="209"/>
        <v>8.8982139870473237E-2</v>
      </c>
      <c r="S168" s="78">
        <f t="shared" si="210"/>
        <v>0.43484070409953485</v>
      </c>
      <c r="T168" s="79">
        <f t="shared" si="211"/>
        <v>88.329165465254817</v>
      </c>
      <c r="U168" s="79">
        <f t="shared" si="212"/>
        <v>11.041145683156852</v>
      </c>
      <c r="V168" s="79">
        <f t="shared" si="213"/>
        <v>11.041145683156852</v>
      </c>
      <c r="W168" s="79">
        <f t="shared" si="214"/>
        <v>49.685155574205837</v>
      </c>
      <c r="X168" s="78">
        <f t="shared" si="215"/>
        <v>0.11617716076500424</v>
      </c>
      <c r="Y168" s="80">
        <f t="shared" si="216"/>
        <v>3.8239969056069557E-2</v>
      </c>
      <c r="Z168" s="63">
        <f t="shared" si="242"/>
        <v>8.2448297884266299</v>
      </c>
      <c r="AA168" s="63">
        <f t="shared" si="243"/>
        <v>8.2448297884266299</v>
      </c>
      <c r="AB168" s="80">
        <f t="shared" si="217"/>
        <v>8.9138411264296544E-2</v>
      </c>
      <c r="AC168" s="119">
        <f t="shared" si="244"/>
        <v>0</v>
      </c>
      <c r="AD168" s="119">
        <f t="shared" si="245"/>
        <v>0</v>
      </c>
      <c r="AE168" s="119">
        <f t="shared" si="218"/>
        <v>0</v>
      </c>
      <c r="AF168" s="119">
        <f t="shared" si="246"/>
        <v>0</v>
      </c>
      <c r="AG168" s="119">
        <f t="shared" si="247"/>
        <v>450358.29143095663</v>
      </c>
      <c r="AH168" s="121">
        <f t="shared" si="276"/>
        <v>4469999.9999999972</v>
      </c>
      <c r="AI168" s="126">
        <f t="shared" si="248"/>
        <v>4019641.7085690405</v>
      </c>
      <c r="AJ168" s="119">
        <f t="shared" si="219"/>
        <v>11622.491209206524</v>
      </c>
      <c r="AK168" s="119">
        <f t="shared" si="249"/>
        <v>17635.335269727999</v>
      </c>
      <c r="AL168" s="119">
        <f t="shared" si="250"/>
        <v>1548363.8178578401</v>
      </c>
      <c r="AM168" s="126">
        <f t="shared" si="220"/>
        <v>2471277.8907112004</v>
      </c>
      <c r="AN168" s="121">
        <f t="shared" si="251"/>
        <v>358444147.61083692</v>
      </c>
      <c r="AO168" s="120">
        <f t="shared" si="297"/>
        <v>35844.414761083695</v>
      </c>
      <c r="AP168" s="128">
        <f t="shared" si="221"/>
        <v>7000</v>
      </c>
      <c r="AQ168" s="132">
        <f t="shared" si="252"/>
        <v>199.00000000000094</v>
      </c>
      <c r="AR168" s="132">
        <f t="shared" si="253"/>
        <v>251.12000000000009</v>
      </c>
      <c r="AS168" s="132">
        <f t="shared" si="254"/>
        <v>150.72499999999954</v>
      </c>
      <c r="AT168" s="139">
        <f t="shared" si="298"/>
        <v>71007785641.707123</v>
      </c>
      <c r="AU168" s="139">
        <f t="shared" si="299"/>
        <v>-181818227.10173035</v>
      </c>
      <c r="AV168" s="139">
        <f t="shared" si="292"/>
        <v>1.6066029229091622E-3</v>
      </c>
      <c r="AW168" s="139">
        <f t="shared" si="222"/>
        <v>8.886815575104734E-2</v>
      </c>
      <c r="AX168" s="133">
        <f t="shared" si="255"/>
        <v>89851194481.608521</v>
      </c>
      <c r="AY168" s="133">
        <f t="shared" si="300"/>
        <v>-478737973.02270508</v>
      </c>
      <c r="AZ168" s="133">
        <f t="shared" si="256"/>
        <v>123.10538016849111</v>
      </c>
      <c r="BA168" s="133">
        <f t="shared" si="257"/>
        <v>243.86559826313811</v>
      </c>
      <c r="BB168" s="146">
        <f t="shared" si="301"/>
        <v>53954805319.121063</v>
      </c>
      <c r="BC168" s="146">
        <f t="shared" si="302"/>
        <v>-312827548.92462921</v>
      </c>
      <c r="BD168" s="146">
        <f t="shared" si="283"/>
        <v>3994918.2504835161</v>
      </c>
      <c r="BE168" s="146">
        <f t="shared" si="223"/>
        <v>3755311.1314012883</v>
      </c>
      <c r="BF168" s="136">
        <f t="shared" si="258"/>
        <v>17205319085.320171</v>
      </c>
      <c r="BG168" s="136">
        <f t="shared" si="259"/>
        <v>-122779219.4608078</v>
      </c>
      <c r="BH168" s="136">
        <f t="shared" si="260"/>
        <v>7.8396816421705036E-9</v>
      </c>
      <c r="BI168" s="136">
        <f t="shared" si="261"/>
        <v>1.3735582126010864E-7</v>
      </c>
      <c r="BJ168" s="150">
        <f t="shared" si="224"/>
        <v>3755555.0858678445</v>
      </c>
      <c r="BK168" s="150">
        <f t="shared" si="262"/>
        <v>10012221884.091621</v>
      </c>
      <c r="BL168" s="149">
        <f t="shared" si="263"/>
        <v>1868395621.0611002</v>
      </c>
      <c r="BM168" s="150">
        <f t="shared" si="264"/>
        <v>0</v>
      </c>
      <c r="BN168" s="150">
        <f t="shared" si="284"/>
        <v>251813876076.68726</v>
      </c>
      <c r="BO168" s="154">
        <f t="shared" si="265"/>
        <v>0.10189622017951962</v>
      </c>
      <c r="BP168" s="154">
        <f t="shared" si="225"/>
        <v>0.10189622017951962</v>
      </c>
      <c r="BQ168" s="148">
        <f t="shared" si="266"/>
        <v>1992139020697.4412</v>
      </c>
      <c r="BR168" s="148">
        <f t="shared" si="267"/>
        <v>1992.1390206974411</v>
      </c>
      <c r="BS168" s="139">
        <f t="shared" si="226"/>
        <v>-19630536.057400856</v>
      </c>
      <c r="BT168" s="139">
        <f t="shared" si="227"/>
        <v>26672559099.220081</v>
      </c>
      <c r="BU168" s="139">
        <f t="shared" si="228"/>
        <v>5310780154.708951</v>
      </c>
      <c r="BV168" s="139">
        <f t="shared" si="268"/>
        <v>140458321164.90802</v>
      </c>
      <c r="BW168" s="139">
        <f t="shared" si="269"/>
        <v>60112187798.976982</v>
      </c>
      <c r="BX168" s="139">
        <f t="shared" si="270"/>
        <v>19710839279687.258</v>
      </c>
      <c r="BY168" s="143">
        <f t="shared" si="271"/>
        <v>7.9759703891555258</v>
      </c>
      <c r="BZ168" s="143">
        <f t="shared" si="229"/>
        <v>7.9759703891555258</v>
      </c>
      <c r="CA168" s="143">
        <f t="shared" si="230"/>
        <v>88.407671601474178</v>
      </c>
      <c r="CB168" s="143">
        <f t="shared" si="231"/>
        <v>88.407671601474178</v>
      </c>
      <c r="CC168" s="143">
        <f t="shared" si="232"/>
        <v>1.2095217572378036</v>
      </c>
      <c r="CD168" s="143">
        <f t="shared" si="233"/>
        <v>8.0523653630534593</v>
      </c>
      <c r="CE168" s="166">
        <f t="shared" si="234"/>
        <v>97.665634945631794</v>
      </c>
      <c r="CG168" s="167">
        <v>167</v>
      </c>
      <c r="CH168" s="169">
        <f t="shared" si="272"/>
        <v>166</v>
      </c>
      <c r="CI168" s="170">
        <f t="shared" si="273"/>
        <v>1.9743577636580343</v>
      </c>
      <c r="CK168" s="189">
        <v>166</v>
      </c>
      <c r="CL168" s="190">
        <f>'Litter calculation'!G$30+CK168</f>
        <v>42841</v>
      </c>
      <c r="CM168" s="193">
        <f t="shared" si="274"/>
        <v>4</v>
      </c>
      <c r="CN168" s="189">
        <f t="shared" si="235"/>
        <v>0.2</v>
      </c>
      <c r="CO168" s="194">
        <f t="shared" si="236"/>
        <v>0.1</v>
      </c>
      <c r="CP168" s="194">
        <f t="shared" si="237"/>
        <v>0.15</v>
      </c>
      <c r="CQ168" s="189">
        <f t="shared" si="238"/>
        <v>0.36870000000000003</v>
      </c>
      <c r="CR168" s="189">
        <f t="shared" si="303"/>
        <v>3.687E-2</v>
      </c>
      <c r="CS168" s="189">
        <f t="shared" si="303"/>
        <v>3.687E-2</v>
      </c>
      <c r="CT168" s="189">
        <f t="shared" si="239"/>
        <v>1.8599999999999998E-2</v>
      </c>
      <c r="CU168" s="189">
        <f t="shared" si="304"/>
        <v>1.8600000000000001E-3</v>
      </c>
      <c r="CV168" s="189">
        <f t="shared" si="304"/>
        <v>1.8600000000000001E-3</v>
      </c>
      <c r="CW168" s="189">
        <f t="shared" si="240"/>
        <v>2.9999999999999997E-4</v>
      </c>
      <c r="CX168" s="189">
        <f t="shared" si="305"/>
        <v>3.0000000000000001E-5</v>
      </c>
      <c r="CY168" s="189">
        <f t="shared" si="305"/>
        <v>3.0000000000000001E-5</v>
      </c>
      <c r="CZ168" s="195">
        <f t="shared" si="285"/>
        <v>6.8714881865278468</v>
      </c>
      <c r="DA168" s="195">
        <f t="shared" si="286"/>
        <v>62.16542839943466</v>
      </c>
      <c r="DB168" s="195">
        <f t="shared" si="287"/>
        <v>1.384744367613014</v>
      </c>
      <c r="DC168" s="195">
        <f t="shared" si="288"/>
        <v>43.94928009651418</v>
      </c>
      <c r="DD168" s="195">
        <f t="shared" si="289"/>
        <v>0.91247661100375288</v>
      </c>
      <c r="DE168" s="195">
        <f t="shared" si="290"/>
        <v>28.919493258543696</v>
      </c>
      <c r="DF168" s="195">
        <f t="shared" si="291"/>
        <v>144.20291091963713</v>
      </c>
    </row>
    <row r="169" spans="9:110" x14ac:dyDescent="0.2">
      <c r="I169" s="69">
        <f t="shared" si="275"/>
        <v>166</v>
      </c>
      <c r="J169" s="76">
        <f t="shared" si="275"/>
        <v>43875</v>
      </c>
      <c r="K169" s="74">
        <f t="shared" si="241"/>
        <v>2</v>
      </c>
      <c r="L169" s="75">
        <f t="shared" si="204"/>
        <v>24.510074511349231</v>
      </c>
      <c r="M169" s="75">
        <f t="shared" si="205"/>
        <v>0.9</v>
      </c>
      <c r="N169" s="75">
        <f t="shared" si="206"/>
        <v>0.45</v>
      </c>
      <c r="O169" s="75">
        <f t="shared" si="207"/>
        <v>0.2</v>
      </c>
      <c r="P169" s="78">
        <f t="shared" si="293"/>
        <v>0.98264192852360632</v>
      </c>
      <c r="Q169" s="78">
        <f t="shared" si="208"/>
        <v>0.19744247121962694</v>
      </c>
      <c r="R169" s="78">
        <f t="shared" si="209"/>
        <v>8.8849112048832113E-2</v>
      </c>
      <c r="S169" s="78">
        <f t="shared" si="210"/>
        <v>0.43419061958019811</v>
      </c>
      <c r="T169" s="79">
        <f t="shared" si="211"/>
        <v>88.187695195435722</v>
      </c>
      <c r="U169" s="79">
        <f t="shared" si="212"/>
        <v>11.023461899429465</v>
      </c>
      <c r="V169" s="79">
        <f t="shared" si="213"/>
        <v>11.023461899429465</v>
      </c>
      <c r="W169" s="79">
        <f t="shared" si="214"/>
        <v>49.605578547432593</v>
      </c>
      <c r="X169" s="78">
        <f t="shared" si="215"/>
        <v>0.11589061463954892</v>
      </c>
      <c r="Y169" s="80">
        <f t="shared" si="216"/>
        <v>3.8148255014564807E-2</v>
      </c>
      <c r="Z169" s="63">
        <f t="shared" si="242"/>
        <v>8.2528548638441031</v>
      </c>
      <c r="AA169" s="63">
        <f t="shared" si="243"/>
        <v>8.2528548638441031</v>
      </c>
      <c r="AB169" s="80">
        <f t="shared" si="217"/>
        <v>8.9031473038713088E-2</v>
      </c>
      <c r="AC169" s="119">
        <f t="shared" si="244"/>
        <v>0</v>
      </c>
      <c r="AD169" s="119">
        <f t="shared" si="245"/>
        <v>0</v>
      </c>
      <c r="AE169" s="119">
        <f t="shared" si="218"/>
        <v>0</v>
      </c>
      <c r="AF169" s="119">
        <f t="shared" si="246"/>
        <v>0</v>
      </c>
      <c r="AG169" s="119">
        <f t="shared" si="247"/>
        <v>450358.29143095663</v>
      </c>
      <c r="AH169" s="121">
        <f t="shared" si="276"/>
        <v>4469999.9999999972</v>
      </c>
      <c r="AI169" s="126">
        <f t="shared" si="248"/>
        <v>4019641.7085690405</v>
      </c>
      <c r="AJ169" s="119">
        <f t="shared" si="219"/>
        <v>11773.590894884563</v>
      </c>
      <c r="AK169" s="119">
        <f t="shared" si="249"/>
        <v>17786.434955406039</v>
      </c>
      <c r="AL169" s="119">
        <f t="shared" si="250"/>
        <v>1566150.2528132461</v>
      </c>
      <c r="AM169" s="126">
        <f t="shared" si="220"/>
        <v>2453491.4557557944</v>
      </c>
      <c r="AN169" s="121">
        <f t="shared" si="251"/>
        <v>355864331.09542626</v>
      </c>
      <c r="AO169" s="120">
        <f t="shared" si="297"/>
        <v>35586.433109542624</v>
      </c>
      <c r="AP169" s="128">
        <f t="shared" si="221"/>
        <v>7000</v>
      </c>
      <c r="AQ169" s="132">
        <f t="shared" si="252"/>
        <v>199.90000000000094</v>
      </c>
      <c r="AR169" s="132">
        <f t="shared" si="253"/>
        <v>251.57000000000008</v>
      </c>
      <c r="AS169" s="132">
        <f t="shared" si="254"/>
        <v>150.92499999999953</v>
      </c>
      <c r="AT169" s="139">
        <f t="shared" si="298"/>
        <v>70817001887.990158</v>
      </c>
      <c r="AU169" s="139">
        <f t="shared" si="299"/>
        <v>-190783753.71696472</v>
      </c>
      <c r="AV169" s="139">
        <f t="shared" si="292"/>
        <v>5.9888743216875118E-4</v>
      </c>
      <c r="AW169" s="139">
        <f t="shared" si="222"/>
        <v>3.3044932267306273E-2</v>
      </c>
      <c r="AX169" s="133">
        <f t="shared" si="255"/>
        <v>89364650824.683472</v>
      </c>
      <c r="AY169" s="133">
        <f t="shared" si="300"/>
        <v>-486543656.92504883</v>
      </c>
      <c r="AZ169" s="133">
        <f t="shared" si="256"/>
        <v>100.47138306537855</v>
      </c>
      <c r="BA169" s="133">
        <f t="shared" si="257"/>
        <v>198.4413065278315</v>
      </c>
      <c r="BB169" s="146">
        <f t="shared" si="301"/>
        <v>53637651304.357956</v>
      </c>
      <c r="BC169" s="146">
        <f t="shared" si="302"/>
        <v>-317154014.7631073</v>
      </c>
      <c r="BD169" s="146">
        <f t="shared" si="283"/>
        <v>3633315.1274552452</v>
      </c>
      <c r="BE169" s="146">
        <f t="shared" si="223"/>
        <v>3405051.3447938133</v>
      </c>
      <c r="BF169" s="136">
        <f t="shared" si="258"/>
        <v>17081487892.58046</v>
      </c>
      <c r="BG169" s="136">
        <f t="shared" si="259"/>
        <v>-123831192.73971176</v>
      </c>
      <c r="BH169" s="136">
        <f t="shared" si="260"/>
        <v>5.0419066778940644E-9</v>
      </c>
      <c r="BI169" s="136">
        <f t="shared" si="261"/>
        <v>8.8090389519309704E-8</v>
      </c>
      <c r="BJ169" s="150">
        <f t="shared" si="224"/>
        <v>3405249.8191453614</v>
      </c>
      <c r="BK169" s="150">
        <f t="shared" si="262"/>
        <v>9537251093.3920841</v>
      </c>
      <c r="BL169" s="149">
        <f t="shared" si="263"/>
        <v>1812370492.424758</v>
      </c>
      <c r="BM169" s="150">
        <f t="shared" si="264"/>
        <v>0</v>
      </c>
      <c r="BN169" s="150">
        <f t="shared" si="284"/>
        <v>240467659740.68958</v>
      </c>
      <c r="BO169" s="154">
        <f t="shared" si="265"/>
        <v>9.8010392160348431E-2</v>
      </c>
      <c r="BP169" s="154">
        <f t="shared" si="225"/>
        <v>9.8010392160348431E-2</v>
      </c>
      <c r="BQ169" s="148">
        <f t="shared" si="266"/>
        <v>1993951391189.866</v>
      </c>
      <c r="BR169" s="148">
        <f t="shared" si="267"/>
        <v>1993.9513911898662</v>
      </c>
      <c r="BS169" s="139">
        <f t="shared" si="226"/>
        <v>-19649643.369060244</v>
      </c>
      <c r="BT169" s="139">
        <f t="shared" si="227"/>
        <v>25407236912.796513</v>
      </c>
      <c r="BU169" s="139">
        <f t="shared" si="228"/>
        <v>5272557079.0880299</v>
      </c>
      <c r="BV169" s="139">
        <f t="shared" si="268"/>
        <v>141864078532.95935</v>
      </c>
      <c r="BW169" s="139">
        <f t="shared" si="269"/>
        <v>58799639456.198418</v>
      </c>
      <c r="BX169" s="139">
        <f t="shared" si="270"/>
        <v>19597075396975.242</v>
      </c>
      <c r="BY169" s="143">
        <f t="shared" si="271"/>
        <v>7.9874235351426535</v>
      </c>
      <c r="BZ169" s="143">
        <f t="shared" si="229"/>
        <v>7.9874235351426535</v>
      </c>
      <c r="CA169" s="143">
        <f t="shared" si="230"/>
        <v>88.534621166208069</v>
      </c>
      <c r="CB169" s="143">
        <f t="shared" si="231"/>
        <v>88.534621166208069</v>
      </c>
      <c r="CC169" s="143">
        <f t="shared" si="232"/>
        <v>1.1999811799730695</v>
      </c>
      <c r="CD169" s="143">
        <f t="shared" si="233"/>
        <v>8.0623846703060185</v>
      </c>
      <c r="CE169" s="166">
        <f t="shared" si="234"/>
        <v>97.692069027258228</v>
      </c>
      <c r="CG169" s="167">
        <v>168</v>
      </c>
      <c r="CH169" s="169">
        <f t="shared" si="272"/>
        <v>167</v>
      </c>
      <c r="CI169" s="170">
        <f t="shared" si="273"/>
        <v>1.9742709570280526</v>
      </c>
      <c r="CK169" s="189">
        <v>167</v>
      </c>
      <c r="CL169" s="190">
        <f>'Litter calculation'!G$30+CK169</f>
        <v>42842</v>
      </c>
      <c r="CM169" s="193">
        <f t="shared" si="274"/>
        <v>4</v>
      </c>
      <c r="CN169" s="189">
        <f t="shared" si="235"/>
        <v>0.2</v>
      </c>
      <c r="CO169" s="194">
        <f t="shared" si="236"/>
        <v>0.1</v>
      </c>
      <c r="CP169" s="194">
        <f t="shared" si="237"/>
        <v>0.15</v>
      </c>
      <c r="CQ169" s="189">
        <f t="shared" si="238"/>
        <v>0.36870000000000003</v>
      </c>
      <c r="CR169" s="189">
        <f t="shared" si="303"/>
        <v>3.687E-2</v>
      </c>
      <c r="CS169" s="189">
        <f t="shared" si="303"/>
        <v>3.687E-2</v>
      </c>
      <c r="CT169" s="189">
        <f t="shared" si="239"/>
        <v>1.8599999999999998E-2</v>
      </c>
      <c r="CU169" s="189">
        <f t="shared" si="304"/>
        <v>1.8600000000000001E-3</v>
      </c>
      <c r="CV169" s="189">
        <f t="shared" si="304"/>
        <v>1.8600000000000001E-3</v>
      </c>
      <c r="CW169" s="189">
        <f t="shared" si="240"/>
        <v>2.9999999999999997E-4</v>
      </c>
      <c r="CX169" s="189">
        <f t="shared" si="305"/>
        <v>3.0000000000000001E-5</v>
      </c>
      <c r="CY169" s="189">
        <f t="shared" si="305"/>
        <v>3.0000000000000001E-5</v>
      </c>
      <c r="CZ169" s="195">
        <f t="shared" si="285"/>
        <v>6.8185998009198903</v>
      </c>
      <c r="DA169" s="195">
        <f t="shared" si="286"/>
        <v>62.273041568079385</v>
      </c>
      <c r="DB169" s="195">
        <f t="shared" si="287"/>
        <v>1.3858581369356462</v>
      </c>
      <c r="DC169" s="195">
        <f t="shared" si="288"/>
        <v>44.044274637888265</v>
      </c>
      <c r="DD169" s="195">
        <f t="shared" si="289"/>
        <v>0.91631148193117329</v>
      </c>
      <c r="DE169" s="195">
        <f t="shared" si="290"/>
        <v>29.063095186759583</v>
      </c>
      <c r="DF169" s="195">
        <f t="shared" si="291"/>
        <v>144.50118081251395</v>
      </c>
    </row>
    <row r="170" spans="9:110" x14ac:dyDescent="0.2">
      <c r="I170" s="69">
        <f t="shared" si="275"/>
        <v>167</v>
      </c>
      <c r="J170" s="76">
        <f t="shared" si="275"/>
        <v>43876</v>
      </c>
      <c r="K170" s="74">
        <f t="shared" si="241"/>
        <v>2</v>
      </c>
      <c r="L170" s="75">
        <f t="shared" si="204"/>
        <v>24.457266780939229</v>
      </c>
      <c r="M170" s="75">
        <f t="shared" si="205"/>
        <v>0.9</v>
      </c>
      <c r="N170" s="75">
        <f t="shared" si="206"/>
        <v>0.45</v>
      </c>
      <c r="O170" s="75">
        <f t="shared" si="207"/>
        <v>0.2</v>
      </c>
      <c r="P170" s="78">
        <f t="shared" si="293"/>
        <v>0.98110928654180385</v>
      </c>
      <c r="Q170" s="78">
        <f t="shared" si="208"/>
        <v>0.19713451710979502</v>
      </c>
      <c r="R170" s="78">
        <f t="shared" si="209"/>
        <v>8.8710532699407749E-2</v>
      </c>
      <c r="S170" s="78">
        <f t="shared" si="210"/>
        <v>0.43351340568126218</v>
      </c>
      <c r="T170" s="79">
        <f t="shared" si="211"/>
        <v>88.041649728391405</v>
      </c>
      <c r="U170" s="79">
        <f t="shared" si="212"/>
        <v>11.005206216048926</v>
      </c>
      <c r="V170" s="79">
        <f t="shared" si="213"/>
        <v>11.005206216048926</v>
      </c>
      <c r="W170" s="79">
        <f t="shared" si="214"/>
        <v>49.523427972220169</v>
      </c>
      <c r="X170" s="78">
        <f t="shared" si="215"/>
        <v>0.11559240705227222</v>
      </c>
      <c r="Y170" s="80">
        <f t="shared" si="216"/>
        <v>3.805256740706188E-2</v>
      </c>
      <c r="Z170" s="63">
        <f t="shared" si="242"/>
        <v>8.2612400413836067</v>
      </c>
      <c r="AA170" s="63">
        <f t="shared" si="243"/>
        <v>8.2612400413836067</v>
      </c>
      <c r="AB170" s="80">
        <f t="shared" si="217"/>
        <v>8.8920038398199369E-2</v>
      </c>
      <c r="AC170" s="119">
        <f t="shared" si="244"/>
        <v>0</v>
      </c>
      <c r="AD170" s="119">
        <f t="shared" si="245"/>
        <v>0</v>
      </c>
      <c r="AE170" s="119">
        <f t="shared" si="218"/>
        <v>0</v>
      </c>
      <c r="AF170" s="119">
        <f t="shared" si="246"/>
        <v>0</v>
      </c>
      <c r="AG170" s="119">
        <f t="shared" si="247"/>
        <v>450358.29143095663</v>
      </c>
      <c r="AH170" s="121">
        <f t="shared" si="276"/>
        <v>4469999.9999999972</v>
      </c>
      <c r="AI170" s="126">
        <f t="shared" si="248"/>
        <v>4019641.7085690405</v>
      </c>
      <c r="AJ170" s="119">
        <f t="shared" si="219"/>
        <v>11924.799945166731</v>
      </c>
      <c r="AK170" s="119">
        <f t="shared" si="249"/>
        <v>17937.644005688206</v>
      </c>
      <c r="AL170" s="119">
        <f t="shared" si="250"/>
        <v>1584087.8968189342</v>
      </c>
      <c r="AM170" s="126">
        <f t="shared" si="220"/>
        <v>2435553.8117501065</v>
      </c>
      <c r="AN170" s="121">
        <f t="shared" si="251"/>
        <v>353262582.60735351</v>
      </c>
      <c r="AO170" s="120">
        <f t="shared" si="297"/>
        <v>35326.258260735354</v>
      </c>
      <c r="AP170" s="128">
        <f t="shared" si="221"/>
        <v>7000</v>
      </c>
      <c r="AQ170" s="132">
        <f t="shared" si="252"/>
        <v>200.80000000000095</v>
      </c>
      <c r="AR170" s="132">
        <f t="shared" si="253"/>
        <v>252.02000000000007</v>
      </c>
      <c r="AS170" s="132">
        <f t="shared" si="254"/>
        <v>151.12499999999952</v>
      </c>
      <c r="AT170" s="139">
        <f t="shared" si="298"/>
        <v>70617190263.210297</v>
      </c>
      <c r="AU170" s="139">
        <f t="shared" si="299"/>
        <v>-199811624.77986145</v>
      </c>
      <c r="AV170" s="139">
        <f t="shared" si="292"/>
        <v>2.2354354273203852E-4</v>
      </c>
      <c r="AW170" s="139">
        <f t="shared" si="222"/>
        <v>1.2302780408212673E-2</v>
      </c>
      <c r="AX170" s="133">
        <f t="shared" si="255"/>
        <v>88870267906.531952</v>
      </c>
      <c r="AY170" s="133">
        <f t="shared" si="300"/>
        <v>-494382918.15151978</v>
      </c>
      <c r="AZ170" s="133">
        <f t="shared" si="256"/>
        <v>82.013421697472126</v>
      </c>
      <c r="BA170" s="133">
        <f t="shared" si="257"/>
        <v>161.48849134906271</v>
      </c>
      <c r="BB170" s="146">
        <f t="shared" si="301"/>
        <v>53316155280.014664</v>
      </c>
      <c r="BC170" s="146">
        <f t="shared" si="302"/>
        <v>-321496024.34329224</v>
      </c>
      <c r="BD170" s="146">
        <f t="shared" si="283"/>
        <v>3304497.742322884</v>
      </c>
      <c r="BE170" s="146">
        <f t="shared" si="223"/>
        <v>3087151.7585040275</v>
      </c>
      <c r="BF170" s="136">
        <f t="shared" si="258"/>
        <v>16956603965.152969</v>
      </c>
      <c r="BG170" s="136">
        <f t="shared" si="259"/>
        <v>-124883927.42749023</v>
      </c>
      <c r="BH170" s="136">
        <f t="shared" si="260"/>
        <v>3.2444082909054439E-9</v>
      </c>
      <c r="BI170" s="136">
        <f t="shared" si="261"/>
        <v>5.6520755673837862E-8</v>
      </c>
      <c r="BJ170" s="150">
        <f t="shared" si="224"/>
        <v>3087313.2592982138</v>
      </c>
      <c r="BK170" s="150">
        <f t="shared" si="262"/>
        <v>9083630024.3348827</v>
      </c>
      <c r="BL170" s="149">
        <f t="shared" si="263"/>
        <v>1758075523.4302244</v>
      </c>
      <c r="BM170" s="150">
        <f t="shared" si="264"/>
        <v>0</v>
      </c>
      <c r="BN170" s="150">
        <f t="shared" si="284"/>
        <v>229629041506.18378</v>
      </c>
      <c r="BO170" s="154">
        <f t="shared" si="265"/>
        <v>9.4282064472712312E-2</v>
      </c>
      <c r="BP170" s="154">
        <f t="shared" si="225"/>
        <v>9.4282064472712312E-2</v>
      </c>
      <c r="BQ170" s="148">
        <f t="shared" si="266"/>
        <v>1995709466713.2961</v>
      </c>
      <c r="BR170" s="148">
        <f t="shared" si="267"/>
        <v>1995.7094667132963</v>
      </c>
      <c r="BS170" s="139">
        <f t="shared" si="226"/>
        <v>-19669608.066241499</v>
      </c>
      <c r="BT170" s="139">
        <f t="shared" si="227"/>
        <v>24198790384.828129</v>
      </c>
      <c r="BU170" s="139">
        <f t="shared" si="228"/>
        <v>5234009054.7877645</v>
      </c>
      <c r="BV170" s="139">
        <f t="shared" si="268"/>
        <v>143275559896.04453</v>
      </c>
      <c r="BW170" s="139">
        <f t="shared" si="269"/>
        <v>57556379756.760406</v>
      </c>
      <c r="BX170" s="139">
        <f t="shared" si="270"/>
        <v>19481903747788.277</v>
      </c>
      <c r="BY170" s="143">
        <f t="shared" si="271"/>
        <v>7.9989625578378174</v>
      </c>
      <c r="BZ170" s="143">
        <f t="shared" si="229"/>
        <v>7.9989625578378174</v>
      </c>
      <c r="CA170" s="143">
        <f t="shared" si="230"/>
        <v>88.6625226100779</v>
      </c>
      <c r="CB170" s="143">
        <f t="shared" si="231"/>
        <v>88.6625226100779</v>
      </c>
      <c r="CC170" s="143">
        <f t="shared" si="232"/>
        <v>1.1906176101423365</v>
      </c>
      <c r="CD170" s="143">
        <f t="shared" si="233"/>
        <v>8.0725838824666294</v>
      </c>
      <c r="CE170" s="166">
        <f t="shared" si="234"/>
        <v>97.71636996417088</v>
      </c>
      <c r="CG170" s="167">
        <v>169</v>
      </c>
      <c r="CH170" s="169">
        <f t="shared" si="272"/>
        <v>168</v>
      </c>
      <c r="CI170" s="170">
        <f t="shared" si="273"/>
        <v>1.9741851911433261</v>
      </c>
      <c r="CK170" s="189">
        <v>168</v>
      </c>
      <c r="CL170" s="190">
        <f>'Litter calculation'!G$30+CK170</f>
        <v>42843</v>
      </c>
      <c r="CM170" s="193">
        <f t="shared" si="274"/>
        <v>4</v>
      </c>
      <c r="CN170" s="189">
        <f t="shared" si="235"/>
        <v>0.2</v>
      </c>
      <c r="CO170" s="194">
        <f t="shared" si="236"/>
        <v>0.1</v>
      </c>
      <c r="CP170" s="194">
        <f t="shared" si="237"/>
        <v>0.15</v>
      </c>
      <c r="CQ170" s="189">
        <f t="shared" si="238"/>
        <v>0.36870000000000003</v>
      </c>
      <c r="CR170" s="189">
        <f t="shared" si="303"/>
        <v>3.687E-2</v>
      </c>
      <c r="CS170" s="189">
        <f t="shared" si="303"/>
        <v>3.687E-2</v>
      </c>
      <c r="CT170" s="189">
        <f t="shared" si="239"/>
        <v>1.8599999999999998E-2</v>
      </c>
      <c r="CU170" s="189">
        <f t="shared" si="304"/>
        <v>1.8600000000000001E-3</v>
      </c>
      <c r="CV170" s="189">
        <f t="shared" si="304"/>
        <v>1.8600000000000001E-3</v>
      </c>
      <c r="CW170" s="189">
        <f t="shared" si="240"/>
        <v>2.9999999999999997E-4</v>
      </c>
      <c r="CX170" s="189">
        <f t="shared" si="305"/>
        <v>3.0000000000000001E-5</v>
      </c>
      <c r="CY170" s="189">
        <f t="shared" si="305"/>
        <v>3.0000000000000001E-5</v>
      </c>
      <c r="CZ170" s="195">
        <f t="shared" si="285"/>
        <v>6.7666860471100465</v>
      </c>
      <c r="DA170" s="195">
        <f t="shared" si="286"/>
        <v>62.38062245761563</v>
      </c>
      <c r="DB170" s="195">
        <f t="shared" si="287"/>
        <v>1.3869698365727425</v>
      </c>
      <c r="DC170" s="195">
        <f t="shared" si="288"/>
        <v>44.139266329468853</v>
      </c>
      <c r="DD170" s="195">
        <f t="shared" si="289"/>
        <v>0.92013922662811753</v>
      </c>
      <c r="DE170" s="195">
        <f t="shared" si="290"/>
        <v>29.206692806982243</v>
      </c>
      <c r="DF170" s="195">
        <f t="shared" si="291"/>
        <v>144.80037670437764</v>
      </c>
    </row>
    <row r="171" spans="9:110" x14ac:dyDescent="0.2">
      <c r="I171" s="69">
        <f t="shared" si="275"/>
        <v>168</v>
      </c>
      <c r="J171" s="76">
        <f t="shared" si="275"/>
        <v>43877</v>
      </c>
      <c r="K171" s="74">
        <f t="shared" si="241"/>
        <v>2</v>
      </c>
      <c r="L171" s="75">
        <f t="shared" si="204"/>
        <v>24.402282059402928</v>
      </c>
      <c r="M171" s="75">
        <f t="shared" si="205"/>
        <v>0.9</v>
      </c>
      <c r="N171" s="75">
        <f t="shared" si="206"/>
        <v>0.45</v>
      </c>
      <c r="O171" s="75">
        <f t="shared" si="207"/>
        <v>0.2</v>
      </c>
      <c r="P171" s="78">
        <f t="shared" si="293"/>
        <v>0.97951600189735544</v>
      </c>
      <c r="Q171" s="78">
        <f t="shared" si="208"/>
        <v>0.19681437805565469</v>
      </c>
      <c r="R171" s="78">
        <f t="shared" si="209"/>
        <v>8.8566470125044594E-2</v>
      </c>
      <c r="S171" s="78">
        <f t="shared" si="210"/>
        <v>0.43280939618720354</v>
      </c>
      <c r="T171" s="79">
        <f t="shared" si="211"/>
        <v>87.891251954417328</v>
      </c>
      <c r="U171" s="79">
        <f t="shared" si="212"/>
        <v>10.986406494302166</v>
      </c>
      <c r="V171" s="79">
        <f t="shared" si="213"/>
        <v>10.986406494302166</v>
      </c>
      <c r="W171" s="79">
        <f t="shared" si="214"/>
        <v>49.438829224359743</v>
      </c>
      <c r="X171" s="78">
        <f t="shared" si="215"/>
        <v>0.1152827213157067</v>
      </c>
      <c r="Y171" s="80">
        <f t="shared" si="216"/>
        <v>3.79529350916381E-2</v>
      </c>
      <c r="Z171" s="63">
        <f t="shared" si="242"/>
        <v>8.2699844382436716</v>
      </c>
      <c r="AA171" s="63">
        <f t="shared" si="243"/>
        <v>8.2699844382436716</v>
      </c>
      <c r="AB171" s="80">
        <f t="shared" si="217"/>
        <v>8.8804158096478611E-2</v>
      </c>
      <c r="AC171" s="119">
        <f t="shared" si="244"/>
        <v>0</v>
      </c>
      <c r="AD171" s="119">
        <f t="shared" si="245"/>
        <v>0</v>
      </c>
      <c r="AE171" s="119">
        <f t="shared" si="218"/>
        <v>0</v>
      </c>
      <c r="AF171" s="119">
        <f t="shared" si="246"/>
        <v>0</v>
      </c>
      <c r="AG171" s="119">
        <f t="shared" si="247"/>
        <v>450358.29143095663</v>
      </c>
      <c r="AH171" s="121">
        <f t="shared" si="276"/>
        <v>4469999.9999999972</v>
      </c>
      <c r="AI171" s="126">
        <f t="shared" si="248"/>
        <v>4019641.7085690405</v>
      </c>
      <c r="AJ171" s="119">
        <f t="shared" si="219"/>
        <v>12076.07242562829</v>
      </c>
      <c r="AK171" s="119">
        <f t="shared" si="249"/>
        <v>18088.916486149767</v>
      </c>
      <c r="AL171" s="119">
        <f t="shared" si="250"/>
        <v>1602176.8133050839</v>
      </c>
      <c r="AM171" s="126">
        <f t="shared" si="220"/>
        <v>2417464.8952639569</v>
      </c>
      <c r="AN171" s="121">
        <f t="shared" si="251"/>
        <v>350638892.9464488</v>
      </c>
      <c r="AO171" s="120">
        <f t="shared" si="297"/>
        <v>35063.889294644883</v>
      </c>
      <c r="AP171" s="128">
        <f t="shared" si="221"/>
        <v>7000</v>
      </c>
      <c r="AQ171" s="132">
        <f t="shared" si="252"/>
        <v>201.70000000000095</v>
      </c>
      <c r="AR171" s="132">
        <f t="shared" si="253"/>
        <v>252.47000000000006</v>
      </c>
      <c r="AS171" s="132">
        <f t="shared" si="254"/>
        <v>151.32499999999951</v>
      </c>
      <c r="AT171" s="139">
        <f t="shared" si="298"/>
        <v>70408289703.647247</v>
      </c>
      <c r="AU171" s="139">
        <f t="shared" si="299"/>
        <v>-208900559.56304932</v>
      </c>
      <c r="AV171" s="139">
        <f t="shared" si="292"/>
        <v>8.3557442987081316E-5</v>
      </c>
      <c r="AW171" s="139">
        <f t="shared" si="222"/>
        <v>4.5863611176146617E-3</v>
      </c>
      <c r="AX171" s="133">
        <f t="shared" si="255"/>
        <v>88368013800.364044</v>
      </c>
      <c r="AY171" s="133">
        <f t="shared" si="300"/>
        <v>-502254106.16790771</v>
      </c>
      <c r="AZ171" s="133">
        <f t="shared" si="256"/>
        <v>66.959022177527942</v>
      </c>
      <c r="BA171" s="133">
        <f t="shared" si="257"/>
        <v>131.42700555278469</v>
      </c>
      <c r="BB171" s="146">
        <f t="shared" si="301"/>
        <v>52990302696.531906</v>
      </c>
      <c r="BC171" s="146">
        <f t="shared" si="302"/>
        <v>-325852583.48275757</v>
      </c>
      <c r="BD171" s="146">
        <f t="shared" si="283"/>
        <v>3005498.6750431852</v>
      </c>
      <c r="BE171" s="146">
        <f t="shared" si="223"/>
        <v>2798668.817221968</v>
      </c>
      <c r="BF171" s="136">
        <f t="shared" si="258"/>
        <v>16830666861.429543</v>
      </c>
      <c r="BG171" s="136">
        <f t="shared" si="259"/>
        <v>-125937103.72342682</v>
      </c>
      <c r="BH171" s="136">
        <f t="shared" si="260"/>
        <v>2.0889652566360323E-9</v>
      </c>
      <c r="BI171" s="136">
        <f t="shared" si="261"/>
        <v>3.6282497446367507E-8</v>
      </c>
      <c r="BJ171" s="150">
        <f t="shared" si="224"/>
        <v>2798800.2488139183</v>
      </c>
      <c r="BK171" s="150">
        <f t="shared" si="262"/>
        <v>8650475102.6256599</v>
      </c>
      <c r="BL171" s="149">
        <f t="shared" si="263"/>
        <v>1705460390.3886807</v>
      </c>
      <c r="BM171" s="150">
        <f t="shared" si="264"/>
        <v>0</v>
      </c>
      <c r="BN171" s="150">
        <f t="shared" si="284"/>
        <v>219275904813.41824</v>
      </c>
      <c r="BO171" s="154">
        <f t="shared" si="265"/>
        <v>9.0704897201610055E-2</v>
      </c>
      <c r="BP171" s="154">
        <f t="shared" si="225"/>
        <v>9.0704897201610055E-2</v>
      </c>
      <c r="BQ171" s="148">
        <f t="shared" si="266"/>
        <v>1997414927103.6848</v>
      </c>
      <c r="BR171" s="148">
        <f t="shared" si="267"/>
        <v>1997.4149271036849</v>
      </c>
      <c r="BS171" s="139">
        <f t="shared" si="226"/>
        <v>-19690428.047037546</v>
      </c>
      <c r="BT171" s="139">
        <f t="shared" si="227"/>
        <v>23044865673.39476</v>
      </c>
      <c r="BU171" s="139">
        <f t="shared" si="228"/>
        <v>5195135945.5173874</v>
      </c>
      <c r="BV171" s="139">
        <f t="shared" si="268"/>
        <v>144692565684.5672</v>
      </c>
      <c r="BW171" s="139">
        <f t="shared" si="269"/>
        <v>56379448844.325195</v>
      </c>
      <c r="BX171" s="139">
        <f t="shared" si="270"/>
        <v>19365330938901.078</v>
      </c>
      <c r="BY171" s="143">
        <f t="shared" si="271"/>
        <v>8.010594477230919</v>
      </c>
      <c r="BZ171" s="143">
        <f t="shared" si="229"/>
        <v>8.010594477230919</v>
      </c>
      <c r="CA171" s="143">
        <f t="shared" si="230"/>
        <v>88.791453744425937</v>
      </c>
      <c r="CB171" s="143">
        <f t="shared" si="231"/>
        <v>88.791453744425937</v>
      </c>
      <c r="CC171" s="143">
        <f t="shared" si="232"/>
        <v>1.1814281946662695</v>
      </c>
      <c r="CD171" s="143">
        <f t="shared" si="233"/>
        <v>8.0829662645136278</v>
      </c>
      <c r="CE171" s="166">
        <f t="shared" si="234"/>
        <v>97.73859098373633</v>
      </c>
      <c r="CG171" s="167">
        <v>170</v>
      </c>
      <c r="CH171" s="169">
        <f t="shared" si="272"/>
        <v>169</v>
      </c>
      <c r="CI171" s="170">
        <f t="shared" si="273"/>
        <v>1.9741004473989796</v>
      </c>
      <c r="CK171" s="189">
        <v>169</v>
      </c>
      <c r="CL171" s="190">
        <f>'Litter calculation'!G$30+CK171</f>
        <v>42844</v>
      </c>
      <c r="CM171" s="193">
        <f t="shared" si="274"/>
        <v>4</v>
      </c>
      <c r="CN171" s="189">
        <f t="shared" si="235"/>
        <v>0.2</v>
      </c>
      <c r="CO171" s="194">
        <f t="shared" si="236"/>
        <v>0.1</v>
      </c>
      <c r="CP171" s="194">
        <f t="shared" si="237"/>
        <v>0.15</v>
      </c>
      <c r="CQ171" s="189">
        <f t="shared" si="238"/>
        <v>0.36870000000000003</v>
      </c>
      <c r="CR171" s="189">
        <f t="shared" si="303"/>
        <v>3.687E-2</v>
      </c>
      <c r="CS171" s="189">
        <f t="shared" si="303"/>
        <v>3.687E-2</v>
      </c>
      <c r="CT171" s="189">
        <f t="shared" si="239"/>
        <v>1.8599999999999998E-2</v>
      </c>
      <c r="CU171" s="189">
        <f t="shared" si="304"/>
        <v>1.8600000000000001E-3</v>
      </c>
      <c r="CV171" s="189">
        <f t="shared" si="304"/>
        <v>1.8600000000000001E-3</v>
      </c>
      <c r="CW171" s="189">
        <f t="shared" si="240"/>
        <v>2.9999999999999997E-4</v>
      </c>
      <c r="CX171" s="189">
        <f t="shared" si="305"/>
        <v>3.0000000000000001E-5</v>
      </c>
      <c r="CY171" s="189">
        <f t="shared" si="305"/>
        <v>3.0000000000000001E-5</v>
      </c>
      <c r="CZ171" s="195">
        <f t="shared" si="285"/>
        <v>6.7157289644982523</v>
      </c>
      <c r="DA171" s="195">
        <f t="shared" si="286"/>
        <v>62.488171077725667</v>
      </c>
      <c r="DB171" s="195">
        <f t="shared" si="287"/>
        <v>1.3880794703703401</v>
      </c>
      <c r="DC171" s="195">
        <f t="shared" si="288"/>
        <v>44.234255171341445</v>
      </c>
      <c r="DD171" s="195">
        <f t="shared" si="289"/>
        <v>0.92395985833705496</v>
      </c>
      <c r="DE171" s="195">
        <f t="shared" si="290"/>
        <v>29.350286119340915</v>
      </c>
      <c r="DF171" s="195">
        <f t="shared" si="291"/>
        <v>145.10048066161369</v>
      </c>
    </row>
    <row r="172" spans="9:110" x14ac:dyDescent="0.2">
      <c r="I172" s="69">
        <f t="shared" si="275"/>
        <v>169</v>
      </c>
      <c r="J172" s="76">
        <f t="shared" si="275"/>
        <v>43878</v>
      </c>
      <c r="K172" s="74">
        <f t="shared" si="241"/>
        <v>2</v>
      </c>
      <c r="L172" s="75">
        <f t="shared" si="204"/>
        <v>24.345136929382388</v>
      </c>
      <c r="M172" s="75">
        <f t="shared" si="205"/>
        <v>0.9</v>
      </c>
      <c r="N172" s="75">
        <f t="shared" si="206"/>
        <v>0.45</v>
      </c>
      <c r="O172" s="75">
        <f t="shared" si="207"/>
        <v>0.2</v>
      </c>
      <c r="P172" s="78">
        <f t="shared" si="293"/>
        <v>0.97786285726403188</v>
      </c>
      <c r="Q172" s="78">
        <f t="shared" si="208"/>
        <v>0.19648221132002874</v>
      </c>
      <c r="R172" s="78">
        <f t="shared" si="209"/>
        <v>8.8416995094012921E-2</v>
      </c>
      <c r="S172" s="78">
        <f t="shared" si="210"/>
        <v>0.43207893693061872</v>
      </c>
      <c r="T172" s="79">
        <f t="shared" si="211"/>
        <v>87.736728427957587</v>
      </c>
      <c r="U172" s="79">
        <f t="shared" si="212"/>
        <v>10.967091053494698</v>
      </c>
      <c r="V172" s="79">
        <f t="shared" si="213"/>
        <v>10.967091053494698</v>
      </c>
      <c r="W172" s="79">
        <f t="shared" si="214"/>
        <v>49.351909740726136</v>
      </c>
      <c r="X172" s="78">
        <f t="shared" si="215"/>
        <v>0.1149617468886094</v>
      </c>
      <c r="Y172" s="80">
        <f t="shared" si="216"/>
        <v>3.7849388116040883E-2</v>
      </c>
      <c r="Z172" s="63">
        <f t="shared" si="242"/>
        <v>8.2790871339414771</v>
      </c>
      <c r="AA172" s="63">
        <f t="shared" si="243"/>
        <v>8.2790871339414771</v>
      </c>
      <c r="AB172" s="80">
        <f t="shared" si="217"/>
        <v>8.8683884762799217E-2</v>
      </c>
      <c r="AC172" s="119">
        <f t="shared" si="244"/>
        <v>0</v>
      </c>
      <c r="AD172" s="119">
        <f t="shared" si="245"/>
        <v>0</v>
      </c>
      <c r="AE172" s="119">
        <f t="shared" si="218"/>
        <v>0</v>
      </c>
      <c r="AF172" s="119">
        <f t="shared" si="246"/>
        <v>0</v>
      </c>
      <c r="AG172" s="119">
        <f t="shared" si="247"/>
        <v>450358.29143095663</v>
      </c>
      <c r="AH172" s="121">
        <f t="shared" si="276"/>
        <v>4469999.9999999972</v>
      </c>
      <c r="AI172" s="126">
        <f t="shared" si="248"/>
        <v>4019641.7085690405</v>
      </c>
      <c r="AJ172" s="119">
        <f t="shared" si="219"/>
        <v>12227.361785761512</v>
      </c>
      <c r="AK172" s="119">
        <f t="shared" si="249"/>
        <v>18240.205846282988</v>
      </c>
      <c r="AL172" s="119">
        <f t="shared" si="250"/>
        <v>1620417.0191513668</v>
      </c>
      <c r="AM172" s="126">
        <f t="shared" si="220"/>
        <v>2399224.6894176737</v>
      </c>
      <c r="AN172" s="121">
        <f t="shared" si="251"/>
        <v>347993259.66441602</v>
      </c>
      <c r="AO172" s="120">
        <f t="shared" si="297"/>
        <v>34799.325966441604</v>
      </c>
      <c r="AP172" s="128">
        <f t="shared" si="221"/>
        <v>7000</v>
      </c>
      <c r="AQ172" s="132">
        <f t="shared" si="252"/>
        <v>202.60000000000096</v>
      </c>
      <c r="AR172" s="132">
        <f t="shared" si="253"/>
        <v>252.92000000000004</v>
      </c>
      <c r="AS172" s="132">
        <f t="shared" si="254"/>
        <v>151.52499999999949</v>
      </c>
      <c r="AT172" s="139">
        <f t="shared" si="298"/>
        <v>70190240474.313049</v>
      </c>
      <c r="AU172" s="139">
        <f t="shared" si="299"/>
        <v>-218049229.334198</v>
      </c>
      <c r="AV172" s="139">
        <f t="shared" si="292"/>
        <v>3.1278050904006373E-5</v>
      </c>
      <c r="AW172" s="139">
        <f t="shared" si="222"/>
        <v>1.7120889476219953E-3</v>
      </c>
      <c r="AX172" s="133">
        <f t="shared" si="255"/>
        <v>87857858267.475128</v>
      </c>
      <c r="AY172" s="133">
        <f t="shared" si="300"/>
        <v>-510155532.88891602</v>
      </c>
      <c r="AZ172" s="133">
        <f t="shared" si="256"/>
        <v>54.678831246710494</v>
      </c>
      <c r="BA172" s="133">
        <f t="shared" si="257"/>
        <v>106.97115874476593</v>
      </c>
      <c r="BB172" s="146">
        <f t="shared" si="301"/>
        <v>52660080018.717583</v>
      </c>
      <c r="BC172" s="146">
        <f t="shared" si="302"/>
        <v>-330222677.81432343</v>
      </c>
      <c r="BD172" s="146">
        <f t="shared" si="283"/>
        <v>2733617.3734214595</v>
      </c>
      <c r="BE172" s="146">
        <f t="shared" si="223"/>
        <v>2536920.5942139267</v>
      </c>
      <c r="BF172" s="136">
        <f t="shared" si="258"/>
        <v>16703676463.891968</v>
      </c>
      <c r="BG172" s="136">
        <f t="shared" si="259"/>
        <v>-126990397.53757477</v>
      </c>
      <c r="BH172" s="136">
        <f t="shared" si="260"/>
        <v>1.3458370020609563E-9</v>
      </c>
      <c r="BI172" s="136">
        <f t="shared" si="261"/>
        <v>2.3302785738465771E-8</v>
      </c>
      <c r="BJ172" s="150">
        <f t="shared" si="224"/>
        <v>2537027.5670847837</v>
      </c>
      <c r="BK172" s="150">
        <f t="shared" si="262"/>
        <v>8236933946.6104231</v>
      </c>
      <c r="BL172" s="149">
        <f t="shared" si="263"/>
        <v>1654475996.2233052</v>
      </c>
      <c r="BM172" s="150">
        <f t="shared" si="264"/>
        <v>0</v>
      </c>
      <c r="BN172" s="150">
        <f t="shared" si="284"/>
        <v>209387031898.15161</v>
      </c>
      <c r="BO172" s="154">
        <f t="shared" si="265"/>
        <v>8.7272789756499561E-2</v>
      </c>
      <c r="BP172" s="154">
        <f t="shared" si="225"/>
        <v>8.7272789756499561E-2</v>
      </c>
      <c r="BQ172" s="148">
        <f t="shared" si="266"/>
        <v>1999069403099.9082</v>
      </c>
      <c r="BR172" s="148">
        <f t="shared" si="267"/>
        <v>1999.0694030999084</v>
      </c>
      <c r="BS172" s="139">
        <f t="shared" si="226"/>
        <v>-19712101.119823854</v>
      </c>
      <c r="BT172" s="139">
        <f t="shared" si="227"/>
        <v>21943192033.770168</v>
      </c>
      <c r="BU172" s="139">
        <f t="shared" si="228"/>
        <v>5155937715.0206833</v>
      </c>
      <c r="BV172" s="139">
        <f t="shared" si="268"/>
        <v>146114892215.78961</v>
      </c>
      <c r="BW172" s="139">
        <f t="shared" si="269"/>
        <v>55265917848.15567</v>
      </c>
      <c r="BX172" s="139">
        <f t="shared" si="270"/>
        <v>19247363122683.535</v>
      </c>
      <c r="BY172" s="143">
        <f t="shared" si="271"/>
        <v>8.0223262154555215</v>
      </c>
      <c r="BZ172" s="143">
        <f t="shared" si="229"/>
        <v>8.0223262154555215</v>
      </c>
      <c r="CA172" s="143">
        <f t="shared" si="230"/>
        <v>88.921491295930053</v>
      </c>
      <c r="CB172" s="143">
        <f t="shared" si="231"/>
        <v>88.921491295930053</v>
      </c>
      <c r="CC172" s="143">
        <f t="shared" si="232"/>
        <v>1.1724101550580577</v>
      </c>
      <c r="CD172" s="143">
        <f t="shared" si="233"/>
        <v>8.0935350811972562</v>
      </c>
      <c r="CE172" s="166">
        <f t="shared" si="234"/>
        <v>97.758786086650545</v>
      </c>
      <c r="CG172" s="167">
        <v>171</v>
      </c>
      <c r="CH172" s="169">
        <f t="shared" si="272"/>
        <v>170</v>
      </c>
      <c r="CI172" s="170">
        <f t="shared" si="273"/>
        <v>1.974016707630968</v>
      </c>
      <c r="CK172" s="189">
        <v>170</v>
      </c>
      <c r="CL172" s="190">
        <f>'Litter calculation'!G$30+CK172</f>
        <v>42845</v>
      </c>
      <c r="CM172" s="193">
        <f t="shared" si="274"/>
        <v>4</v>
      </c>
      <c r="CN172" s="189">
        <f t="shared" si="235"/>
        <v>0.2</v>
      </c>
      <c r="CO172" s="194">
        <f t="shared" si="236"/>
        <v>0.1</v>
      </c>
      <c r="CP172" s="194">
        <f t="shared" si="237"/>
        <v>0.15</v>
      </c>
      <c r="CQ172" s="189">
        <f t="shared" si="238"/>
        <v>0.36870000000000003</v>
      </c>
      <c r="CR172" s="189">
        <f t="shared" si="303"/>
        <v>3.687E-2</v>
      </c>
      <c r="CS172" s="189">
        <f t="shared" si="303"/>
        <v>3.687E-2</v>
      </c>
      <c r="CT172" s="189">
        <f t="shared" si="239"/>
        <v>1.8599999999999998E-2</v>
      </c>
      <c r="CU172" s="189">
        <f t="shared" si="304"/>
        <v>1.8600000000000001E-3</v>
      </c>
      <c r="CV172" s="189">
        <f t="shared" si="304"/>
        <v>1.8600000000000001E-3</v>
      </c>
      <c r="CW172" s="189">
        <f t="shared" si="240"/>
        <v>2.9999999999999997E-4</v>
      </c>
      <c r="CX172" s="189">
        <f t="shared" si="305"/>
        <v>3.0000000000000001E-5</v>
      </c>
      <c r="CY172" s="189">
        <f t="shared" si="305"/>
        <v>3.0000000000000001E-5</v>
      </c>
      <c r="CZ172" s="195">
        <f t="shared" si="285"/>
        <v>6.665710923463954</v>
      </c>
      <c r="DA172" s="195">
        <f t="shared" si="286"/>
        <v>62.595687438088873</v>
      </c>
      <c r="DB172" s="195">
        <f t="shared" si="287"/>
        <v>1.3891870421673291</v>
      </c>
      <c r="DC172" s="195">
        <f t="shared" si="288"/>
        <v>44.329241163591526</v>
      </c>
      <c r="DD172" s="195">
        <f t="shared" si="289"/>
        <v>0.92777339027584682</v>
      </c>
      <c r="DE172" s="195">
        <f t="shared" si="290"/>
        <v>29.49387512396483</v>
      </c>
      <c r="DF172" s="195">
        <f t="shared" si="291"/>
        <v>145.40147508155235</v>
      </c>
    </row>
    <row r="173" spans="9:110" x14ac:dyDescent="0.2">
      <c r="I173" s="69">
        <f t="shared" si="275"/>
        <v>170</v>
      </c>
      <c r="J173" s="76">
        <f t="shared" si="275"/>
        <v>43879</v>
      </c>
      <c r="K173" s="74">
        <f t="shared" si="241"/>
        <v>2</v>
      </c>
      <c r="L173" s="75">
        <f t="shared" si="204"/>
        <v>24.285848625069406</v>
      </c>
      <c r="M173" s="75">
        <f t="shared" si="205"/>
        <v>0.9</v>
      </c>
      <c r="N173" s="75">
        <f t="shared" si="206"/>
        <v>0.45</v>
      </c>
      <c r="O173" s="75">
        <f t="shared" si="207"/>
        <v>0.2</v>
      </c>
      <c r="P173" s="78">
        <f t="shared" si="293"/>
        <v>0.97615066189275312</v>
      </c>
      <c r="Q173" s="78">
        <f t="shared" si="208"/>
        <v>0.19613817950589274</v>
      </c>
      <c r="R173" s="78">
        <f t="shared" si="209"/>
        <v>8.826218077765173E-2</v>
      </c>
      <c r="S173" s="78">
        <f t="shared" si="210"/>
        <v>0.43132238548749557</v>
      </c>
      <c r="T173" s="79">
        <f t="shared" si="211"/>
        <v>87.578308747331448</v>
      </c>
      <c r="U173" s="79">
        <f t="shared" si="212"/>
        <v>10.947288593416431</v>
      </c>
      <c r="V173" s="79">
        <f t="shared" si="213"/>
        <v>10.947288593416431</v>
      </c>
      <c r="W173" s="79">
        <f t="shared" si="214"/>
        <v>49.26279867037394</v>
      </c>
      <c r="X173" s="78">
        <f t="shared" si="215"/>
        <v>0.11462967915667394</v>
      </c>
      <c r="Y173" s="80">
        <f t="shared" si="216"/>
        <v>3.7741957708625762E-2</v>
      </c>
      <c r="Z173" s="63">
        <f t="shared" si="242"/>
        <v>8.2885471702119045</v>
      </c>
      <c r="AA173" s="63">
        <f t="shared" si="243"/>
        <v>8.2885471702119045</v>
      </c>
      <c r="AB173" s="80">
        <f t="shared" si="217"/>
        <v>8.8559272860536775E-2</v>
      </c>
      <c r="AC173" s="119">
        <f t="shared" si="244"/>
        <v>0</v>
      </c>
      <c r="AD173" s="119">
        <f t="shared" si="245"/>
        <v>0</v>
      </c>
      <c r="AE173" s="119">
        <f t="shared" si="218"/>
        <v>0</v>
      </c>
      <c r="AF173" s="119">
        <f t="shared" si="246"/>
        <v>0</v>
      </c>
      <c r="AG173" s="119">
        <f t="shared" si="247"/>
        <v>450358.29143095663</v>
      </c>
      <c r="AH173" s="121">
        <f t="shared" si="276"/>
        <v>4469999.9999999972</v>
      </c>
      <c r="AI173" s="126">
        <f t="shared" si="248"/>
        <v>4019641.7085690405</v>
      </c>
      <c r="AJ173" s="119">
        <f t="shared" si="219"/>
        <v>12378.620880304052</v>
      </c>
      <c r="AK173" s="119">
        <f t="shared" si="249"/>
        <v>18391.464940825528</v>
      </c>
      <c r="AL173" s="119">
        <f t="shared" si="250"/>
        <v>1638808.4840921923</v>
      </c>
      <c r="AM173" s="126">
        <f t="shared" si="220"/>
        <v>2380833.2244768483</v>
      </c>
      <c r="AN173" s="121">
        <f t="shared" si="251"/>
        <v>345325687.15109921</v>
      </c>
      <c r="AO173" s="120">
        <f t="shared" si="297"/>
        <v>34532.568715109919</v>
      </c>
      <c r="AP173" s="128">
        <f t="shared" si="221"/>
        <v>7000</v>
      </c>
      <c r="AQ173" s="132">
        <f t="shared" si="252"/>
        <v>203.50000000000097</v>
      </c>
      <c r="AR173" s="132">
        <f t="shared" si="253"/>
        <v>253.37000000000003</v>
      </c>
      <c r="AS173" s="132">
        <f t="shared" si="254"/>
        <v>151.72499999999948</v>
      </c>
      <c r="AT173" s="139">
        <f t="shared" si="298"/>
        <v>69962984216.813034</v>
      </c>
      <c r="AU173" s="139">
        <f t="shared" si="299"/>
        <v>-227256257.50001526</v>
      </c>
      <c r="AV173" s="139">
        <f t="shared" si="292"/>
        <v>1.1726025506146392E-5</v>
      </c>
      <c r="AW173" s="139">
        <f t="shared" si="222"/>
        <v>6.4003495819403523E-4</v>
      </c>
      <c r="AX173" s="133">
        <f t="shared" si="255"/>
        <v>87339772794.256027</v>
      </c>
      <c r="AY173" s="133">
        <f t="shared" si="300"/>
        <v>-518085473.21910095</v>
      </c>
      <c r="AZ173" s="133">
        <f t="shared" si="256"/>
        <v>44.660083270230437</v>
      </c>
      <c r="BA173" s="133">
        <f t="shared" si="257"/>
        <v>87.074961135914378</v>
      </c>
      <c r="BB173" s="146">
        <f t="shared" si="301"/>
        <v>52325474745.570129</v>
      </c>
      <c r="BC173" s="146">
        <f t="shared" si="302"/>
        <v>-334605273.14745331</v>
      </c>
      <c r="BD173" s="146">
        <f t="shared" si="283"/>
        <v>2486396.4412884889</v>
      </c>
      <c r="BE173" s="146">
        <f t="shared" si="223"/>
        <v>2299464.2760034348</v>
      </c>
      <c r="BF173" s="136">
        <f t="shared" si="258"/>
        <v>16575632983.252762</v>
      </c>
      <c r="BG173" s="136">
        <f t="shared" si="259"/>
        <v>-128043480.63920593</v>
      </c>
      <c r="BH173" s="136">
        <f t="shared" si="260"/>
        <v>8.6762006092580164E-10</v>
      </c>
      <c r="BI173" s="136">
        <f t="shared" si="261"/>
        <v>1.4974470779909441E-8</v>
      </c>
      <c r="BJ173" s="150">
        <f t="shared" si="224"/>
        <v>2299551.3516046209</v>
      </c>
      <c r="BK173" s="150">
        <f t="shared" si="262"/>
        <v>7842184640.0766764</v>
      </c>
      <c r="BL173" s="149">
        <f t="shared" si="263"/>
        <v>1605074453.0946989</v>
      </c>
      <c r="BM173" s="150">
        <f t="shared" si="264"/>
        <v>0</v>
      </c>
      <c r="BN173" s="150">
        <f t="shared" si="284"/>
        <v>199942072356.33182</v>
      </c>
      <c r="BO173" s="154">
        <f t="shared" si="265"/>
        <v>8.3979873222857118E-2</v>
      </c>
      <c r="BP173" s="154">
        <f t="shared" si="225"/>
        <v>8.3979873222857118E-2</v>
      </c>
      <c r="BQ173" s="148">
        <f t="shared" si="266"/>
        <v>2000674477553.0029</v>
      </c>
      <c r="BR173" s="148">
        <f t="shared" si="267"/>
        <v>2000.674477553003</v>
      </c>
      <c r="BS173" s="139">
        <f t="shared" si="226"/>
        <v>-19734625.003018104</v>
      </c>
      <c r="BT173" s="139">
        <f t="shared" si="227"/>
        <v>20891579881.164268</v>
      </c>
      <c r="BU173" s="139">
        <f t="shared" si="228"/>
        <v>5116414428.3544645</v>
      </c>
      <c r="BV173" s="139">
        <f t="shared" si="268"/>
        <v>147542331335.41577</v>
      </c>
      <c r="BW173" s="139">
        <f t="shared" si="269"/>
        <v>54212895566.071724</v>
      </c>
      <c r="BX173" s="139">
        <f t="shared" si="270"/>
        <v>19128005957979.668</v>
      </c>
      <c r="BY173" s="143">
        <f t="shared" si="271"/>
        <v>8.0341645779001407</v>
      </c>
      <c r="BZ173" s="143">
        <f t="shared" si="229"/>
        <v>8.0341645779001407</v>
      </c>
      <c r="CA173" s="143">
        <f t="shared" si="230"/>
        <v>89.05271069723652</v>
      </c>
      <c r="CB173" s="143">
        <f t="shared" si="231"/>
        <v>89.05271069723652</v>
      </c>
      <c r="CC173" s="143">
        <f t="shared" si="232"/>
        <v>1.1635607856012342</v>
      </c>
      <c r="CD173" s="143">
        <f t="shared" si="233"/>
        <v>8.1042935818915289</v>
      </c>
      <c r="CE173" s="166">
        <f t="shared" si="234"/>
        <v>97.777009836144003</v>
      </c>
      <c r="CG173" s="167">
        <v>172</v>
      </c>
      <c r="CH173" s="169">
        <f t="shared" si="272"/>
        <v>171</v>
      </c>
      <c r="CI173" s="170">
        <f t="shared" si="273"/>
        <v>1.9739339541031049</v>
      </c>
      <c r="CK173" s="189">
        <v>171</v>
      </c>
      <c r="CL173" s="190">
        <f>'Litter calculation'!G$30+CK173</f>
        <v>42846</v>
      </c>
      <c r="CM173" s="193">
        <f t="shared" si="274"/>
        <v>4</v>
      </c>
      <c r="CN173" s="189">
        <f t="shared" si="235"/>
        <v>0.2</v>
      </c>
      <c r="CO173" s="194">
        <f t="shared" si="236"/>
        <v>0.1</v>
      </c>
      <c r="CP173" s="194">
        <f t="shared" si="237"/>
        <v>0.15</v>
      </c>
      <c r="CQ173" s="189">
        <f t="shared" si="238"/>
        <v>0.36870000000000003</v>
      </c>
      <c r="CR173" s="189">
        <f t="shared" si="303"/>
        <v>3.687E-2</v>
      </c>
      <c r="CS173" s="189">
        <f t="shared" si="303"/>
        <v>3.687E-2</v>
      </c>
      <c r="CT173" s="189">
        <f t="shared" si="239"/>
        <v>1.8599999999999998E-2</v>
      </c>
      <c r="CU173" s="189">
        <f t="shared" si="304"/>
        <v>1.8600000000000001E-3</v>
      </c>
      <c r="CV173" s="189">
        <f t="shared" si="304"/>
        <v>1.8600000000000001E-3</v>
      </c>
      <c r="CW173" s="189">
        <f t="shared" si="240"/>
        <v>2.9999999999999997E-4</v>
      </c>
      <c r="CX173" s="189">
        <f t="shared" si="305"/>
        <v>3.0000000000000001E-5</v>
      </c>
      <c r="CY173" s="189">
        <f t="shared" si="305"/>
        <v>3.0000000000000001E-5</v>
      </c>
      <c r="CZ173" s="195">
        <f t="shared" si="285"/>
        <v>6.6166146192667883</v>
      </c>
      <c r="DA173" s="195">
        <f t="shared" si="286"/>
        <v>62.703171548381725</v>
      </c>
      <c r="DB173" s="195">
        <f t="shared" si="287"/>
        <v>1.3902925557954662</v>
      </c>
      <c r="DC173" s="195">
        <f t="shared" si="288"/>
        <v>44.424224306304581</v>
      </c>
      <c r="DD173" s="195">
        <f t="shared" si="289"/>
        <v>0.93157983563779212</v>
      </c>
      <c r="DE173" s="195">
        <f t="shared" si="290"/>
        <v>29.637459820983221</v>
      </c>
      <c r="DF173" s="195">
        <f t="shared" si="291"/>
        <v>145.70334268636958</v>
      </c>
    </row>
    <row r="174" spans="9:110" x14ac:dyDescent="0.2">
      <c r="I174" s="69">
        <f t="shared" si="275"/>
        <v>171</v>
      </c>
      <c r="J174" s="76">
        <f t="shared" si="275"/>
        <v>43880</v>
      </c>
      <c r="K174" s="74">
        <f t="shared" si="241"/>
        <v>2</v>
      </c>
      <c r="L174" s="75">
        <f t="shared" si="204"/>
        <v>24.22443502700791</v>
      </c>
      <c r="M174" s="75">
        <f t="shared" si="205"/>
        <v>0.9</v>
      </c>
      <c r="N174" s="75">
        <f t="shared" si="206"/>
        <v>0.45</v>
      </c>
      <c r="O174" s="75">
        <f t="shared" si="207"/>
        <v>0.2</v>
      </c>
      <c r="P174" s="78">
        <f t="shared" si="293"/>
        <v>0.97438025090260072</v>
      </c>
      <c r="Q174" s="78">
        <f t="shared" si="208"/>
        <v>0.19578245041391792</v>
      </c>
      <c r="R174" s="78">
        <f t="shared" si="209"/>
        <v>8.8102102686263062E-2</v>
      </c>
      <c r="S174" s="78">
        <f t="shared" si="210"/>
        <v>0.4305401108639399</v>
      </c>
      <c r="T174" s="79">
        <f t="shared" si="211"/>
        <v>87.416224937481189</v>
      </c>
      <c r="U174" s="79">
        <f t="shared" si="212"/>
        <v>10.927028117185149</v>
      </c>
      <c r="V174" s="79">
        <f t="shared" si="213"/>
        <v>10.927028117185149</v>
      </c>
      <c r="W174" s="79">
        <f t="shared" si="214"/>
        <v>49.171626527333174</v>
      </c>
      <c r="X174" s="78">
        <f t="shared" si="215"/>
        <v>0.11428671920801324</v>
      </c>
      <c r="Y174" s="80">
        <f t="shared" si="216"/>
        <v>3.7630676268938332E-2</v>
      </c>
      <c r="Z174" s="63">
        <f t="shared" si="242"/>
        <v>8.2983635508608238</v>
      </c>
      <c r="AA174" s="63">
        <f t="shared" si="243"/>
        <v>8.2983635508608238</v>
      </c>
      <c r="AB174" s="80">
        <f t="shared" si="217"/>
        <v>8.8430378644575647E-2</v>
      </c>
      <c r="AC174" s="119">
        <f t="shared" si="244"/>
        <v>0</v>
      </c>
      <c r="AD174" s="119">
        <f t="shared" si="245"/>
        <v>0</v>
      </c>
      <c r="AE174" s="119">
        <f t="shared" si="218"/>
        <v>0</v>
      </c>
      <c r="AF174" s="119">
        <f t="shared" si="246"/>
        <v>0</v>
      </c>
      <c r="AG174" s="119">
        <f t="shared" si="247"/>
        <v>450358.29143095663</v>
      </c>
      <c r="AH174" s="121">
        <f t="shared" si="276"/>
        <v>4469999.9999999972</v>
      </c>
      <c r="AI174" s="126">
        <f t="shared" si="248"/>
        <v>4019641.7085690405</v>
      </c>
      <c r="AJ174" s="119">
        <f t="shared" si="219"/>
        <v>12529.801991301612</v>
      </c>
      <c r="AK174" s="119">
        <f t="shared" si="249"/>
        <v>18542.646051823089</v>
      </c>
      <c r="AL174" s="119">
        <f t="shared" si="250"/>
        <v>1657351.1301440154</v>
      </c>
      <c r="AM174" s="126">
        <f t="shared" si="220"/>
        <v>2362290.5784250251</v>
      </c>
      <c r="AN174" s="121">
        <f t="shared" si="251"/>
        <v>342636186.71754724</v>
      </c>
      <c r="AO174" s="120">
        <f t="shared" si="297"/>
        <v>34263.618671754724</v>
      </c>
      <c r="AP174" s="128">
        <f t="shared" si="221"/>
        <v>7000</v>
      </c>
      <c r="AQ174" s="132">
        <f t="shared" si="252"/>
        <v>204.40000000000097</v>
      </c>
      <c r="AR174" s="132">
        <f t="shared" si="253"/>
        <v>253.82000000000002</v>
      </c>
      <c r="AS174" s="132">
        <f t="shared" si="254"/>
        <v>151.92499999999947</v>
      </c>
      <c r="AT174" s="139">
        <f t="shared" si="298"/>
        <v>69726463997.021194</v>
      </c>
      <c r="AU174" s="139">
        <f t="shared" si="299"/>
        <v>-236520219.7918396</v>
      </c>
      <c r="AV174" s="139">
        <f t="shared" si="292"/>
        <v>4.4029454462486674E-6</v>
      </c>
      <c r="AW174" s="139">
        <f t="shared" si="222"/>
        <v>2.3962172967664422E-4</v>
      </c>
      <c r="AX174" s="133">
        <f t="shared" si="255"/>
        <v>86813730628.624954</v>
      </c>
      <c r="AY174" s="133">
        <f t="shared" si="300"/>
        <v>-526042165.631073</v>
      </c>
      <c r="AZ174" s="133">
        <f t="shared" si="256"/>
        <v>36.484984081074238</v>
      </c>
      <c r="BA174" s="133">
        <f t="shared" si="257"/>
        <v>70.887516200814986</v>
      </c>
      <c r="BB174" s="146">
        <f t="shared" si="301"/>
        <v>51986475429.719681</v>
      </c>
      <c r="BC174" s="146">
        <f t="shared" si="302"/>
        <v>-338999315.85044861</v>
      </c>
      <c r="BD174" s="146">
        <f t="shared" si="283"/>
        <v>2261599.9938941309</v>
      </c>
      <c r="BE174" s="146">
        <f t="shared" si="223"/>
        <v>2084075.5023651184</v>
      </c>
      <c r="BF174" s="136">
        <f t="shared" si="258"/>
        <v>16446536962.442268</v>
      </c>
      <c r="BG174" s="136">
        <f t="shared" si="259"/>
        <v>-129096020.81049347</v>
      </c>
      <c r="BH174" s="136">
        <f t="shared" si="260"/>
        <v>5.596966843001973E-10</v>
      </c>
      <c r="BI174" s="136">
        <f t="shared" si="261"/>
        <v>9.6280746990586594E-9</v>
      </c>
      <c r="BJ174" s="150">
        <f t="shared" si="224"/>
        <v>2084146.3901209505</v>
      </c>
      <c r="BK174" s="150">
        <f t="shared" si="262"/>
        <v>7465434995.0250292</v>
      </c>
      <c r="BL174" s="149">
        <f t="shared" si="263"/>
        <v>1557209064.6484151</v>
      </c>
      <c r="BM174" s="150">
        <f t="shared" si="264"/>
        <v>0</v>
      </c>
      <c r="BN174" s="150">
        <f t="shared" si="284"/>
        <v>190921512443.04849</v>
      </c>
      <c r="BO174" s="154">
        <f t="shared" si="265"/>
        <v>8.0820502857162801E-2</v>
      </c>
      <c r="BP174" s="154">
        <f t="shared" si="225"/>
        <v>8.0820502857162801E-2</v>
      </c>
      <c r="BQ174" s="148">
        <f t="shared" si="266"/>
        <v>2002231686617.6514</v>
      </c>
      <c r="BR174" s="148">
        <f t="shared" si="267"/>
        <v>2002.2316866176516</v>
      </c>
      <c r="BS174" s="139">
        <f t="shared" si="226"/>
        <v>-19757997.324730828</v>
      </c>
      <c r="BT174" s="139">
        <f t="shared" si="227"/>
        <v>19887918826.746677</v>
      </c>
      <c r="BU174" s="139">
        <f t="shared" si="228"/>
        <v>5076566253.1195631</v>
      </c>
      <c r="BV174" s="139">
        <f t="shared" si="268"/>
        <v>148974670090.09695</v>
      </c>
      <c r="BW174" s="139">
        <f t="shared" si="269"/>
        <v>53217534279.656075</v>
      </c>
      <c r="BX174" s="139">
        <f t="shared" si="270"/>
        <v>19007264579092.035</v>
      </c>
      <c r="BY174" s="143">
        <f t="shared" si="271"/>
        <v>8.0461162367944024</v>
      </c>
      <c r="BZ174" s="143">
        <f t="shared" si="229"/>
        <v>8.0461162367944024</v>
      </c>
      <c r="CA174" s="143">
        <f t="shared" si="230"/>
        <v>89.185185905024824</v>
      </c>
      <c r="CB174" s="143">
        <f t="shared" si="231"/>
        <v>89.185185905024824</v>
      </c>
      <c r="CC174" s="143">
        <f t="shared" si="232"/>
        <v>1.1548774515514724</v>
      </c>
      <c r="CD174" s="143">
        <f t="shared" si="233"/>
        <v>8.1152449869983752</v>
      </c>
      <c r="CE174" s="166">
        <f t="shared" si="234"/>
        <v>97.793317167413647</v>
      </c>
      <c r="CG174" s="167">
        <v>173</v>
      </c>
      <c r="CH174" s="169">
        <f t="shared" si="272"/>
        <v>172</v>
      </c>
      <c r="CI174" s="170">
        <f t="shared" si="273"/>
        <v>1.9738521694945097</v>
      </c>
      <c r="CK174" s="189">
        <v>172</v>
      </c>
      <c r="CL174" s="190">
        <f>'Litter calculation'!G$30+CK174</f>
        <v>42847</v>
      </c>
      <c r="CM174" s="193">
        <f t="shared" si="274"/>
        <v>4</v>
      </c>
      <c r="CN174" s="189">
        <f t="shared" si="235"/>
        <v>0.2</v>
      </c>
      <c r="CO174" s="194">
        <f t="shared" si="236"/>
        <v>0.1</v>
      </c>
      <c r="CP174" s="194">
        <f t="shared" si="237"/>
        <v>0.15</v>
      </c>
      <c r="CQ174" s="189">
        <f t="shared" si="238"/>
        <v>0.36870000000000003</v>
      </c>
      <c r="CR174" s="189">
        <f t="shared" si="303"/>
        <v>3.687E-2</v>
      </c>
      <c r="CS174" s="189">
        <f t="shared" si="303"/>
        <v>3.687E-2</v>
      </c>
      <c r="CT174" s="189">
        <f t="shared" si="239"/>
        <v>1.8599999999999998E-2</v>
      </c>
      <c r="CU174" s="189">
        <f t="shared" si="304"/>
        <v>1.8600000000000001E-3</v>
      </c>
      <c r="CV174" s="189">
        <f t="shared" si="304"/>
        <v>1.8600000000000001E-3</v>
      </c>
      <c r="CW174" s="189">
        <f t="shared" si="240"/>
        <v>2.9999999999999997E-4</v>
      </c>
      <c r="CX174" s="189">
        <f t="shared" si="305"/>
        <v>3.0000000000000001E-5</v>
      </c>
      <c r="CY174" s="189">
        <f t="shared" si="305"/>
        <v>3.0000000000000001E-5</v>
      </c>
      <c r="CZ174" s="195">
        <f t="shared" si="285"/>
        <v>6.5684230660596619</v>
      </c>
      <c r="DA174" s="195">
        <f t="shared" si="286"/>
        <v>62.810623418277792</v>
      </c>
      <c r="DB174" s="195">
        <f t="shared" si="287"/>
        <v>1.3913960150793874</v>
      </c>
      <c r="DC174" s="195">
        <f t="shared" si="288"/>
        <v>44.519204599566095</v>
      </c>
      <c r="DD174" s="195">
        <f t="shared" si="289"/>
        <v>0.93537920759167292</v>
      </c>
      <c r="DE174" s="195">
        <f t="shared" si="290"/>
        <v>29.781040210525315</v>
      </c>
      <c r="DF174" s="195">
        <f t="shared" si="291"/>
        <v>146.00606651709992</v>
      </c>
    </row>
    <row r="175" spans="9:110" x14ac:dyDescent="0.2">
      <c r="I175" s="69">
        <f t="shared" si="275"/>
        <v>172</v>
      </c>
      <c r="J175" s="76">
        <f t="shared" si="275"/>
        <v>43881</v>
      </c>
      <c r="K175" s="74">
        <f t="shared" si="241"/>
        <v>2</v>
      </c>
      <c r="L175" s="75">
        <f t="shared" si="204"/>
        <v>24.160914656701443</v>
      </c>
      <c r="M175" s="75">
        <f t="shared" si="205"/>
        <v>0.9</v>
      </c>
      <c r="N175" s="75">
        <f t="shared" si="206"/>
        <v>0.45</v>
      </c>
      <c r="O175" s="75">
        <f t="shared" si="207"/>
        <v>0.2</v>
      </c>
      <c r="P175" s="78">
        <f t="shared" si="293"/>
        <v>0.97255248455354504</v>
      </c>
      <c r="Q175" s="78">
        <f t="shared" si="208"/>
        <v>0.19541519689634021</v>
      </c>
      <c r="R175" s="78">
        <f t="shared" si="209"/>
        <v>8.7936838603353093E-2</v>
      </c>
      <c r="S175" s="78">
        <f t="shared" si="210"/>
        <v>0.42973249317482221</v>
      </c>
      <c r="T175" s="79">
        <f t="shared" si="211"/>
        <v>87.250710838180595</v>
      </c>
      <c r="U175" s="79">
        <f t="shared" si="212"/>
        <v>10.906338854772574</v>
      </c>
      <c r="V175" s="79">
        <f t="shared" si="213"/>
        <v>10.906338854772574</v>
      </c>
      <c r="W175" s="79">
        <f t="shared" si="214"/>
        <v>49.07852484647659</v>
      </c>
      <c r="X175" s="78">
        <f t="shared" si="215"/>
        <v>0.11393307360383516</v>
      </c>
      <c r="Y175" s="80">
        <f t="shared" si="216"/>
        <v>3.751557735794301E-2</v>
      </c>
      <c r="Z175" s="63">
        <f t="shared" si="242"/>
        <v>8.3085352415683964</v>
      </c>
      <c r="AA175" s="63">
        <f t="shared" si="243"/>
        <v>8.3085352415683964</v>
      </c>
      <c r="AB175" s="80">
        <f t="shared" si="217"/>
        <v>8.8297260117527407E-2</v>
      </c>
      <c r="AC175" s="119">
        <f t="shared" si="244"/>
        <v>0</v>
      </c>
      <c r="AD175" s="119">
        <f t="shared" si="245"/>
        <v>0</v>
      </c>
      <c r="AE175" s="119">
        <f t="shared" si="218"/>
        <v>0</v>
      </c>
      <c r="AF175" s="119">
        <f t="shared" si="246"/>
        <v>0</v>
      </c>
      <c r="AG175" s="119">
        <f t="shared" si="247"/>
        <v>450358.29143095663</v>
      </c>
      <c r="AH175" s="121">
        <f t="shared" si="276"/>
        <v>4469999.9999999972</v>
      </c>
      <c r="AI175" s="126">
        <f t="shared" si="248"/>
        <v>4019641.7085690405</v>
      </c>
      <c r="AJ175" s="119">
        <f t="shared" si="219"/>
        <v>12680.856850893346</v>
      </c>
      <c r="AK175" s="119">
        <f t="shared" si="249"/>
        <v>18693.70091141482</v>
      </c>
      <c r="AL175" s="119">
        <f t="shared" si="250"/>
        <v>1676044.8310554302</v>
      </c>
      <c r="AM175" s="126">
        <f t="shared" si="220"/>
        <v>2343596.8775136103</v>
      </c>
      <c r="AN175" s="121">
        <f t="shared" si="251"/>
        <v>339924776.67577499</v>
      </c>
      <c r="AO175" s="120">
        <f t="shared" si="297"/>
        <v>33992.477667577499</v>
      </c>
      <c r="AP175" s="128">
        <f t="shared" si="221"/>
        <v>7000</v>
      </c>
      <c r="AQ175" s="132">
        <f t="shared" si="252"/>
        <v>205.30000000000098</v>
      </c>
      <c r="AR175" s="132">
        <f t="shared" si="253"/>
        <v>254.27</v>
      </c>
      <c r="AS175" s="132">
        <f t="shared" si="254"/>
        <v>152.12499999999946</v>
      </c>
      <c r="AT175" s="139">
        <f t="shared" si="298"/>
        <v>69480624352.528732</v>
      </c>
      <c r="AU175" s="139">
        <f t="shared" si="299"/>
        <v>-245839644.49246216</v>
      </c>
      <c r="AV175" s="139">
        <f t="shared" si="292"/>
        <v>1.6559278448227772E-6</v>
      </c>
      <c r="AW175" s="139">
        <f t="shared" si="222"/>
        <v>8.9850251982615738E-5</v>
      </c>
      <c r="AX175" s="133">
        <f t="shared" si="255"/>
        <v>86279706815.845215</v>
      </c>
      <c r="AY175" s="133">
        <f t="shared" si="300"/>
        <v>-534023812.77973938</v>
      </c>
      <c r="AZ175" s="133">
        <f t="shared" si="256"/>
        <v>29.813101895989622</v>
      </c>
      <c r="BA175" s="133">
        <f t="shared" si="257"/>
        <v>57.716689619520572</v>
      </c>
      <c r="BB175" s="146">
        <f t="shared" si="301"/>
        <v>51643071696.466934</v>
      </c>
      <c r="BC175" s="146">
        <f t="shared" si="302"/>
        <v>-343403733.25274658</v>
      </c>
      <c r="BD175" s="146">
        <f t="shared" si="283"/>
        <v>2057193.9052038719</v>
      </c>
      <c r="BE175" s="146">
        <f t="shared" si="223"/>
        <v>1888729.4172591248</v>
      </c>
      <c r="BF175" s="136">
        <f t="shared" si="258"/>
        <v>16316389280.437199</v>
      </c>
      <c r="BG175" s="136">
        <f t="shared" si="259"/>
        <v>-130147682.00506973</v>
      </c>
      <c r="BH175" s="136">
        <f t="shared" si="260"/>
        <v>3.6130325692569943E-10</v>
      </c>
      <c r="BI175" s="136">
        <f t="shared" si="261"/>
        <v>6.1941673221252321E-9</v>
      </c>
      <c r="BJ175" s="150">
        <f t="shared" si="224"/>
        <v>1888787.1340386008</v>
      </c>
      <c r="BK175" s="150">
        <f t="shared" si="262"/>
        <v>7105921806.9386244</v>
      </c>
      <c r="BL175" s="149">
        <f t="shared" si="263"/>
        <v>1510834307.9219484</v>
      </c>
      <c r="BM175" s="150">
        <f t="shared" si="264"/>
        <v>0</v>
      </c>
      <c r="BN175" s="150">
        <f t="shared" si="284"/>
        <v>182306645115.32196</v>
      </c>
      <c r="BO175" s="154">
        <f t="shared" si="265"/>
        <v>7.7789250730158147E-2</v>
      </c>
      <c r="BP175" s="154">
        <f t="shared" si="225"/>
        <v>7.7789250730158147E-2</v>
      </c>
      <c r="BQ175" s="148">
        <f t="shared" si="266"/>
        <v>2003742520925.5732</v>
      </c>
      <c r="BR175" s="148">
        <f t="shared" si="267"/>
        <v>2003.7425209255734</v>
      </c>
      <c r="BS175" s="139">
        <f t="shared" si="226"/>
        <v>-19782215.622297145</v>
      </c>
      <c r="BT175" s="139">
        <f t="shared" si="227"/>
        <v>18930175693.684498</v>
      </c>
      <c r="BU175" s="139">
        <f t="shared" si="228"/>
        <v>5036393460.6428394</v>
      </c>
      <c r="BV175" s="139">
        <f t="shared" si="268"/>
        <v>150411690429.1131</v>
      </c>
      <c r="BW175" s="139">
        <f t="shared" si="269"/>
        <v>52277034778.815895</v>
      </c>
      <c r="BX175" s="139">
        <f t="shared" si="270"/>
        <v>18885143572071.789</v>
      </c>
      <c r="BY175" s="143">
        <f t="shared" si="271"/>
        <v>8.0581877170392815</v>
      </c>
      <c r="BZ175" s="143">
        <f t="shared" si="229"/>
        <v>8.0581877170392815</v>
      </c>
      <c r="CA175" s="143">
        <f t="shared" si="230"/>
        <v>89.318989242946444</v>
      </c>
      <c r="CB175" s="143">
        <f t="shared" si="231"/>
        <v>89.318989242946444</v>
      </c>
      <c r="CC175" s="143">
        <f t="shared" si="232"/>
        <v>1.1463575873644256</v>
      </c>
      <c r="CD175" s="143">
        <f t="shared" si="233"/>
        <v>8.1263924757755088</v>
      </c>
      <c r="CE175" s="166">
        <f t="shared" si="234"/>
        <v>97.807763215811988</v>
      </c>
      <c r="CG175" s="167">
        <v>174</v>
      </c>
      <c r="CH175" s="169">
        <f t="shared" si="272"/>
        <v>173</v>
      </c>
      <c r="CI175" s="170">
        <f t="shared" si="273"/>
        <v>1.973771336887524</v>
      </c>
      <c r="CK175" s="189">
        <v>173</v>
      </c>
      <c r="CL175" s="190">
        <f>'Litter calculation'!G$30+CK175</f>
        <v>42848</v>
      </c>
      <c r="CM175" s="193">
        <f t="shared" si="274"/>
        <v>4</v>
      </c>
      <c r="CN175" s="189">
        <f t="shared" si="235"/>
        <v>0.2</v>
      </c>
      <c r="CO175" s="194">
        <f t="shared" si="236"/>
        <v>0.1</v>
      </c>
      <c r="CP175" s="194">
        <f t="shared" si="237"/>
        <v>0.15</v>
      </c>
      <c r="CQ175" s="189">
        <f t="shared" si="238"/>
        <v>0.36870000000000003</v>
      </c>
      <c r="CR175" s="189">
        <f t="shared" si="303"/>
        <v>3.687E-2</v>
      </c>
      <c r="CS175" s="189">
        <f t="shared" si="303"/>
        <v>3.687E-2</v>
      </c>
      <c r="CT175" s="189">
        <f t="shared" si="239"/>
        <v>1.8599999999999998E-2</v>
      </c>
      <c r="CU175" s="189">
        <f t="shared" si="304"/>
        <v>1.8600000000000001E-3</v>
      </c>
      <c r="CV175" s="189">
        <f t="shared" si="304"/>
        <v>1.8600000000000001E-3</v>
      </c>
      <c r="CW175" s="189">
        <f t="shared" si="240"/>
        <v>2.9999999999999997E-4</v>
      </c>
      <c r="CX175" s="189">
        <f t="shared" si="305"/>
        <v>3.0000000000000001E-5</v>
      </c>
      <c r="CY175" s="189">
        <f t="shared" si="305"/>
        <v>3.0000000000000001E-5</v>
      </c>
      <c r="CZ175" s="195">
        <f t="shared" si="285"/>
        <v>6.521119591012158</v>
      </c>
      <c r="DA175" s="195">
        <f t="shared" si="286"/>
        <v>62.91804305744774</v>
      </c>
      <c r="DB175" s="195">
        <f t="shared" si="287"/>
        <v>1.3924974238366215</v>
      </c>
      <c r="DC175" s="195">
        <f t="shared" si="288"/>
        <v>44.614182043461554</v>
      </c>
      <c r="DD175" s="195">
        <f t="shared" si="289"/>
        <v>0.93917151928180032</v>
      </c>
      <c r="DE175" s="195">
        <f t="shared" si="290"/>
        <v>29.924616292720334</v>
      </c>
      <c r="DF175" s="195">
        <f t="shared" si="291"/>
        <v>146.3096299277602</v>
      </c>
    </row>
    <row r="176" spans="9:110" x14ac:dyDescent="0.2">
      <c r="I176" s="69">
        <f t="shared" si="275"/>
        <v>173</v>
      </c>
      <c r="J176" s="76">
        <f t="shared" si="275"/>
        <v>43882</v>
      </c>
      <c r="K176" s="74">
        <f t="shared" si="241"/>
        <v>2</v>
      </c>
      <c r="L176" s="75">
        <f t="shared" si="204"/>
        <v>24.095306671027306</v>
      </c>
      <c r="M176" s="75">
        <f t="shared" si="205"/>
        <v>0.9</v>
      </c>
      <c r="N176" s="75">
        <f t="shared" si="206"/>
        <v>0.45</v>
      </c>
      <c r="O176" s="75">
        <f t="shared" si="207"/>
        <v>0.2</v>
      </c>
      <c r="P176" s="78">
        <f t="shared" si="293"/>
        <v>0.97066824750195801</v>
      </c>
      <c r="Q176" s="78">
        <f t="shared" si="208"/>
        <v>0.1950365967073702</v>
      </c>
      <c r="R176" s="78">
        <f t="shared" si="209"/>
        <v>8.776646851831657E-2</v>
      </c>
      <c r="S176" s="78">
        <f t="shared" si="210"/>
        <v>0.42889992331481869</v>
      </c>
      <c r="T176" s="79">
        <f t="shared" si="211"/>
        <v>87.082001500057885</v>
      </c>
      <c r="U176" s="79">
        <f t="shared" si="212"/>
        <v>10.885250187507236</v>
      </c>
      <c r="V176" s="79">
        <f t="shared" si="213"/>
        <v>10.885250187507236</v>
      </c>
      <c r="W176" s="79">
        <f t="shared" si="214"/>
        <v>48.983625843782562</v>
      </c>
      <c r="X176" s="78">
        <f t="shared" si="215"/>
        <v>0.11356895414473815</v>
      </c>
      <c r="Y176" s="80">
        <f t="shared" si="216"/>
        <v>3.7396695687901479E-2</v>
      </c>
      <c r="Z176" s="63">
        <f t="shared" si="242"/>
        <v>8.3190611696384433</v>
      </c>
      <c r="AA176" s="63">
        <f t="shared" si="243"/>
        <v>8.3190611696384433</v>
      </c>
      <c r="AB176" s="80">
        <f t="shared" si="217"/>
        <v>8.8159976984844818E-2</v>
      </c>
      <c r="AC176" s="119">
        <f t="shared" si="244"/>
        <v>0</v>
      </c>
      <c r="AD176" s="119">
        <f t="shared" si="245"/>
        <v>0</v>
      </c>
      <c r="AE176" s="119">
        <f t="shared" si="218"/>
        <v>0</v>
      </c>
      <c r="AF176" s="119">
        <f t="shared" si="246"/>
        <v>0</v>
      </c>
      <c r="AG176" s="119">
        <f t="shared" si="247"/>
        <v>450358.29143095663</v>
      </c>
      <c r="AH176" s="121">
        <f t="shared" si="276"/>
        <v>4469999.9999999972</v>
      </c>
      <c r="AI176" s="126">
        <f t="shared" si="248"/>
        <v>4019641.7085690405</v>
      </c>
      <c r="AJ176" s="119">
        <f t="shared" si="219"/>
        <v>12831.736664807562</v>
      </c>
      <c r="AK176" s="119">
        <f t="shared" si="249"/>
        <v>18844.580725329037</v>
      </c>
      <c r="AL176" s="119">
        <f t="shared" si="250"/>
        <v>1694889.4117807592</v>
      </c>
      <c r="AM176" s="126">
        <f t="shared" si="220"/>
        <v>2324752.2967882813</v>
      </c>
      <c r="AN176" s="121">
        <f t="shared" si="251"/>
        <v>337191482.41511613</v>
      </c>
      <c r="AO176" s="120">
        <f t="shared" si="297"/>
        <v>33719.148241511612</v>
      </c>
      <c r="AP176" s="128">
        <f t="shared" si="221"/>
        <v>7000</v>
      </c>
      <c r="AQ176" s="132">
        <f t="shared" si="252"/>
        <v>206.20000000000098</v>
      </c>
      <c r="AR176" s="132">
        <f t="shared" si="253"/>
        <v>254.72</v>
      </c>
      <c r="AS176" s="132">
        <f t="shared" si="254"/>
        <v>152.32499999999945</v>
      </c>
      <c r="AT176" s="139">
        <f t="shared" si="298"/>
        <v>69225411339.823669</v>
      </c>
      <c r="AU176" s="139">
        <f t="shared" si="299"/>
        <v>-255213012.70506287</v>
      </c>
      <c r="AV176" s="139">
        <f t="shared" si="292"/>
        <v>6.2383403358712985E-7</v>
      </c>
      <c r="AW176" s="139">
        <f t="shared" si="222"/>
        <v>3.3744894779308611E-5</v>
      </c>
      <c r="AX176" s="133">
        <f t="shared" si="255"/>
        <v>85737678233.691589</v>
      </c>
      <c r="AY176" s="133">
        <f t="shared" si="300"/>
        <v>-542028582.15362549</v>
      </c>
      <c r="AZ176" s="133">
        <f t="shared" si="256"/>
        <v>24.367023422543792</v>
      </c>
      <c r="BA176" s="133">
        <f t="shared" si="257"/>
        <v>46.999525449057728</v>
      </c>
      <c r="BB176" s="146">
        <f t="shared" si="301"/>
        <v>51295254262.399361</v>
      </c>
      <c r="BC176" s="146">
        <f t="shared" si="302"/>
        <v>-347817434.06757355</v>
      </c>
      <c r="BD176" s="146">
        <f t="shared" si="283"/>
        <v>1871327.786084746</v>
      </c>
      <c r="BE176" s="146">
        <f t="shared" si="223"/>
        <v>1711583.2967569563</v>
      </c>
      <c r="BF176" s="136">
        <f t="shared" si="258"/>
        <v>16185191155.925575</v>
      </c>
      <c r="BG176" s="136">
        <f t="shared" si="259"/>
        <v>-131198124.51162338</v>
      </c>
      <c r="BH176" s="136">
        <f t="shared" si="260"/>
        <v>2.3339781244906565E-10</v>
      </c>
      <c r="BI176" s="136">
        <f t="shared" si="261"/>
        <v>3.9874287444751819E-9</v>
      </c>
      <c r="BJ176" s="150">
        <f t="shared" si="224"/>
        <v>1711630.2963161541</v>
      </c>
      <c r="BK176" s="150">
        <f t="shared" si="262"/>
        <v>6762910104.9085579</v>
      </c>
      <c r="BL176" s="149">
        <f t="shared" si="263"/>
        <v>1465905814.9473259</v>
      </c>
      <c r="BM176" s="150">
        <f t="shared" si="264"/>
        <v>0</v>
      </c>
      <c r="BN176" s="150">
        <f t="shared" si="284"/>
        <v>174079540825.76239</v>
      </c>
      <c r="BO176" s="154">
        <f t="shared" si="265"/>
        <v>7.488089852250443E-2</v>
      </c>
      <c r="BP176" s="154">
        <f t="shared" si="225"/>
        <v>7.488089852250443E-2</v>
      </c>
      <c r="BQ176" s="148">
        <f t="shared" si="266"/>
        <v>2005208426740.5205</v>
      </c>
      <c r="BR176" s="148">
        <f t="shared" si="267"/>
        <v>2005.2084267405205</v>
      </c>
      <c r="BS176" s="139">
        <f t="shared" si="226"/>
        <v>-19807277.341679964</v>
      </c>
      <c r="BT176" s="139">
        <f t="shared" si="227"/>
        <v>18016392519.476398</v>
      </c>
      <c r="BU176" s="139">
        <f t="shared" si="228"/>
        <v>4995896427.1086493</v>
      </c>
      <c r="BV176" s="139">
        <f t="shared" si="268"/>
        <v>151853168933.60165</v>
      </c>
      <c r="BW176" s="139">
        <f t="shared" si="269"/>
        <v>51388650666.901527</v>
      </c>
      <c r="BX176" s="139">
        <f t="shared" si="270"/>
        <v>18761646957581.164</v>
      </c>
      <c r="BY176" s="143">
        <f t="shared" si="271"/>
        <v>8.0703853840690787</v>
      </c>
      <c r="BZ176" s="143">
        <f t="shared" si="229"/>
        <v>8.0703853840690787</v>
      </c>
      <c r="CA176" s="143">
        <f t="shared" si="230"/>
        <v>89.454191267083914</v>
      </c>
      <c r="CB176" s="143">
        <f t="shared" si="231"/>
        <v>89.454191267083914</v>
      </c>
      <c r="CC176" s="143">
        <f t="shared" si="232"/>
        <v>1.1379986949514758</v>
      </c>
      <c r="CD176" s="143">
        <f t="shared" si="233"/>
        <v>8.1377391754687416</v>
      </c>
      <c r="CE176" s="166">
        <f t="shared" si="234"/>
        <v>97.820403162421002</v>
      </c>
      <c r="CG176" s="167">
        <v>175</v>
      </c>
      <c r="CH176" s="169">
        <f t="shared" si="272"/>
        <v>174</v>
      </c>
      <c r="CI176" s="170">
        <f t="shared" si="273"/>
        <v>1.9736914397560745</v>
      </c>
      <c r="CK176" s="189">
        <v>174</v>
      </c>
      <c r="CL176" s="190">
        <f>'Litter calculation'!G$30+CK176</f>
        <v>42849</v>
      </c>
      <c r="CM176" s="193">
        <f t="shared" si="274"/>
        <v>4</v>
      </c>
      <c r="CN176" s="189">
        <f t="shared" si="235"/>
        <v>0.2</v>
      </c>
      <c r="CO176" s="194">
        <f t="shared" si="236"/>
        <v>0.1</v>
      </c>
      <c r="CP176" s="194">
        <f t="shared" si="237"/>
        <v>0.15</v>
      </c>
      <c r="CQ176" s="189">
        <f t="shared" si="238"/>
        <v>0.36870000000000003</v>
      </c>
      <c r="CR176" s="189">
        <f t="shared" si="303"/>
        <v>3.687E-2</v>
      </c>
      <c r="CS176" s="189">
        <f t="shared" si="303"/>
        <v>3.687E-2</v>
      </c>
      <c r="CT176" s="189">
        <f t="shared" si="239"/>
        <v>1.8599999999999998E-2</v>
      </c>
      <c r="CU176" s="189">
        <f t="shared" si="304"/>
        <v>1.8600000000000001E-3</v>
      </c>
      <c r="CV176" s="189">
        <f t="shared" si="304"/>
        <v>1.8600000000000001E-3</v>
      </c>
      <c r="CW176" s="189">
        <f t="shared" si="240"/>
        <v>2.9999999999999997E-4</v>
      </c>
      <c r="CX176" s="189">
        <f t="shared" si="305"/>
        <v>3.0000000000000001E-5</v>
      </c>
      <c r="CY176" s="189">
        <f t="shared" si="305"/>
        <v>3.0000000000000001E-5</v>
      </c>
      <c r="CZ176" s="195">
        <f t="shared" si="285"/>
        <v>6.4746878285422378</v>
      </c>
      <c r="DA176" s="195">
        <f t="shared" si="286"/>
        <v>63.02543047555934</v>
      </c>
      <c r="DB176" s="195">
        <f t="shared" si="287"/>
        <v>1.3935967858776033</v>
      </c>
      <c r="DC176" s="195">
        <f t="shared" si="288"/>
        <v>44.709156638076436</v>
      </c>
      <c r="DD176" s="195">
        <f t="shared" si="289"/>
        <v>0.94295678382805947</v>
      </c>
      <c r="DE176" s="195">
        <f t="shared" si="290"/>
        <v>30.068188067697495</v>
      </c>
      <c r="DF176" s="195">
        <f t="shared" si="291"/>
        <v>146.61401657958118</v>
      </c>
    </row>
    <row r="177" spans="9:110" x14ac:dyDescent="0.2">
      <c r="I177" s="69">
        <f t="shared" si="275"/>
        <v>174</v>
      </c>
      <c r="J177" s="76">
        <f t="shared" si="275"/>
        <v>43883</v>
      </c>
      <c r="K177" s="74">
        <f t="shared" si="241"/>
        <v>2</v>
      </c>
      <c r="L177" s="75">
        <f t="shared" si="204"/>
        <v>24.027630856459137</v>
      </c>
      <c r="M177" s="75">
        <f t="shared" si="205"/>
        <v>0.9</v>
      </c>
      <c r="N177" s="75">
        <f t="shared" si="206"/>
        <v>0.45</v>
      </c>
      <c r="O177" s="75">
        <f t="shared" si="207"/>
        <v>0.2</v>
      </c>
      <c r="P177" s="78">
        <f t="shared" si="293"/>
        <v>0.96872844804000291</v>
      </c>
      <c r="Q177" s="78">
        <f t="shared" si="208"/>
        <v>0.1946468323503634</v>
      </c>
      <c r="R177" s="78">
        <f t="shared" si="209"/>
        <v>8.7591074557663517E-2</v>
      </c>
      <c r="S177" s="78">
        <f t="shared" si="210"/>
        <v>0.42804280262232686</v>
      </c>
      <c r="T177" s="79">
        <f t="shared" si="211"/>
        <v>86.910332590688469</v>
      </c>
      <c r="U177" s="79">
        <f t="shared" si="212"/>
        <v>10.863791573836059</v>
      </c>
      <c r="V177" s="79">
        <f t="shared" si="213"/>
        <v>10.863791573836059</v>
      </c>
      <c r="W177" s="79">
        <f t="shared" si="214"/>
        <v>48.887062082262268</v>
      </c>
      <c r="X177" s="78">
        <f t="shared" si="215"/>
        <v>0.11319457763305825</v>
      </c>
      <c r="Y177" s="80">
        <f t="shared" si="216"/>
        <v>3.7274067111903952E-2</v>
      </c>
      <c r="Z177" s="63">
        <f t="shared" si="242"/>
        <v>8.3299402236897517</v>
      </c>
      <c r="AA177" s="63">
        <f t="shared" si="243"/>
        <v>8.3299402236897517</v>
      </c>
      <c r="AB177" s="80">
        <f t="shared" si="217"/>
        <v>8.8018590608890709E-2</v>
      </c>
      <c r="AC177" s="119">
        <f t="shared" si="244"/>
        <v>0</v>
      </c>
      <c r="AD177" s="119">
        <f t="shared" si="245"/>
        <v>0</v>
      </c>
      <c r="AE177" s="119">
        <f t="shared" si="218"/>
        <v>0</v>
      </c>
      <c r="AF177" s="119">
        <f t="shared" si="246"/>
        <v>0</v>
      </c>
      <c r="AG177" s="119">
        <f t="shared" si="247"/>
        <v>450358.29143095663</v>
      </c>
      <c r="AH177" s="121">
        <f t="shared" si="276"/>
        <v>4469999.9999999972</v>
      </c>
      <c r="AI177" s="126">
        <f t="shared" si="248"/>
        <v>4019641.7085690405</v>
      </c>
      <c r="AJ177" s="119">
        <f t="shared" si="219"/>
        <v>12982.392136554377</v>
      </c>
      <c r="AK177" s="119">
        <f t="shared" si="249"/>
        <v>18995.236197075854</v>
      </c>
      <c r="AL177" s="119">
        <f t="shared" si="250"/>
        <v>1713884.647977835</v>
      </c>
      <c r="AM177" s="126">
        <f t="shared" si="220"/>
        <v>2305757.0605912055</v>
      </c>
      <c r="AN177" s="121">
        <f t="shared" si="251"/>
        <v>334436336.47506648</v>
      </c>
      <c r="AO177" s="120">
        <f t="shared" si="297"/>
        <v>33443.633647506649</v>
      </c>
      <c r="AP177" s="128">
        <f t="shared" si="221"/>
        <v>7000</v>
      </c>
      <c r="AQ177" s="132">
        <f t="shared" si="252"/>
        <v>207.10000000000099</v>
      </c>
      <c r="AR177" s="132">
        <f t="shared" si="253"/>
        <v>255.17</v>
      </c>
      <c r="AS177" s="132">
        <f t="shared" si="254"/>
        <v>152.52499999999944</v>
      </c>
      <c r="AT177" s="139">
        <f t="shared" si="298"/>
        <v>68960772581.159042</v>
      </c>
      <c r="AU177" s="139">
        <f t="shared" si="299"/>
        <v>-264638758.66462708</v>
      </c>
      <c r="AV177" s="139">
        <f t="shared" si="292"/>
        <v>2.354234793442309E-7</v>
      </c>
      <c r="AW177" s="139">
        <f t="shared" si="222"/>
        <v>1.2694547271055754E-5</v>
      </c>
      <c r="AX177" s="133">
        <f t="shared" si="255"/>
        <v>85187623626.92894</v>
      </c>
      <c r="AY177" s="133">
        <f t="shared" si="300"/>
        <v>-550054606.76264954</v>
      </c>
      <c r="AZ177" s="133">
        <f t="shared" si="256"/>
        <v>19.920670305259165</v>
      </c>
      <c r="BA177" s="133">
        <f t="shared" si="257"/>
        <v>38.278161408735244</v>
      </c>
      <c r="BB177" s="146">
        <f t="shared" si="301"/>
        <v>50943014953.564316</v>
      </c>
      <c r="BC177" s="146">
        <f t="shared" si="302"/>
        <v>-352239308.83504486</v>
      </c>
      <c r="BD177" s="146">
        <f t="shared" si="283"/>
        <v>1702318.54556301</v>
      </c>
      <c r="BE177" s="146">
        <f t="shared" si="223"/>
        <v>1550960.6297501195</v>
      </c>
      <c r="BF177" s="136">
        <f t="shared" si="258"/>
        <v>16052944150.803192</v>
      </c>
      <c r="BG177" s="136">
        <f t="shared" si="259"/>
        <v>-132247005.12238312</v>
      </c>
      <c r="BH177" s="136">
        <f t="shared" si="260"/>
        <v>1.5088185533880741E-10</v>
      </c>
      <c r="BI177" s="136">
        <f t="shared" si="261"/>
        <v>2.5685042006613591E-9</v>
      </c>
      <c r="BJ177" s="150">
        <f t="shared" si="224"/>
        <v>1550998.9079242256</v>
      </c>
      <c r="BK177" s="150">
        <f t="shared" si="262"/>
        <v>6435692398.8094864</v>
      </c>
      <c r="BL177" s="149">
        <f t="shared" si="263"/>
        <v>1422380354.08424</v>
      </c>
      <c r="BM177" s="150">
        <f t="shared" si="264"/>
        <v>0</v>
      </c>
      <c r="BN177" s="150">
        <f t="shared" si="284"/>
        <v>166223019071.77661</v>
      </c>
      <c r="BO177" s="154">
        <f t="shared" si="265"/>
        <v>7.2090430476295E-2</v>
      </c>
      <c r="BP177" s="154">
        <f t="shared" si="225"/>
        <v>7.2090430476295E-2</v>
      </c>
      <c r="BQ177" s="148">
        <f t="shared" si="266"/>
        <v>2006630807094.6047</v>
      </c>
      <c r="BR177" s="148">
        <f t="shared" si="267"/>
        <v>2006.6308070946047</v>
      </c>
      <c r="BS177" s="139">
        <f t="shared" si="226"/>
        <v>-19833179.836735036</v>
      </c>
      <c r="BT177" s="139">
        <f t="shared" si="227"/>
        <v>17144684550.428473</v>
      </c>
      <c r="BU177" s="139">
        <f t="shared" si="228"/>
        <v>4955075634.6382971</v>
      </c>
      <c r="BV177" s="139">
        <f t="shared" si="268"/>
        <v>153298876571.82086</v>
      </c>
      <c r="BW177" s="139">
        <f t="shared" si="269"/>
        <v>50549692012.140549</v>
      </c>
      <c r="BX177" s="139">
        <f t="shared" si="270"/>
        <v>18636778179656.582</v>
      </c>
      <c r="BY177" s="143">
        <f t="shared" si="271"/>
        <v>8.0827154335496374</v>
      </c>
      <c r="BZ177" s="143">
        <f t="shared" si="229"/>
        <v>8.0827154335496374</v>
      </c>
      <c r="CA177" s="143">
        <f t="shared" si="230"/>
        <v>89.59086065176335</v>
      </c>
      <c r="CB177" s="143">
        <f t="shared" si="231"/>
        <v>89.59086065176335</v>
      </c>
      <c r="CC177" s="143">
        <f t="shared" si="232"/>
        <v>1.1297983419650481</v>
      </c>
      <c r="CD177" s="143">
        <f t="shared" si="233"/>
        <v>8.1492881516377107</v>
      </c>
      <c r="CE177" s="166">
        <f t="shared" si="234"/>
        <v>97.831292095731015</v>
      </c>
      <c r="CG177" s="167">
        <v>176</v>
      </c>
      <c r="CH177" s="169">
        <f t="shared" si="272"/>
        <v>175</v>
      </c>
      <c r="CI177" s="170">
        <f t="shared" si="273"/>
        <v>1.9736124619543807</v>
      </c>
      <c r="CK177" s="189">
        <v>175</v>
      </c>
      <c r="CL177" s="190">
        <f>'Litter calculation'!G$30+CK177</f>
        <v>42850</v>
      </c>
      <c r="CM177" s="193">
        <f t="shared" si="274"/>
        <v>4</v>
      </c>
      <c r="CN177" s="189">
        <f t="shared" si="235"/>
        <v>0.2</v>
      </c>
      <c r="CO177" s="194">
        <f t="shared" si="236"/>
        <v>0.1</v>
      </c>
      <c r="CP177" s="194">
        <f t="shared" si="237"/>
        <v>0.15</v>
      </c>
      <c r="CQ177" s="189">
        <f t="shared" si="238"/>
        <v>0.36870000000000003</v>
      </c>
      <c r="CR177" s="189">
        <f t="shared" si="303"/>
        <v>3.687E-2</v>
      </c>
      <c r="CS177" s="189">
        <f t="shared" si="303"/>
        <v>3.687E-2</v>
      </c>
      <c r="CT177" s="189">
        <f t="shared" si="239"/>
        <v>1.8599999999999998E-2</v>
      </c>
      <c r="CU177" s="189">
        <f t="shared" si="304"/>
        <v>1.8600000000000001E-3</v>
      </c>
      <c r="CV177" s="189">
        <f t="shared" si="304"/>
        <v>1.8600000000000001E-3</v>
      </c>
      <c r="CW177" s="189">
        <f t="shared" si="240"/>
        <v>2.9999999999999997E-4</v>
      </c>
      <c r="CX177" s="189">
        <f t="shared" si="305"/>
        <v>3.0000000000000001E-5</v>
      </c>
      <c r="CY177" s="189">
        <f t="shared" si="305"/>
        <v>3.0000000000000001E-5</v>
      </c>
      <c r="CZ177" s="195">
        <f t="shared" si="285"/>
        <v>6.4291117146542396</v>
      </c>
      <c r="DA177" s="195">
        <f t="shared" si="286"/>
        <v>63.132785682277451</v>
      </c>
      <c r="DB177" s="195">
        <f t="shared" si="287"/>
        <v>1.3946941050056867</v>
      </c>
      <c r="DC177" s="195">
        <f t="shared" si="288"/>
        <v>44.804128383496213</v>
      </c>
      <c r="DD177" s="195">
        <f t="shared" si="289"/>
        <v>0.94673501432595553</v>
      </c>
      <c r="DE177" s="195">
        <f t="shared" si="290"/>
        <v>30.211755535586015</v>
      </c>
      <c r="DF177" s="195">
        <f t="shared" si="291"/>
        <v>146.91921043534555</v>
      </c>
    </row>
    <row r="178" spans="9:110" x14ac:dyDescent="0.2">
      <c r="I178" s="69">
        <f t="shared" si="275"/>
        <v>175</v>
      </c>
      <c r="J178" s="76">
        <f t="shared" si="275"/>
        <v>43884</v>
      </c>
      <c r="K178" s="74">
        <f t="shared" si="241"/>
        <v>2</v>
      </c>
      <c r="L178" s="75">
        <f t="shared" si="204"/>
        <v>23.957907623099562</v>
      </c>
      <c r="M178" s="75">
        <f t="shared" si="205"/>
        <v>0.9</v>
      </c>
      <c r="N178" s="75">
        <f t="shared" si="206"/>
        <v>0.45</v>
      </c>
      <c r="O178" s="75">
        <f t="shared" si="207"/>
        <v>0.2</v>
      </c>
      <c r="P178" s="78">
        <f t="shared" si="293"/>
        <v>0.96673401732000064</v>
      </c>
      <c r="Q178" s="78">
        <f t="shared" si="208"/>
        <v>0.19424609092197223</v>
      </c>
      <c r="R178" s="78">
        <f t="shared" si="209"/>
        <v>8.74107409148875E-2</v>
      </c>
      <c r="S178" s="78">
        <f t="shared" si="210"/>
        <v>0.42716154253674449</v>
      </c>
      <c r="T178" s="79">
        <f t="shared" si="211"/>
        <v>86.735939812904874</v>
      </c>
      <c r="U178" s="79">
        <f t="shared" si="212"/>
        <v>10.841992476613109</v>
      </c>
      <c r="V178" s="79">
        <f t="shared" si="213"/>
        <v>10.841992476613109</v>
      </c>
      <c r="W178" s="79">
        <f t="shared" si="214"/>
        <v>48.788966144758994</v>
      </c>
      <c r="X178" s="78">
        <f t="shared" si="215"/>
        <v>0.11281016563170079</v>
      </c>
      <c r="Y178" s="80">
        <f t="shared" si="216"/>
        <v>3.7147728613056409E-2</v>
      </c>
      <c r="Z178" s="63">
        <f t="shared" si="242"/>
        <v>8.3411712532854292</v>
      </c>
      <c r="AA178" s="63">
        <f t="shared" si="243"/>
        <v>8.3411712532854292</v>
      </c>
      <c r="AB178" s="80">
        <f t="shared" si="217"/>
        <v>8.7873163962021827E-2</v>
      </c>
      <c r="AC178" s="119">
        <f t="shared" si="244"/>
        <v>0</v>
      </c>
      <c r="AD178" s="119">
        <f t="shared" si="245"/>
        <v>0</v>
      </c>
      <c r="AE178" s="119">
        <f t="shared" si="218"/>
        <v>0</v>
      </c>
      <c r="AF178" s="119">
        <f t="shared" si="246"/>
        <v>0</v>
      </c>
      <c r="AG178" s="119">
        <f t="shared" si="247"/>
        <v>450358.29143095663</v>
      </c>
      <c r="AH178" s="121">
        <f t="shared" si="276"/>
        <v>4469999.9999999972</v>
      </c>
      <c r="AI178" s="126">
        <f t="shared" si="248"/>
        <v>4019641.7085690405</v>
      </c>
      <c r="AJ178" s="119">
        <f t="shared" si="219"/>
        <v>13132.773492300917</v>
      </c>
      <c r="AK178" s="119">
        <f t="shared" si="249"/>
        <v>19145.617552822394</v>
      </c>
      <c r="AL178" s="119">
        <f t="shared" si="250"/>
        <v>1733030.2655306575</v>
      </c>
      <c r="AM178" s="126">
        <f t="shared" si="220"/>
        <v>2286611.443038383</v>
      </c>
      <c r="AN178" s="121">
        <f t="shared" si="251"/>
        <v>331659378.61452025</v>
      </c>
      <c r="AO178" s="120">
        <f t="shared" si="297"/>
        <v>33165.937861452025</v>
      </c>
      <c r="AP178" s="128">
        <f t="shared" si="221"/>
        <v>7000</v>
      </c>
      <c r="AQ178" s="132">
        <f t="shared" si="252"/>
        <v>208.00000000000099</v>
      </c>
      <c r="AR178" s="132">
        <f t="shared" si="253"/>
        <v>255.61999999999998</v>
      </c>
      <c r="AS178" s="132">
        <f t="shared" si="254"/>
        <v>152.72499999999943</v>
      </c>
      <c r="AT178" s="139">
        <f t="shared" si="298"/>
        <v>68686657311.067474</v>
      </c>
      <c r="AU178" s="139">
        <f t="shared" si="299"/>
        <v>-274115270.09156799</v>
      </c>
      <c r="AV178" s="139">
        <f t="shared" si="292"/>
        <v>8.9003404175831324E-8</v>
      </c>
      <c r="AW178" s="139">
        <f t="shared" si="222"/>
        <v>4.7837776430776815E-6</v>
      </c>
      <c r="AX178" s="133">
        <f t="shared" si="255"/>
        <v>84629523641.067123</v>
      </c>
      <c r="AY178" s="133">
        <f t="shared" si="300"/>
        <v>-558099985.86181641</v>
      </c>
      <c r="AZ178" s="133">
        <f t="shared" si="256"/>
        <v>16.289782867824847</v>
      </c>
      <c r="BA178" s="133">
        <f t="shared" si="257"/>
        <v>31.180224837507136</v>
      </c>
      <c r="BB178" s="146">
        <f t="shared" si="301"/>
        <v>50586346723.179512</v>
      </c>
      <c r="BC178" s="146">
        <f t="shared" si="302"/>
        <v>-356668230.38480377</v>
      </c>
      <c r="BD178" s="146">
        <f t="shared" si="283"/>
        <v>1548635.3995065226</v>
      </c>
      <c r="BE178" s="146">
        <f t="shared" si="223"/>
        <v>1405336.5363306911</v>
      </c>
      <c r="BF178" s="136">
        <f t="shared" si="258"/>
        <v>15919650173.496971</v>
      </c>
      <c r="BG178" s="136">
        <f t="shared" si="259"/>
        <v>-133293977.30622101</v>
      </c>
      <c r="BH178" s="136">
        <f t="shared" si="260"/>
        <v>9.7611714347061611E-11</v>
      </c>
      <c r="BI178" s="136">
        <f t="shared" si="261"/>
        <v>1.6556006773764597E-9</v>
      </c>
      <c r="BJ178" s="150">
        <f t="shared" si="224"/>
        <v>1405367.7165603139</v>
      </c>
      <c r="BK178" s="150">
        <f t="shared" si="262"/>
        <v>6123587925.5609522</v>
      </c>
      <c r="BL178" s="149">
        <f t="shared" si="263"/>
        <v>1380215811.1174762</v>
      </c>
      <c r="BM178" s="150">
        <f t="shared" si="264"/>
        <v>0</v>
      </c>
      <c r="BN178" s="150">
        <f t="shared" si="284"/>
        <v>158720620702.81476</v>
      </c>
      <c r="BO178" s="154">
        <f t="shared" si="265"/>
        <v>6.9413026505242809E-2</v>
      </c>
      <c r="BP178" s="154">
        <f t="shared" si="225"/>
        <v>6.9413026505242809E-2</v>
      </c>
      <c r="BQ178" s="148">
        <f t="shared" si="266"/>
        <v>2008011022905.7222</v>
      </c>
      <c r="BR178" s="148">
        <f t="shared" si="267"/>
        <v>2008.011022905722</v>
      </c>
      <c r="BS178" s="139">
        <f t="shared" si="226"/>
        <v>-19859920.368328441</v>
      </c>
      <c r="BT178" s="139">
        <f t="shared" si="227"/>
        <v>16313238233.694378</v>
      </c>
      <c r="BU178" s="139">
        <f t="shared" si="228"/>
        <v>4913931672.3160172</v>
      </c>
      <c r="BV178" s="139">
        <f t="shared" si="268"/>
        <v>154748578479.03641</v>
      </c>
      <c r="BW178" s="139">
        <f t="shared" si="269"/>
        <v>49757528406.043854</v>
      </c>
      <c r="BX178" s="139">
        <f t="shared" si="270"/>
        <v>18510540099757.211</v>
      </c>
      <c r="BY178" s="143">
        <f t="shared" si="271"/>
        <v>8.0951838827330214</v>
      </c>
      <c r="BZ178" s="143">
        <f t="shared" si="229"/>
        <v>8.0951838827330214</v>
      </c>
      <c r="CA178" s="143">
        <f t="shared" si="230"/>
        <v>89.729064093727345</v>
      </c>
      <c r="CB178" s="143">
        <f t="shared" si="231"/>
        <v>89.729064093727345</v>
      </c>
      <c r="CC178" s="143">
        <f t="shared" si="232"/>
        <v>1.1217541601149623</v>
      </c>
      <c r="CD178" s="143">
        <f t="shared" si="233"/>
        <v>8.1610423995719543</v>
      </c>
      <c r="CE178" s="166">
        <f t="shared" si="234"/>
        <v>97.840484888228076</v>
      </c>
      <c r="CG178" s="167">
        <v>177</v>
      </c>
      <c r="CH178" s="169">
        <f t="shared" si="272"/>
        <v>176</v>
      </c>
      <c r="CI178" s="170">
        <f t="shared" si="273"/>
        <v>1.9735343877061042</v>
      </c>
      <c r="CK178" s="189">
        <v>176</v>
      </c>
      <c r="CL178" s="190">
        <f>'Litter calculation'!G$30+CK178</f>
        <v>42851</v>
      </c>
      <c r="CM178" s="193">
        <f t="shared" si="274"/>
        <v>4</v>
      </c>
      <c r="CN178" s="189">
        <f t="shared" si="235"/>
        <v>0.2</v>
      </c>
      <c r="CO178" s="194">
        <f t="shared" si="236"/>
        <v>0.1</v>
      </c>
      <c r="CP178" s="194">
        <f t="shared" si="237"/>
        <v>0.15</v>
      </c>
      <c r="CQ178" s="189">
        <f t="shared" si="238"/>
        <v>0.36870000000000003</v>
      </c>
      <c r="CR178" s="189">
        <f t="shared" si="303"/>
        <v>3.687E-2</v>
      </c>
      <c r="CS178" s="189">
        <f t="shared" si="303"/>
        <v>3.687E-2</v>
      </c>
      <c r="CT178" s="189">
        <f t="shared" si="239"/>
        <v>1.8599999999999998E-2</v>
      </c>
      <c r="CU178" s="189">
        <f t="shared" si="304"/>
        <v>1.8600000000000001E-3</v>
      </c>
      <c r="CV178" s="189">
        <f t="shared" si="304"/>
        <v>1.8600000000000001E-3</v>
      </c>
      <c r="CW178" s="189">
        <f t="shared" si="240"/>
        <v>2.9999999999999997E-4</v>
      </c>
      <c r="CX178" s="189">
        <f t="shared" si="305"/>
        <v>3.0000000000000001E-5</v>
      </c>
      <c r="CY178" s="189">
        <f t="shared" si="305"/>
        <v>3.0000000000000001E-5</v>
      </c>
      <c r="CZ178" s="195">
        <f t="shared" si="285"/>
        <v>6.3843754813812206</v>
      </c>
      <c r="DA178" s="195">
        <f t="shared" si="286"/>
        <v>63.240108687264048</v>
      </c>
      <c r="DB178" s="195">
        <f t="shared" si="287"/>
        <v>1.3957893850171583</v>
      </c>
      <c r="DC178" s="195">
        <f t="shared" si="288"/>
        <v>44.899097279806369</v>
      </c>
      <c r="DD178" s="195">
        <f t="shared" si="289"/>
        <v>0.95050622384665839</v>
      </c>
      <c r="DE178" s="195">
        <f t="shared" si="290"/>
        <v>30.355318696515102</v>
      </c>
      <c r="DF178" s="195">
        <f t="shared" si="291"/>
        <v>147.22519575383055</v>
      </c>
    </row>
    <row r="179" spans="9:110" x14ac:dyDescent="0.2">
      <c r="I179" s="69">
        <f t="shared" si="275"/>
        <v>176</v>
      </c>
      <c r="J179" s="76">
        <f t="shared" si="275"/>
        <v>43885</v>
      </c>
      <c r="K179" s="74">
        <f t="shared" si="241"/>
        <v>2</v>
      </c>
      <c r="L179" s="75">
        <f t="shared" si="204"/>
        <v>23.88615799852478</v>
      </c>
      <c r="M179" s="75">
        <f t="shared" si="205"/>
        <v>0.9</v>
      </c>
      <c r="N179" s="75">
        <f t="shared" si="206"/>
        <v>0.45</v>
      </c>
      <c r="O179" s="75">
        <f t="shared" si="207"/>
        <v>0.2</v>
      </c>
      <c r="P179" s="78">
        <f t="shared" si="293"/>
        <v>0.964685908564896</v>
      </c>
      <c r="Q179" s="78">
        <f t="shared" si="208"/>
        <v>0.19383456395350471</v>
      </c>
      <c r="R179" s="78">
        <f t="shared" si="209"/>
        <v>8.7225553779077106E-2</v>
      </c>
      <c r="S179" s="78">
        <f t="shared" si="210"/>
        <v>0.42625656424960523</v>
      </c>
      <c r="T179" s="79">
        <f t="shared" si="211"/>
        <v>86.559058337353264</v>
      </c>
      <c r="U179" s="79">
        <f t="shared" si="212"/>
        <v>10.819882292169158</v>
      </c>
      <c r="V179" s="79">
        <f t="shared" si="213"/>
        <v>10.819882292169158</v>
      </c>
      <c r="W179" s="79">
        <f t="shared" si="214"/>
        <v>48.689470314761216</v>
      </c>
      <c r="X179" s="78">
        <f t="shared" si="215"/>
        <v>0.11241594421989329</v>
      </c>
      <c r="Y179" s="80">
        <f t="shared" si="216"/>
        <v>3.7017718293326896E-2</v>
      </c>
      <c r="Z179" s="63">
        <f t="shared" si="242"/>
        <v>8.3527530684964049</v>
      </c>
      <c r="AA179" s="63">
        <f t="shared" si="243"/>
        <v>8.3527530684964049</v>
      </c>
      <c r="AB179" s="80">
        <f t="shared" si="217"/>
        <v>8.7723761578749823E-2</v>
      </c>
      <c r="AC179" s="119">
        <f t="shared" si="244"/>
        <v>0</v>
      </c>
      <c r="AD179" s="119">
        <f t="shared" si="245"/>
        <v>0</v>
      </c>
      <c r="AE179" s="119">
        <f t="shared" si="218"/>
        <v>0</v>
      </c>
      <c r="AF179" s="119">
        <f t="shared" si="246"/>
        <v>0</v>
      </c>
      <c r="AG179" s="119">
        <f t="shared" si="247"/>
        <v>450358.29143095663</v>
      </c>
      <c r="AH179" s="121">
        <f t="shared" si="276"/>
        <v>4469999.9999999972</v>
      </c>
      <c r="AI179" s="126">
        <f t="shared" si="248"/>
        <v>4019641.7085690405</v>
      </c>
      <c r="AJ179" s="119">
        <f t="shared" si="219"/>
        <v>13282.830506413968</v>
      </c>
      <c r="AK179" s="119">
        <f t="shared" si="249"/>
        <v>19295.674566935442</v>
      </c>
      <c r="AL179" s="119">
        <f t="shared" si="250"/>
        <v>1752325.940097593</v>
      </c>
      <c r="AM179" s="126">
        <f t="shared" si="220"/>
        <v>2267315.7684714478</v>
      </c>
      <c r="AN179" s="121">
        <f t="shared" si="251"/>
        <v>328860655.87730086</v>
      </c>
      <c r="AO179" s="120">
        <f t="shared" si="297"/>
        <v>32886.065587730089</v>
      </c>
      <c r="AP179" s="128">
        <f t="shared" si="221"/>
        <v>7000</v>
      </c>
      <c r="AQ179" s="132">
        <f t="shared" si="252"/>
        <v>208.900000000001</v>
      </c>
      <c r="AR179" s="132">
        <f t="shared" si="253"/>
        <v>256.07</v>
      </c>
      <c r="AS179" s="132">
        <f t="shared" si="254"/>
        <v>152.92499999999941</v>
      </c>
      <c r="AT179" s="139">
        <f t="shared" si="298"/>
        <v>68403016422.478905</v>
      </c>
      <c r="AU179" s="139">
        <f t="shared" si="299"/>
        <v>-283640888.58856964</v>
      </c>
      <c r="AV179" s="139">
        <f t="shared" si="292"/>
        <v>3.3710270738213641E-8</v>
      </c>
      <c r="AW179" s="139">
        <f t="shared" si="222"/>
        <v>1.8058980286993635E-6</v>
      </c>
      <c r="AX179" s="133">
        <f t="shared" si="255"/>
        <v>84063360855.355637</v>
      </c>
      <c r="AY179" s="133">
        <f t="shared" si="300"/>
        <v>-566162785.71148682</v>
      </c>
      <c r="AZ179" s="133">
        <f t="shared" si="256"/>
        <v>13.324169316635478</v>
      </c>
      <c r="BA179" s="133">
        <f t="shared" si="257"/>
        <v>25.402878568969967</v>
      </c>
      <c r="BB179" s="146">
        <f t="shared" si="301"/>
        <v>50225243668.860588</v>
      </c>
      <c r="BC179" s="146">
        <f t="shared" si="302"/>
        <v>-361103054.31892395</v>
      </c>
      <c r="BD179" s="146">
        <f t="shared" si="283"/>
        <v>1408886.2023036096</v>
      </c>
      <c r="BE179" s="146">
        <f t="shared" si="223"/>
        <v>1273324.4172249464</v>
      </c>
      <c r="BF179" s="136">
        <f t="shared" si="258"/>
        <v>15785311482.110441</v>
      </c>
      <c r="BG179" s="136">
        <f t="shared" si="259"/>
        <v>-134338691.38652992</v>
      </c>
      <c r="BH179" s="136">
        <f t="shared" si="260"/>
        <v>6.3197616982777505E-11</v>
      </c>
      <c r="BI179" s="136">
        <f t="shared" si="261"/>
        <v>1.0678968517992907E-9</v>
      </c>
      <c r="BJ179" s="150">
        <f t="shared" si="224"/>
        <v>1273349.8201053224</v>
      </c>
      <c r="BK179" s="150">
        <f t="shared" si="262"/>
        <v>5825941896.3568535</v>
      </c>
      <c r="BL179" s="149">
        <f t="shared" si="263"/>
        <v>1339371170.1512296</v>
      </c>
      <c r="BM179" s="150">
        <f t="shared" si="264"/>
        <v>0</v>
      </c>
      <c r="BN179" s="150">
        <f t="shared" si="284"/>
        <v>151556580986.1268</v>
      </c>
      <c r="BO179" s="154">
        <f t="shared" si="265"/>
        <v>6.6844055465772836E-2</v>
      </c>
      <c r="BP179" s="154">
        <f t="shared" si="225"/>
        <v>6.6844055465772836E-2</v>
      </c>
      <c r="BQ179" s="148">
        <f t="shared" si="266"/>
        <v>2009350394075.8733</v>
      </c>
      <c r="BR179" s="148">
        <f t="shared" si="267"/>
        <v>2009.3503940758733</v>
      </c>
      <c r="BS179" s="139">
        <f t="shared" si="226"/>
        <v>-19887496.103297327</v>
      </c>
      <c r="BT179" s="139">
        <f t="shared" si="227"/>
        <v>15520309211.894659</v>
      </c>
      <c r="BU179" s="139">
        <f t="shared" si="228"/>
        <v>4872465237.1600237</v>
      </c>
      <c r="BV179" s="139">
        <f t="shared" si="268"/>
        <v>156202033760.71725</v>
      </c>
      <c r="BW179" s="139">
        <f t="shared" si="269"/>
        <v>49009591484.759834</v>
      </c>
      <c r="BX179" s="139">
        <f t="shared" si="270"/>
        <v>18382934995536.098</v>
      </c>
      <c r="BY179" s="143">
        <f t="shared" si="271"/>
        <v>8.1077965633032623</v>
      </c>
      <c r="BZ179" s="143">
        <f t="shared" si="229"/>
        <v>8.1077965633032623</v>
      </c>
      <c r="CA179" s="143">
        <f t="shared" si="230"/>
        <v>89.868866232835614</v>
      </c>
      <c r="CB179" s="143">
        <f t="shared" si="231"/>
        <v>89.868866232835614</v>
      </c>
      <c r="CC179" s="143">
        <f t="shared" si="232"/>
        <v>1.1138638435171064</v>
      </c>
      <c r="CD179" s="143">
        <f t="shared" si="233"/>
        <v>8.1730048367015069</v>
      </c>
      <c r="CE179" s="166">
        <f t="shared" si="234"/>
        <v>97.848036086774272</v>
      </c>
      <c r="CG179" s="167">
        <v>178</v>
      </c>
      <c r="CH179" s="169">
        <f t="shared" si="272"/>
        <v>177</v>
      </c>
      <c r="CI179" s="170">
        <f t="shared" si="273"/>
        <v>1.9734572015938039</v>
      </c>
      <c r="CK179" s="189">
        <v>177</v>
      </c>
      <c r="CL179" s="190">
        <f>'Litter calculation'!G$30+CK179</f>
        <v>42852</v>
      </c>
      <c r="CM179" s="193">
        <f t="shared" si="274"/>
        <v>4</v>
      </c>
      <c r="CN179" s="189">
        <f t="shared" si="235"/>
        <v>0.2</v>
      </c>
      <c r="CO179" s="194">
        <f t="shared" si="236"/>
        <v>0.1</v>
      </c>
      <c r="CP179" s="194">
        <f t="shared" si="237"/>
        <v>0.15</v>
      </c>
      <c r="CQ179" s="189">
        <f t="shared" si="238"/>
        <v>0.36870000000000003</v>
      </c>
      <c r="CR179" s="189">
        <f t="shared" si="303"/>
        <v>3.687E-2</v>
      </c>
      <c r="CS179" s="189">
        <f t="shared" si="303"/>
        <v>3.687E-2</v>
      </c>
      <c r="CT179" s="189">
        <f t="shared" si="239"/>
        <v>1.8599999999999998E-2</v>
      </c>
      <c r="CU179" s="189">
        <f t="shared" si="304"/>
        <v>1.8600000000000001E-3</v>
      </c>
      <c r="CV179" s="189">
        <f t="shared" si="304"/>
        <v>1.8600000000000001E-3</v>
      </c>
      <c r="CW179" s="189">
        <f t="shared" si="240"/>
        <v>2.9999999999999997E-4</v>
      </c>
      <c r="CX179" s="189">
        <f t="shared" si="305"/>
        <v>3.0000000000000001E-5</v>
      </c>
      <c r="CY179" s="189">
        <f t="shared" si="305"/>
        <v>3.0000000000000001E-5</v>
      </c>
      <c r="CZ179" s="195">
        <f t="shared" si="285"/>
        <v>6.3404636513297117</v>
      </c>
      <c r="DA179" s="195">
        <f t="shared" si="286"/>
        <v>63.347399500178206</v>
      </c>
      <c r="DB179" s="195">
        <f t="shared" si="287"/>
        <v>1.3968826297012498</v>
      </c>
      <c r="DC179" s="195">
        <f t="shared" si="288"/>
        <v>44.99406332709237</v>
      </c>
      <c r="DD179" s="195">
        <f t="shared" si="289"/>
        <v>0.95427042543704832</v>
      </c>
      <c r="DE179" s="195">
        <f t="shared" si="290"/>
        <v>30.498877550613962</v>
      </c>
      <c r="DF179" s="195">
        <f t="shared" si="291"/>
        <v>147.53195708435254</v>
      </c>
    </row>
    <row r="180" spans="9:110" x14ac:dyDescent="0.2">
      <c r="I180" s="69">
        <f t="shared" si="275"/>
        <v>177</v>
      </c>
      <c r="J180" s="76">
        <f t="shared" si="275"/>
        <v>43886</v>
      </c>
      <c r="K180" s="74">
        <f t="shared" si="241"/>
        <v>2</v>
      </c>
      <c r="L180" s="75">
        <f t="shared" si="204"/>
        <v>23.812403621442947</v>
      </c>
      <c r="M180" s="75">
        <f t="shared" si="205"/>
        <v>0.9</v>
      </c>
      <c r="N180" s="75">
        <f t="shared" si="206"/>
        <v>0.45</v>
      </c>
      <c r="O180" s="75">
        <f t="shared" si="207"/>
        <v>0.2</v>
      </c>
      <c r="P180" s="78">
        <f t="shared" si="293"/>
        <v>0.96258509626594546</v>
      </c>
      <c r="Q180" s="78">
        <f t="shared" si="208"/>
        <v>0.19341244724971557</v>
      </c>
      <c r="R180" s="78">
        <f t="shared" si="209"/>
        <v>8.7035601262372003E-2</v>
      </c>
      <c r="S180" s="78">
        <f t="shared" si="210"/>
        <v>0.42532829835006897</v>
      </c>
      <c r="T180" s="79">
        <f t="shared" si="211"/>
        <v>86.379922251199275</v>
      </c>
      <c r="U180" s="79">
        <f t="shared" si="212"/>
        <v>10.797490281399909</v>
      </c>
      <c r="V180" s="79">
        <f t="shared" si="213"/>
        <v>10.797490281399909</v>
      </c>
      <c r="W180" s="79">
        <f t="shared" si="214"/>
        <v>48.588706266299589</v>
      </c>
      <c r="X180" s="78">
        <f t="shared" si="215"/>
        <v>0.11201214374629519</v>
      </c>
      <c r="Y180" s="80">
        <f t="shared" si="216"/>
        <v>3.6884075362054618E-2</v>
      </c>
      <c r="Z180" s="63">
        <f t="shared" si="242"/>
        <v>8.3646844393953099</v>
      </c>
      <c r="AA180" s="63">
        <f t="shared" si="243"/>
        <v>8.3646844393953099</v>
      </c>
      <c r="AB180" s="80">
        <f t="shared" si="217"/>
        <v>8.7570449507040515E-2</v>
      </c>
      <c r="AC180" s="119">
        <f t="shared" si="244"/>
        <v>0</v>
      </c>
      <c r="AD180" s="119">
        <f t="shared" si="245"/>
        <v>0</v>
      </c>
      <c r="AE180" s="119">
        <f t="shared" si="218"/>
        <v>0</v>
      </c>
      <c r="AF180" s="119">
        <f t="shared" si="246"/>
        <v>0</v>
      </c>
      <c r="AG180" s="119">
        <f t="shared" si="247"/>
        <v>450358.29143095663</v>
      </c>
      <c r="AH180" s="121">
        <f t="shared" si="276"/>
        <v>4469999.9999999972</v>
      </c>
      <c r="AI180" s="126">
        <f t="shared" si="248"/>
        <v>4019641.7085690405</v>
      </c>
      <c r="AJ180" s="119">
        <f t="shared" si="219"/>
        <v>13432.512527653817</v>
      </c>
      <c r="AK180" s="119">
        <f t="shared" si="249"/>
        <v>19445.356588175291</v>
      </c>
      <c r="AL180" s="119">
        <f t="shared" si="250"/>
        <v>1771771.2966857683</v>
      </c>
      <c r="AM180" s="126">
        <f t="shared" si="220"/>
        <v>2247870.4118832722</v>
      </c>
      <c r="AN180" s="121">
        <f t="shared" si="251"/>
        <v>326040222.65389204</v>
      </c>
      <c r="AO180" s="120">
        <f t="shared" si="297"/>
        <v>32604.022265389205</v>
      </c>
      <c r="AP180" s="128">
        <f t="shared" si="221"/>
        <v>7000</v>
      </c>
      <c r="AQ180" s="132">
        <f t="shared" si="252"/>
        <v>209.80000000000101</v>
      </c>
      <c r="AR180" s="132">
        <f t="shared" si="253"/>
        <v>256.52</v>
      </c>
      <c r="AS180" s="132">
        <f t="shared" si="254"/>
        <v>153.1249999999994</v>
      </c>
      <c r="AT180" s="139">
        <f t="shared" si="298"/>
        <v>68109802512.398376</v>
      </c>
      <c r="AU180" s="139">
        <f t="shared" si="299"/>
        <v>-293213910.08052826</v>
      </c>
      <c r="AV180" s="139">
        <f t="shared" si="292"/>
        <v>1.2792011497696372E-8</v>
      </c>
      <c r="AW180" s="139">
        <f t="shared" si="222"/>
        <v>6.8297897987065738E-7</v>
      </c>
      <c r="AX180" s="133">
        <f t="shared" si="255"/>
        <v>83489119814.982132</v>
      </c>
      <c r="AY180" s="133">
        <f t="shared" si="300"/>
        <v>-574241040.37350464</v>
      </c>
      <c r="AZ180" s="133">
        <f t="shared" si="256"/>
        <v>10.901392956972852</v>
      </c>
      <c r="BA180" s="133">
        <f t="shared" si="257"/>
        <v>20.699839284493486</v>
      </c>
      <c r="BB180" s="146">
        <f t="shared" si="301"/>
        <v>49859701049.346252</v>
      </c>
      <c r="BC180" s="146">
        <f t="shared" si="302"/>
        <v>-365542619.51433563</v>
      </c>
      <c r="BD180" s="146">
        <f t="shared" si="283"/>
        <v>1281804.9874464746</v>
      </c>
      <c r="BE180" s="146">
        <f t="shared" si="223"/>
        <v>1153663.7355833228</v>
      </c>
      <c r="BF180" s="136">
        <f t="shared" si="258"/>
        <v>15649930687.386818</v>
      </c>
      <c r="BG180" s="136">
        <f t="shared" si="259"/>
        <v>-135380794.72362328</v>
      </c>
      <c r="BH180" s="136">
        <f t="shared" si="260"/>
        <v>4.0948899249019772E-11</v>
      </c>
      <c r="BI180" s="136">
        <f t="shared" si="261"/>
        <v>6.8930531735705238E-10</v>
      </c>
      <c r="BJ180" s="150">
        <f t="shared" si="224"/>
        <v>1153684.4354232908</v>
      </c>
      <c r="BK180" s="150">
        <f t="shared" si="262"/>
        <v>5542124746.5982761</v>
      </c>
      <c r="BL180" s="149">
        <f t="shared" si="263"/>
        <v>1299806494.3317206</v>
      </c>
      <c r="BM180" s="150">
        <f t="shared" si="264"/>
        <v>0</v>
      </c>
      <c r="BN180" s="150">
        <f t="shared" si="284"/>
        <v>144715803429.63223</v>
      </c>
      <c r="BO180" s="154">
        <f t="shared" si="265"/>
        <v>6.4379068590697322E-2</v>
      </c>
      <c r="BP180" s="154">
        <f t="shared" si="225"/>
        <v>6.4379068590697322E-2</v>
      </c>
      <c r="BQ180" s="148">
        <f t="shared" si="266"/>
        <v>2010650200570.2051</v>
      </c>
      <c r="BR180" s="148">
        <f t="shared" si="267"/>
        <v>2010.6502005702052</v>
      </c>
      <c r="BS180" s="139">
        <f t="shared" si="226"/>
        <v>-19915904.113244839</v>
      </c>
      <c r="BT180" s="139">
        <f t="shared" si="227"/>
        <v>14764220324.937809</v>
      </c>
      <c r="BU180" s="139">
        <f t="shared" si="228"/>
        <v>4830677135.0372591</v>
      </c>
      <c r="BV180" s="139">
        <f t="shared" si="268"/>
        <v>157658995317.81409</v>
      </c>
      <c r="BW180" s="139">
        <f t="shared" si="269"/>
        <v>48303376964.986931</v>
      </c>
      <c r="BX180" s="139">
        <f t="shared" si="270"/>
        <v>18253964563819.184</v>
      </c>
      <c r="BY180" s="143">
        <f t="shared" si="271"/>
        <v>8.1205591155612744</v>
      </c>
      <c r="BZ180" s="143">
        <f t="shared" si="229"/>
        <v>8.1205591155612744</v>
      </c>
      <c r="CA180" s="143">
        <f t="shared" si="230"/>
        <v>90.010329587608979</v>
      </c>
      <c r="CB180" s="143">
        <f t="shared" si="231"/>
        <v>90.010329587608979</v>
      </c>
      <c r="CC180" s="143">
        <f t="shared" si="232"/>
        <v>1.106125147075548</v>
      </c>
      <c r="CD180" s="143">
        <f t="shared" si="233"/>
        <v>8.1851782959130475</v>
      </c>
      <c r="CE180" s="166">
        <f t="shared" si="234"/>
        <v>97.853999815739144</v>
      </c>
      <c r="CG180" s="167">
        <v>179</v>
      </c>
      <c r="CH180" s="169">
        <f t="shared" si="272"/>
        <v>178</v>
      </c>
      <c r="CI180" s="170">
        <f t="shared" si="273"/>
        <v>1.9733808885488198</v>
      </c>
      <c r="CK180" s="189">
        <v>178</v>
      </c>
      <c r="CL180" s="190">
        <f>'Litter calculation'!G$30+CK180</f>
        <v>42853</v>
      </c>
      <c r="CM180" s="193">
        <f t="shared" si="274"/>
        <v>4</v>
      </c>
      <c r="CN180" s="189">
        <f t="shared" si="235"/>
        <v>0.2</v>
      </c>
      <c r="CO180" s="194">
        <f t="shared" si="236"/>
        <v>0.1</v>
      </c>
      <c r="CP180" s="194">
        <f t="shared" si="237"/>
        <v>0.15</v>
      </c>
      <c r="CQ180" s="189">
        <f t="shared" si="238"/>
        <v>0.36870000000000003</v>
      </c>
      <c r="CR180" s="189">
        <f t="shared" si="303"/>
        <v>3.687E-2</v>
      </c>
      <c r="CS180" s="189">
        <f t="shared" si="303"/>
        <v>3.687E-2</v>
      </c>
      <c r="CT180" s="189">
        <f t="shared" si="239"/>
        <v>1.8599999999999998E-2</v>
      </c>
      <c r="CU180" s="189">
        <f t="shared" si="304"/>
        <v>1.8600000000000001E-3</v>
      </c>
      <c r="CV180" s="189">
        <f t="shared" si="304"/>
        <v>1.8600000000000001E-3</v>
      </c>
      <c r="CW180" s="189">
        <f t="shared" si="240"/>
        <v>2.9999999999999997E-4</v>
      </c>
      <c r="CX180" s="189">
        <f t="shared" si="305"/>
        <v>3.0000000000000001E-5</v>
      </c>
      <c r="CY180" s="189">
        <f t="shared" si="305"/>
        <v>3.0000000000000001E-5</v>
      </c>
      <c r="CZ180" s="195">
        <f t="shared" si="285"/>
        <v>6.2973610323250053</v>
      </c>
      <c r="DA180" s="195">
        <f t="shared" si="286"/>
        <v>63.454658130676094</v>
      </c>
      <c r="DB180" s="195">
        <f t="shared" si="287"/>
        <v>1.3979738428401516</v>
      </c>
      <c r="DC180" s="195">
        <f t="shared" si="288"/>
        <v>45.089026525439685</v>
      </c>
      <c r="DD180" s="195">
        <f t="shared" si="289"/>
        <v>0.95802763211976094</v>
      </c>
      <c r="DE180" s="195">
        <f t="shared" si="290"/>
        <v>30.642432098011803</v>
      </c>
      <c r="DF180" s="195">
        <f t="shared" si="291"/>
        <v>147.83947926141249</v>
      </c>
    </row>
    <row r="181" spans="9:110" x14ac:dyDescent="0.2">
      <c r="I181" s="69">
        <f t="shared" si="275"/>
        <v>178</v>
      </c>
      <c r="J181" s="76">
        <f t="shared" si="275"/>
        <v>43887</v>
      </c>
      <c r="K181" s="74">
        <f t="shared" si="241"/>
        <v>2</v>
      </c>
      <c r="L181" s="75">
        <f t="shared" si="204"/>
        <v>23.736666735168242</v>
      </c>
      <c r="M181" s="75">
        <f t="shared" si="205"/>
        <v>0.9</v>
      </c>
      <c r="N181" s="75">
        <f t="shared" si="206"/>
        <v>0.45</v>
      </c>
      <c r="O181" s="75">
        <f t="shared" si="207"/>
        <v>0.2</v>
      </c>
      <c r="P181" s="78">
        <f t="shared" si="293"/>
        <v>0.96043257536876581</v>
      </c>
      <c r="Q181" s="78">
        <f t="shared" si="208"/>
        <v>0.19297994072525901</v>
      </c>
      <c r="R181" s="78">
        <f t="shared" si="209"/>
        <v>8.6840973326366547E-2</v>
      </c>
      <c r="S181" s="78">
        <f t="shared" si="210"/>
        <v>0.42437718446526862</v>
      </c>
      <c r="T181" s="79">
        <f t="shared" si="211"/>
        <v>86.198764024752279</v>
      </c>
      <c r="U181" s="79">
        <f t="shared" si="212"/>
        <v>10.774845503094035</v>
      </c>
      <c r="V181" s="79">
        <f t="shared" si="213"/>
        <v>10.774845503094035</v>
      </c>
      <c r="W181" s="79">
        <f t="shared" si="214"/>
        <v>48.486804763923161</v>
      </c>
      <c r="X181" s="78">
        <f t="shared" si="215"/>
        <v>0.11159899857990077</v>
      </c>
      <c r="Y181" s="80">
        <f t="shared" si="216"/>
        <v>3.6746840124124852E-2</v>
      </c>
      <c r="Z181" s="63">
        <f t="shared" si="242"/>
        <v>8.3769640954770797</v>
      </c>
      <c r="AA181" s="63">
        <f t="shared" si="243"/>
        <v>8.3769640954770797</v>
      </c>
      <c r="AB181" s="80">
        <f t="shared" si="217"/>
        <v>8.7413295258814708E-2</v>
      </c>
      <c r="AC181" s="119">
        <f t="shared" si="244"/>
        <v>0</v>
      </c>
      <c r="AD181" s="119">
        <f t="shared" si="245"/>
        <v>0</v>
      </c>
      <c r="AE181" s="119">
        <f t="shared" si="218"/>
        <v>0</v>
      </c>
      <c r="AF181" s="119">
        <f t="shared" si="246"/>
        <v>0</v>
      </c>
      <c r="AG181" s="119">
        <f t="shared" si="247"/>
        <v>450358.29143095663</v>
      </c>
      <c r="AH181" s="121">
        <f t="shared" si="276"/>
        <v>4469999.9999999972</v>
      </c>
      <c r="AI181" s="126">
        <f t="shared" si="248"/>
        <v>4019641.7085690405</v>
      </c>
      <c r="AJ181" s="119">
        <f t="shared" si="219"/>
        <v>13581.768506002318</v>
      </c>
      <c r="AK181" s="119">
        <f t="shared" si="249"/>
        <v>19594.612566523792</v>
      </c>
      <c r="AL181" s="119">
        <f t="shared" si="250"/>
        <v>1791365.909252292</v>
      </c>
      <c r="AM181" s="126">
        <f t="shared" si="220"/>
        <v>2228275.7993167485</v>
      </c>
      <c r="AN181" s="121">
        <f t="shared" si="251"/>
        <v>323198140.73927951</v>
      </c>
      <c r="AO181" s="120">
        <f t="shared" si="297"/>
        <v>32319.814073927952</v>
      </c>
      <c r="AP181" s="128">
        <f t="shared" si="221"/>
        <v>7000</v>
      </c>
      <c r="AQ181" s="132">
        <f t="shared" si="252"/>
        <v>210.70000000000101</v>
      </c>
      <c r="AR181" s="132">
        <f t="shared" si="253"/>
        <v>256.96999999999997</v>
      </c>
      <c r="AS181" s="132">
        <f t="shared" si="254"/>
        <v>153.32499999999939</v>
      </c>
      <c r="AT181" s="139">
        <f t="shared" si="298"/>
        <v>67806969927.101166</v>
      </c>
      <c r="AU181" s="139">
        <f t="shared" si="299"/>
        <v>-302832585.29721069</v>
      </c>
      <c r="AV181" s="139">
        <f t="shared" si="292"/>
        <v>4.8636034963547217E-9</v>
      </c>
      <c r="AW181" s="139">
        <f t="shared" si="222"/>
        <v>2.5878331770401568E-7</v>
      </c>
      <c r="AX181" s="133">
        <f t="shared" si="255"/>
        <v>82906787062.439972</v>
      </c>
      <c r="AY181" s="133">
        <f t="shared" si="300"/>
        <v>-582332752.54216003</v>
      </c>
      <c r="AZ181" s="133">
        <f t="shared" si="256"/>
        <v>8.9216306265679659</v>
      </c>
      <c r="BA181" s="133">
        <f t="shared" si="257"/>
        <v>16.870816094134515</v>
      </c>
      <c r="BB181" s="146">
        <f t="shared" si="301"/>
        <v>49489715300.701981</v>
      </c>
      <c r="BC181" s="146">
        <f t="shared" si="302"/>
        <v>-369985748.64427185</v>
      </c>
      <c r="BD181" s="146">
        <f t="shared" si="283"/>
        <v>1166240.6124454613</v>
      </c>
      <c r="BE181" s="146">
        <f t="shared" si="223"/>
        <v>1045208.8398157669</v>
      </c>
      <c r="BF181" s="136">
        <f t="shared" si="258"/>
        <v>15513510755.485416</v>
      </c>
      <c r="BG181" s="136">
        <f t="shared" si="259"/>
        <v>-136419931.90140152</v>
      </c>
      <c r="BH181" s="136">
        <f t="shared" si="260"/>
        <v>2.6554323096981042E-11</v>
      </c>
      <c r="BI181" s="136">
        <f t="shared" si="261"/>
        <v>4.4525885139678449E-10</v>
      </c>
      <c r="BJ181" s="150">
        <f t="shared" si="224"/>
        <v>1045225.7106321203</v>
      </c>
      <c r="BK181" s="150">
        <f t="shared" si="262"/>
        <v>5271531390.1232166</v>
      </c>
      <c r="BL181" s="149">
        <f t="shared" si="263"/>
        <v>1261482906.428375</v>
      </c>
      <c r="BM181" s="150">
        <f t="shared" si="264"/>
        <v>0</v>
      </c>
      <c r="BN181" s="150">
        <f t="shared" si="284"/>
        <v>138183834358.79126</v>
      </c>
      <c r="BO181" s="154">
        <f t="shared" si="265"/>
        <v>6.2013793086637785E-2</v>
      </c>
      <c r="BP181" s="154">
        <f t="shared" si="225"/>
        <v>6.2013793086637785E-2</v>
      </c>
      <c r="BQ181" s="148">
        <f t="shared" si="266"/>
        <v>2011911683476.6335</v>
      </c>
      <c r="BR181" s="148">
        <f t="shared" si="267"/>
        <v>2011.9116834766335</v>
      </c>
      <c r="BS181" s="139">
        <f t="shared" si="226"/>
        <v>-19945141.373160627</v>
      </c>
      <c r="BT181" s="139">
        <f t="shared" si="227"/>
        <v>14043359623.28825</v>
      </c>
      <c r="BU181" s="139">
        <f t="shared" si="228"/>
        <v>4788568281.5204897</v>
      </c>
      <c r="BV181" s="139">
        <f t="shared" si="268"/>
        <v>159119209692.97629</v>
      </c>
      <c r="BW181" s="139">
        <f t="shared" si="269"/>
        <v>47636446241.993324</v>
      </c>
      <c r="BX181" s="139">
        <f t="shared" si="270"/>
        <v>18123629927322.016</v>
      </c>
      <c r="BY181" s="143">
        <f t="shared" si="271"/>
        <v>8.1334769838092864</v>
      </c>
      <c r="BZ181" s="143">
        <f t="shared" si="229"/>
        <v>8.1334769838092864</v>
      </c>
      <c r="CA181" s="143">
        <f t="shared" si="230"/>
        <v>90.153514504069321</v>
      </c>
      <c r="CB181" s="143">
        <f t="shared" si="231"/>
        <v>90.153514504069321</v>
      </c>
      <c r="CC181" s="143">
        <f t="shared" si="232"/>
        <v>1.0985358848990361</v>
      </c>
      <c r="CD181" s="143">
        <f t="shared" si="233"/>
        <v>8.1975655196889186</v>
      </c>
      <c r="CE181" s="166">
        <f t="shared" si="234"/>
        <v>97.858429691909237</v>
      </c>
      <c r="CG181" s="167">
        <v>180</v>
      </c>
      <c r="CH181" s="169">
        <f t="shared" si="272"/>
        <v>179</v>
      </c>
      <c r="CI181" s="170">
        <f t="shared" si="273"/>
        <v>1.9733054338414706</v>
      </c>
      <c r="CK181" s="189">
        <v>179</v>
      </c>
      <c r="CL181" s="190">
        <f>'Litter calculation'!G$30+CK181</f>
        <v>42854</v>
      </c>
      <c r="CM181" s="193">
        <f t="shared" si="274"/>
        <v>4</v>
      </c>
      <c r="CN181" s="189">
        <f t="shared" si="235"/>
        <v>0.2</v>
      </c>
      <c r="CO181" s="194">
        <f t="shared" si="236"/>
        <v>0.1</v>
      </c>
      <c r="CP181" s="194">
        <f t="shared" si="237"/>
        <v>0.15</v>
      </c>
      <c r="CQ181" s="189">
        <f t="shared" si="238"/>
        <v>0.36870000000000003</v>
      </c>
      <c r="CR181" s="189">
        <f t="shared" si="303"/>
        <v>3.687E-2</v>
      </c>
      <c r="CS181" s="189">
        <f t="shared" si="303"/>
        <v>3.687E-2</v>
      </c>
      <c r="CT181" s="189">
        <f t="shared" si="239"/>
        <v>1.8599999999999998E-2</v>
      </c>
      <c r="CU181" s="189">
        <f t="shared" si="304"/>
        <v>1.8600000000000001E-3</v>
      </c>
      <c r="CV181" s="189">
        <f t="shared" si="304"/>
        <v>1.8600000000000001E-3</v>
      </c>
      <c r="CW181" s="189">
        <f t="shared" si="240"/>
        <v>2.9999999999999997E-4</v>
      </c>
      <c r="CX181" s="189">
        <f t="shared" si="305"/>
        <v>3.0000000000000001E-5</v>
      </c>
      <c r="CY181" s="189">
        <f t="shared" si="305"/>
        <v>3.0000000000000001E-5</v>
      </c>
      <c r="CZ181" s="195">
        <f t="shared" si="285"/>
        <v>6.2550527121551198</v>
      </c>
      <c r="DA181" s="195">
        <f t="shared" si="286"/>
        <v>63.561884588410983</v>
      </c>
      <c r="DB181" s="195">
        <f t="shared" si="287"/>
        <v>1.3990630282090257</v>
      </c>
      <c r="DC181" s="195">
        <f t="shared" si="288"/>
        <v>45.183986874933787</v>
      </c>
      <c r="DD181" s="195">
        <f t="shared" si="289"/>
        <v>0.96177785689323214</v>
      </c>
      <c r="DE181" s="195">
        <f t="shared" si="290"/>
        <v>30.785982338837819</v>
      </c>
      <c r="DF181" s="195">
        <f t="shared" si="291"/>
        <v>148.14774739943996</v>
      </c>
    </row>
    <row r="182" spans="9:110" x14ac:dyDescent="0.2">
      <c r="I182" s="69">
        <f t="shared" si="275"/>
        <v>179</v>
      </c>
      <c r="J182" s="76">
        <f t="shared" si="275"/>
        <v>43888</v>
      </c>
      <c r="K182" s="74">
        <f t="shared" si="241"/>
        <v>2</v>
      </c>
      <c r="L182" s="75">
        <f t="shared" si="204"/>
        <v>23.658970180912561</v>
      </c>
      <c r="M182" s="75">
        <f t="shared" si="205"/>
        <v>0.9</v>
      </c>
      <c r="N182" s="75">
        <f t="shared" si="206"/>
        <v>0.45</v>
      </c>
      <c r="O182" s="75">
        <f t="shared" si="207"/>
        <v>0.2</v>
      </c>
      <c r="P182" s="78">
        <f t="shared" si="293"/>
        <v>0.95822936044888107</v>
      </c>
      <c r="Q182" s="78">
        <f t="shared" si="208"/>
        <v>0.19253724823903101</v>
      </c>
      <c r="R182" s="78">
        <f t="shared" si="209"/>
        <v>8.664176170756395E-2</v>
      </c>
      <c r="S182" s="78">
        <f t="shared" si="210"/>
        <v>0.42340367089601727</v>
      </c>
      <c r="T182" s="79">
        <f t="shared" si="211"/>
        <v>86.015813997636599</v>
      </c>
      <c r="U182" s="79">
        <f t="shared" si="212"/>
        <v>10.751976749704575</v>
      </c>
      <c r="V182" s="79">
        <f t="shared" si="213"/>
        <v>10.751976749704575</v>
      </c>
      <c r="W182" s="79">
        <f t="shared" si="214"/>
        <v>48.383895373670583</v>
      </c>
      <c r="X182" s="78">
        <f t="shared" si="215"/>
        <v>0.11117674685916895</v>
      </c>
      <c r="Y182" s="80">
        <f t="shared" si="216"/>
        <v>3.6606053967813565E-2</v>
      </c>
      <c r="Z182" s="63">
        <f t="shared" si="242"/>
        <v>8.3895907250027708</v>
      </c>
      <c r="AA182" s="63">
        <f t="shared" si="243"/>
        <v>8.3895907250027708</v>
      </c>
      <c r="AB182" s="80">
        <f t="shared" si="217"/>
        <v>8.725236775971322E-2</v>
      </c>
      <c r="AC182" s="119">
        <f t="shared" si="244"/>
        <v>0</v>
      </c>
      <c r="AD182" s="119">
        <f t="shared" si="245"/>
        <v>0</v>
      </c>
      <c r="AE182" s="119">
        <f t="shared" si="218"/>
        <v>0</v>
      </c>
      <c r="AF182" s="119">
        <f t="shared" si="246"/>
        <v>0</v>
      </c>
      <c r="AG182" s="119">
        <f t="shared" si="247"/>
        <v>450358.29143095663</v>
      </c>
      <c r="AH182" s="121">
        <f t="shared" si="276"/>
        <v>4469999.9999999972</v>
      </c>
      <c r="AI182" s="126">
        <f t="shared" si="248"/>
        <v>4019641.7085690405</v>
      </c>
      <c r="AJ182" s="119">
        <f t="shared" si="219"/>
        <v>13730.547020107226</v>
      </c>
      <c r="AK182" s="119">
        <f t="shared" si="249"/>
        <v>19743.391080628702</v>
      </c>
      <c r="AL182" s="119">
        <f t="shared" si="250"/>
        <v>1811109.3003329206</v>
      </c>
      <c r="AM182" s="126">
        <f t="shared" si="220"/>
        <v>2208532.4082361199</v>
      </c>
      <c r="AN182" s="121">
        <f t="shared" si="251"/>
        <v>320334479.38680947</v>
      </c>
      <c r="AO182" s="120">
        <f t="shared" si="297"/>
        <v>32033.447938680947</v>
      </c>
      <c r="AP182" s="128">
        <f t="shared" si="221"/>
        <v>7000</v>
      </c>
      <c r="AQ182" s="132">
        <f t="shared" si="252"/>
        <v>211.60000000000102</v>
      </c>
      <c r="AR182" s="132">
        <f t="shared" si="253"/>
        <v>257.41999999999996</v>
      </c>
      <c r="AS182" s="132">
        <f t="shared" si="254"/>
        <v>153.52499999999938</v>
      </c>
      <c r="AT182" s="139">
        <f t="shared" si="298"/>
        <v>67494474806.801079</v>
      </c>
      <c r="AU182" s="139">
        <f t="shared" si="299"/>
        <v>-312495120.30008698</v>
      </c>
      <c r="AV182" s="139">
        <f t="shared" si="292"/>
        <v>1.8528551928129576E-9</v>
      </c>
      <c r="AW182" s="139">
        <f t="shared" si="222"/>
        <v>9.8243205938567236E-8</v>
      </c>
      <c r="AX182" s="133">
        <f t="shared" si="255"/>
        <v>82316351168.028427</v>
      </c>
      <c r="AY182" s="133">
        <f t="shared" si="300"/>
        <v>-590435894.4115448</v>
      </c>
      <c r="AZ182" s="133">
        <f t="shared" si="256"/>
        <v>7.303484997328729</v>
      </c>
      <c r="BA182" s="133">
        <f t="shared" si="257"/>
        <v>13.752919280177371</v>
      </c>
      <c r="BB182" s="146">
        <f t="shared" si="301"/>
        <v>49115284051.982368</v>
      </c>
      <c r="BC182" s="146">
        <f t="shared" si="302"/>
        <v>-374431248.71961212</v>
      </c>
      <c r="BD182" s="146">
        <f t="shared" si="283"/>
        <v>1061146.4122610681</v>
      </c>
      <c r="BE182" s="146">
        <f t="shared" si="223"/>
        <v>946918.74304328416</v>
      </c>
      <c r="BF182" s="136">
        <f t="shared" si="258"/>
        <v>15376055010.566854</v>
      </c>
      <c r="BG182" s="136">
        <f t="shared" si="259"/>
        <v>-137455744.91856194</v>
      </c>
      <c r="BH182" s="136">
        <f t="shared" si="260"/>
        <v>1.7234083399829766E-11</v>
      </c>
      <c r="BI182" s="136">
        <f t="shared" si="261"/>
        <v>2.8783385816358848E-10</v>
      </c>
      <c r="BJ182" s="150">
        <f t="shared" si="224"/>
        <v>946932.49596266286</v>
      </c>
      <c r="BK182" s="150">
        <f t="shared" si="262"/>
        <v>5013580479.1913099</v>
      </c>
      <c r="BL182" s="149">
        <f t="shared" si="263"/>
        <v>1224362569.3026783</v>
      </c>
      <c r="BM182" s="150">
        <f t="shared" si="264"/>
        <v>0</v>
      </c>
      <c r="BN182" s="150">
        <f t="shared" si="284"/>
        <v>131946838242.79324</v>
      </c>
      <c r="BO182" s="154">
        <f t="shared" si="265"/>
        <v>5.9744125895881559E-2</v>
      </c>
      <c r="BP182" s="154">
        <f t="shared" si="225"/>
        <v>5.9744125895881559E-2</v>
      </c>
      <c r="BQ182" s="148">
        <f t="shared" si="266"/>
        <v>2013136046045.9363</v>
      </c>
      <c r="BR182" s="148">
        <f t="shared" si="267"/>
        <v>2013.1360460459364</v>
      </c>
      <c r="BS182" s="139">
        <f t="shared" si="226"/>
        <v>-19975204.759858489</v>
      </c>
      <c r="BT182" s="139">
        <f t="shared" si="227"/>
        <v>13356178396.565651</v>
      </c>
      <c r="BU182" s="139">
        <f t="shared" si="228"/>
        <v>4746139702.6863785</v>
      </c>
      <c r="BV182" s="139">
        <f t="shared" si="268"/>
        <v>160582416936.6391</v>
      </c>
      <c r="BW182" s="139">
        <f t="shared" si="269"/>
        <v>47006427593.562653</v>
      </c>
      <c r="BX182" s="139">
        <f t="shared" si="270"/>
        <v>17991931644674.922</v>
      </c>
      <c r="BY182" s="143">
        <f t="shared" si="271"/>
        <v>8.1465554128066735</v>
      </c>
      <c r="BZ182" s="143">
        <f t="shared" si="229"/>
        <v>8.1465554128066735</v>
      </c>
      <c r="CA182" s="143">
        <f t="shared" si="230"/>
        <v>90.29847911645507</v>
      </c>
      <c r="CB182" s="143">
        <f t="shared" si="231"/>
        <v>90.29847911645507</v>
      </c>
      <c r="CC182" s="143">
        <f t="shared" si="232"/>
        <v>1.0910939287526857</v>
      </c>
      <c r="CD182" s="143">
        <f t="shared" si="233"/>
        <v>8.2101691549923057</v>
      </c>
      <c r="CE182" s="166">
        <f t="shared" si="234"/>
        <v>97.861378750267875</v>
      </c>
      <c r="CG182" s="167">
        <v>181</v>
      </c>
      <c r="CH182" s="169">
        <f t="shared" si="272"/>
        <v>180</v>
      </c>
      <c r="CI182" s="170">
        <f t="shared" si="273"/>
        <v>1.973230823071547</v>
      </c>
      <c r="CK182" s="189">
        <v>180</v>
      </c>
      <c r="CL182" s="190">
        <f>'Litter calculation'!G$30+CK182</f>
        <v>42855</v>
      </c>
      <c r="CM182" s="193">
        <f t="shared" si="274"/>
        <v>4</v>
      </c>
      <c r="CN182" s="189">
        <f t="shared" si="235"/>
        <v>0.2</v>
      </c>
      <c r="CO182" s="194">
        <f t="shared" si="236"/>
        <v>0.1</v>
      </c>
      <c r="CP182" s="194">
        <f t="shared" si="237"/>
        <v>0.15</v>
      </c>
      <c r="CQ182" s="189">
        <f t="shared" si="238"/>
        <v>0.36870000000000003</v>
      </c>
      <c r="CR182" s="189">
        <f t="shared" si="303"/>
        <v>3.687E-2</v>
      </c>
      <c r="CS182" s="189">
        <f t="shared" si="303"/>
        <v>3.687E-2</v>
      </c>
      <c r="CT182" s="189">
        <f t="shared" si="239"/>
        <v>1.8599999999999998E-2</v>
      </c>
      <c r="CU182" s="189">
        <f t="shared" si="304"/>
        <v>1.8600000000000001E-3</v>
      </c>
      <c r="CV182" s="189">
        <f t="shared" si="304"/>
        <v>1.8600000000000001E-3</v>
      </c>
      <c r="CW182" s="189">
        <f t="shared" si="240"/>
        <v>2.9999999999999997E-4</v>
      </c>
      <c r="CX182" s="189">
        <f t="shared" si="305"/>
        <v>3.0000000000000001E-5</v>
      </c>
      <c r="CY182" s="189">
        <f t="shared" si="305"/>
        <v>3.0000000000000001E-5</v>
      </c>
      <c r="CZ182" s="195">
        <f t="shared" si="285"/>
        <v>6.2135240534116196</v>
      </c>
      <c r="DA182" s="195">
        <f t="shared" si="286"/>
        <v>63.669078883033265</v>
      </c>
      <c r="DB182" s="195">
        <f t="shared" si="287"/>
        <v>1.4001501895760191</v>
      </c>
      <c r="DC182" s="195">
        <f t="shared" si="288"/>
        <v>45.278944375660132</v>
      </c>
      <c r="DD182" s="195">
        <f t="shared" si="289"/>
        <v>0.96552111273174335</v>
      </c>
      <c r="DE182" s="195">
        <f t="shared" si="290"/>
        <v>30.929528273221209</v>
      </c>
      <c r="DF182" s="195">
        <f t="shared" si="291"/>
        <v>148.45674688763398</v>
      </c>
    </row>
    <row r="183" spans="9:110" x14ac:dyDescent="0.2">
      <c r="I183" s="69">
        <f t="shared" si="275"/>
        <v>180</v>
      </c>
      <c r="J183" s="76">
        <f t="shared" si="275"/>
        <v>43889</v>
      </c>
      <c r="K183" s="74">
        <f t="shared" si="241"/>
        <v>2</v>
      </c>
      <c r="L183" s="75">
        <f t="shared" si="204"/>
        <v>23.579337390896942</v>
      </c>
      <c r="M183" s="75">
        <f t="shared" si="205"/>
        <v>0.9</v>
      </c>
      <c r="N183" s="75">
        <f t="shared" si="206"/>
        <v>0.45</v>
      </c>
      <c r="O183" s="75">
        <f t="shared" si="207"/>
        <v>0.2</v>
      </c>
      <c r="P183" s="78">
        <f t="shared" si="293"/>
        <v>0.95597648487791531</v>
      </c>
      <c r="Q183" s="78">
        <f t="shared" si="208"/>
        <v>0.19208457742663229</v>
      </c>
      <c r="R183" s="78">
        <f t="shared" si="209"/>
        <v>8.6438059841984521E-2</v>
      </c>
      <c r="S183" s="78">
        <f t="shared" si="210"/>
        <v>0.42240821424838115</v>
      </c>
      <c r="T183" s="79">
        <f t="shared" si="211"/>
        <v>85.831299885993559</v>
      </c>
      <c r="U183" s="79">
        <f t="shared" si="212"/>
        <v>10.728912485749195</v>
      </c>
      <c r="V183" s="79">
        <f t="shared" si="213"/>
        <v>10.728912485749195</v>
      </c>
      <c r="W183" s="79">
        <f t="shared" si="214"/>
        <v>48.280106185871382</v>
      </c>
      <c r="X183" s="78">
        <f t="shared" si="215"/>
        <v>0.11074563023981232</v>
      </c>
      <c r="Y183" s="80">
        <f t="shared" si="216"/>
        <v>3.6461759352305258E-2</v>
      </c>
      <c r="Z183" s="63">
        <f t="shared" si="242"/>
        <v>8.4025629742632884</v>
      </c>
      <c r="AA183" s="63">
        <f t="shared" si="243"/>
        <v>8.4025629742632884</v>
      </c>
      <c r="AB183" s="80">
        <f t="shared" si="217"/>
        <v>8.7087737298190096E-2</v>
      </c>
      <c r="AC183" s="119">
        <f t="shared" si="244"/>
        <v>0</v>
      </c>
      <c r="AD183" s="119">
        <f t="shared" si="245"/>
        <v>0</v>
      </c>
      <c r="AE183" s="119">
        <f t="shared" si="218"/>
        <v>0</v>
      </c>
      <c r="AF183" s="119">
        <f t="shared" si="246"/>
        <v>0</v>
      </c>
      <c r="AG183" s="119">
        <f t="shared" si="247"/>
        <v>450358.29143095663</v>
      </c>
      <c r="AH183" s="121">
        <f t="shared" si="276"/>
        <v>4469999.9999999972</v>
      </c>
      <c r="AI183" s="126">
        <f t="shared" si="248"/>
        <v>4019641.7085690405</v>
      </c>
      <c r="AJ183" s="119">
        <f t="shared" si="219"/>
        <v>13878.79630532398</v>
      </c>
      <c r="AK183" s="119">
        <f t="shared" si="249"/>
        <v>19891.640365845455</v>
      </c>
      <c r="AL183" s="119">
        <f t="shared" si="250"/>
        <v>1831000.9406987661</v>
      </c>
      <c r="AM183" s="126">
        <f t="shared" si="220"/>
        <v>2188640.7678702744</v>
      </c>
      <c r="AN183" s="121">
        <f t="shared" si="251"/>
        <v>317449315.35798192</v>
      </c>
      <c r="AO183" s="120">
        <f t="shared" si="297"/>
        <v>31744.93153579819</v>
      </c>
      <c r="AP183" s="128">
        <f t="shared" si="221"/>
        <v>7000</v>
      </c>
      <c r="AQ183" s="132">
        <f t="shared" si="252"/>
        <v>212.50000000000102</v>
      </c>
      <c r="AR183" s="132">
        <f t="shared" si="253"/>
        <v>257.86999999999995</v>
      </c>
      <c r="AS183" s="132">
        <f t="shared" si="254"/>
        <v>153.72499999999937</v>
      </c>
      <c r="AT183" s="139">
        <f t="shared" si="298"/>
        <v>67172275129.749298</v>
      </c>
      <c r="AU183" s="139">
        <f t="shared" si="299"/>
        <v>-322199677.0517807</v>
      </c>
      <c r="AV183" s="139">
        <f t="shared" si="292"/>
        <v>7.0730966278894846E-10</v>
      </c>
      <c r="AW183" s="139">
        <f t="shared" si="222"/>
        <v>3.7370430050164786E-8</v>
      </c>
      <c r="AX183" s="133">
        <f t="shared" si="255"/>
        <v>81717802759.451691</v>
      </c>
      <c r="AY183" s="133">
        <f t="shared" si="300"/>
        <v>-598548408.57673645</v>
      </c>
      <c r="AZ183" s="133">
        <f t="shared" si="256"/>
        <v>5.9805736980201889</v>
      </c>
      <c r="BA183" s="133">
        <f t="shared" si="257"/>
        <v>11.213672516732821</v>
      </c>
      <c r="BB183" s="146">
        <f t="shared" si="301"/>
        <v>48736406140.333977</v>
      </c>
      <c r="BC183" s="146">
        <f t="shared" si="302"/>
        <v>-378877911.64839172</v>
      </c>
      <c r="BD183" s="146">
        <f t="shared" si="283"/>
        <v>965570.77349997358</v>
      </c>
      <c r="BE183" s="146">
        <f t="shared" si="223"/>
        <v>857847.78114446497</v>
      </c>
      <c r="BF183" s="136">
        <f t="shared" si="258"/>
        <v>15237567137.183132</v>
      </c>
      <c r="BG183" s="136">
        <f t="shared" si="259"/>
        <v>-138487873.38372231</v>
      </c>
      <c r="BH183" s="136">
        <f t="shared" si="260"/>
        <v>1.1194619630629312E-11</v>
      </c>
      <c r="BI183" s="136">
        <f t="shared" si="261"/>
        <v>1.8621262518374158E-10</v>
      </c>
      <c r="BJ183" s="150">
        <f t="shared" si="224"/>
        <v>857858.99481701921</v>
      </c>
      <c r="BK183" s="150">
        <f t="shared" si="262"/>
        <v>4767713671.5519457</v>
      </c>
      <c r="BL183" s="149">
        <f t="shared" si="263"/>
        <v>1188408666.2926705</v>
      </c>
      <c r="BM183" s="150">
        <f t="shared" si="264"/>
        <v>0</v>
      </c>
      <c r="BN183" s="150">
        <f t="shared" si="284"/>
        <v>125991573763.94345</v>
      </c>
      <c r="BO183" s="154">
        <f t="shared" si="265"/>
        <v>5.7566127622918906E-2</v>
      </c>
      <c r="BP183" s="154">
        <f t="shared" si="225"/>
        <v>5.7566127622918906E-2</v>
      </c>
      <c r="BQ183" s="148">
        <f t="shared" si="266"/>
        <v>2014324454712.229</v>
      </c>
      <c r="BR183" s="148">
        <f t="shared" si="267"/>
        <v>2014.324454712229</v>
      </c>
      <c r="BS183" s="139">
        <f t="shared" si="226"/>
        <v>-20006091.050223347</v>
      </c>
      <c r="BT183" s="139">
        <f t="shared" si="227"/>
        <v>12701189221.014383</v>
      </c>
      <c r="BU183" s="139">
        <f t="shared" si="228"/>
        <v>4703392535.8533096</v>
      </c>
      <c r="BV183" s="139">
        <f t="shared" si="268"/>
        <v>162048350491.98203</v>
      </c>
      <c r="BW183" s="139">
        <f t="shared" si="269"/>
        <v>46411017030.18914</v>
      </c>
      <c r="BX183" s="139">
        <f t="shared" si="270"/>
        <v>17858869723365.211</v>
      </c>
      <c r="BY183" s="143">
        <f t="shared" si="271"/>
        <v>8.1597994451795515</v>
      </c>
      <c r="BZ183" s="143">
        <f t="shared" si="229"/>
        <v>8.1597994451795515</v>
      </c>
      <c r="CA183" s="143">
        <f t="shared" si="230"/>
        <v>90.445279318508568</v>
      </c>
      <c r="CB183" s="143">
        <f t="shared" si="231"/>
        <v>90.445279318508568</v>
      </c>
      <c r="CC183" s="143">
        <f t="shared" si="232"/>
        <v>1.0837972065454984</v>
      </c>
      <c r="CD183" s="143">
        <f t="shared" si="233"/>
        <v>8.2229917488273596</v>
      </c>
      <c r="CE183" s="166">
        <f t="shared" si="234"/>
        <v>97.862899379797</v>
      </c>
      <c r="CG183" s="167">
        <v>182</v>
      </c>
      <c r="CH183" s="169">
        <f t="shared" si="272"/>
        <v>181</v>
      </c>
      <c r="CI183" s="170">
        <f t="shared" si="273"/>
        <v>1.9731570421591595</v>
      </c>
      <c r="CK183" s="189">
        <v>181</v>
      </c>
      <c r="CL183" s="190">
        <f>'Litter calculation'!G$30+CK183</f>
        <v>42856</v>
      </c>
      <c r="CM183" s="193">
        <f t="shared" si="274"/>
        <v>5</v>
      </c>
      <c r="CN183" s="189">
        <f t="shared" si="235"/>
        <v>0.2</v>
      </c>
      <c r="CO183" s="194">
        <f t="shared" si="236"/>
        <v>0.1</v>
      </c>
      <c r="CP183" s="194">
        <f t="shared" si="237"/>
        <v>0.15</v>
      </c>
      <c r="CQ183" s="189">
        <f t="shared" si="238"/>
        <v>0.36870000000000003</v>
      </c>
      <c r="CR183" s="189">
        <f t="shared" ref="CR183:CS202" si="306">IF($CM183=12,$D$50,IF($CM183&lt;=2,$D$50,IF($CM183&lt;=5,$D$52,IF($CM183&lt;=8,$D$54,$D$56))))</f>
        <v>3.687E-2</v>
      </c>
      <c r="CS183" s="189">
        <f t="shared" si="306"/>
        <v>3.687E-2</v>
      </c>
      <c r="CT183" s="189">
        <f t="shared" si="239"/>
        <v>1.8599999999999998E-2</v>
      </c>
      <c r="CU183" s="189">
        <f t="shared" ref="CU183:CV202" si="307">IF($CM183=12,$D$58,IF($CM183&lt;=2,$D$58,IF($CM183&lt;=5,$D$60,IF($CM183&lt;=8,$D$62,$D$64))))</f>
        <v>1.8600000000000001E-3</v>
      </c>
      <c r="CV183" s="189">
        <f t="shared" si="307"/>
        <v>1.8600000000000001E-3</v>
      </c>
      <c r="CW183" s="189">
        <f t="shared" si="240"/>
        <v>2.9999999999999997E-4</v>
      </c>
      <c r="CX183" s="189">
        <f t="shared" ref="CX183:CY202" si="308">IF($CM183=12,$D$66,IF($CM183&lt;=2,$D$66,IF($CM183&lt;=5,$D$68,IF($CM183&lt;=8,$D$70,$D$72))))</f>
        <v>3.0000000000000001E-5</v>
      </c>
      <c r="CY183" s="189">
        <f t="shared" si="308"/>
        <v>3.0000000000000001E-5</v>
      </c>
      <c r="CZ183" s="195">
        <f t="shared" si="285"/>
        <v>6.1727606884255124</v>
      </c>
      <c r="DA183" s="195">
        <f t="shared" si="286"/>
        <v>63.776241024190419</v>
      </c>
      <c r="DB183" s="195">
        <f t="shared" si="287"/>
        <v>1.4012353307022762</v>
      </c>
      <c r="DC183" s="195">
        <f t="shared" si="288"/>
        <v>45.373899027704184</v>
      </c>
      <c r="DD183" s="195">
        <f t="shared" si="289"/>
        <v>0.96925741258546627</v>
      </c>
      <c r="DE183" s="195">
        <f t="shared" si="290"/>
        <v>31.073069901291159</v>
      </c>
      <c r="DF183" s="195">
        <f t="shared" si="291"/>
        <v>148.76646338489903</v>
      </c>
    </row>
    <row r="184" spans="9:110" x14ac:dyDescent="0.2">
      <c r="I184" s="69">
        <f t="shared" si="275"/>
        <v>181</v>
      </c>
      <c r="J184" s="76">
        <f t="shared" si="275"/>
        <v>43890</v>
      </c>
      <c r="K184" s="74">
        <f t="shared" si="241"/>
        <v>2</v>
      </c>
      <c r="L184" s="75">
        <f t="shared" si="204"/>
        <v>23.497792381284714</v>
      </c>
      <c r="M184" s="75">
        <f t="shared" si="205"/>
        <v>0.9</v>
      </c>
      <c r="N184" s="75">
        <f t="shared" si="206"/>
        <v>0.45</v>
      </c>
      <c r="O184" s="75">
        <f t="shared" si="207"/>
        <v>0.2</v>
      </c>
      <c r="P184" s="78">
        <f t="shared" si="293"/>
        <v>0.95367499998157601</v>
      </c>
      <c r="Q184" s="78">
        <f t="shared" si="208"/>
        <v>0.19162213953118179</v>
      </c>
      <c r="R184" s="78">
        <f t="shared" si="209"/>
        <v>8.6229962789031792E-2</v>
      </c>
      <c r="S184" s="78">
        <f t="shared" si="210"/>
        <v>0.4213912790616266</v>
      </c>
      <c r="T184" s="79">
        <f t="shared" si="211"/>
        <v>85.645446312048662</v>
      </c>
      <c r="U184" s="79">
        <f t="shared" si="212"/>
        <v>10.705680789006083</v>
      </c>
      <c r="V184" s="79">
        <f t="shared" si="213"/>
        <v>10.705680789006083</v>
      </c>
      <c r="W184" s="79">
        <f t="shared" si="214"/>
        <v>48.175563550527372</v>
      </c>
      <c r="X184" s="78">
        <f t="shared" si="215"/>
        <v>0.11030589364167316</v>
      </c>
      <c r="Y184" s="80">
        <f t="shared" si="216"/>
        <v>3.6313999794887905E-2</v>
      </c>
      <c r="Z184" s="63">
        <f t="shared" si="242"/>
        <v>8.4158794467597726</v>
      </c>
      <c r="AA184" s="63">
        <f t="shared" si="243"/>
        <v>8.4158794467597726</v>
      </c>
      <c r="AB184" s="80">
        <f t="shared" si="217"/>
        <v>8.6919475473997407E-2</v>
      </c>
      <c r="AC184" s="119">
        <f t="shared" si="244"/>
        <v>0</v>
      </c>
      <c r="AD184" s="119">
        <f t="shared" si="245"/>
        <v>0</v>
      </c>
      <c r="AE184" s="119">
        <f t="shared" si="218"/>
        <v>0</v>
      </c>
      <c r="AF184" s="119">
        <f t="shared" si="246"/>
        <v>0</v>
      </c>
      <c r="AG184" s="119">
        <f t="shared" si="247"/>
        <v>450358.29143095663</v>
      </c>
      <c r="AH184" s="121">
        <f t="shared" si="276"/>
        <v>4469999.9999999972</v>
      </c>
      <c r="AI184" s="126">
        <f t="shared" si="248"/>
        <v>4019641.7085690405</v>
      </c>
      <c r="AJ184" s="119">
        <f t="shared" si="219"/>
        <v>14026.46428233527</v>
      </c>
      <c r="AK184" s="119">
        <f t="shared" si="249"/>
        <v>20039.308342856744</v>
      </c>
      <c r="AL184" s="119">
        <f t="shared" si="250"/>
        <v>1851040.249041623</v>
      </c>
      <c r="AM184" s="126">
        <f t="shared" si="220"/>
        <v>2168601.4595274176</v>
      </c>
      <c r="AN184" s="121">
        <f t="shared" si="251"/>
        <v>314542732.96809179</v>
      </c>
      <c r="AO184" s="120">
        <f t="shared" si="297"/>
        <v>31454.273296809177</v>
      </c>
      <c r="AP184" s="128">
        <f t="shared" si="221"/>
        <v>7000</v>
      </c>
      <c r="AQ184" s="132">
        <f t="shared" si="252"/>
        <v>213.40000000000103</v>
      </c>
      <c r="AR184" s="132">
        <f t="shared" si="253"/>
        <v>258.31999999999994</v>
      </c>
      <c r="AS184" s="132">
        <f t="shared" si="254"/>
        <v>153.92499999999936</v>
      </c>
      <c r="AT184" s="139">
        <f t="shared" si="298"/>
        <v>66840330755.719826</v>
      </c>
      <c r="AU184" s="139">
        <f t="shared" si="299"/>
        <v>-331944374.02947235</v>
      </c>
      <c r="AV184" s="139">
        <f t="shared" si="292"/>
        <v>2.7057197462710609E-10</v>
      </c>
      <c r="AW184" s="139">
        <f t="shared" si="222"/>
        <v>1.424408328007042E-8</v>
      </c>
      <c r="AX184" s="133">
        <f t="shared" si="255"/>
        <v>81111134550.481812</v>
      </c>
      <c r="AY184" s="133">
        <f t="shared" si="300"/>
        <v>-606668208.96987915</v>
      </c>
      <c r="AZ184" s="133">
        <f t="shared" si="256"/>
        <v>4.8987510539678718</v>
      </c>
      <c r="BA184" s="133">
        <f t="shared" si="257"/>
        <v>9.1453298888095276</v>
      </c>
      <c r="BB184" s="146">
        <f t="shared" si="301"/>
        <v>48353081625.519714</v>
      </c>
      <c r="BC184" s="146">
        <f t="shared" si="302"/>
        <v>-383324514.81426239</v>
      </c>
      <c r="BD184" s="146">
        <f t="shared" si="283"/>
        <v>878648.54903193691</v>
      </c>
      <c r="BE184" s="146">
        <f t="shared" si="223"/>
        <v>777137.07733888517</v>
      </c>
      <c r="BF184" s="136">
        <f t="shared" si="258"/>
        <v>15098051182.468407</v>
      </c>
      <c r="BG184" s="136">
        <f t="shared" si="259"/>
        <v>-139515954.71472549</v>
      </c>
      <c r="BH184" s="136">
        <f t="shared" si="260"/>
        <v>7.2779102510482804E-12</v>
      </c>
      <c r="BI184" s="136">
        <f t="shared" si="261"/>
        <v>1.2056565087157528E-10</v>
      </c>
      <c r="BJ184" s="150">
        <f t="shared" si="224"/>
        <v>777146.22266878828</v>
      </c>
      <c r="BK184" s="150">
        <f t="shared" si="262"/>
        <v>4533394905.8005915</v>
      </c>
      <c r="BL184" s="149">
        <f t="shared" si="263"/>
        <v>1153585381.5399148</v>
      </c>
      <c r="BM184" s="150">
        <f t="shared" si="264"/>
        <v>0</v>
      </c>
      <c r="BN184" s="150">
        <f t="shared" si="284"/>
        <v>120305370622.82561</v>
      </c>
      <c r="BO184" s="154">
        <f t="shared" si="265"/>
        <v>5.5476016625499551E-2</v>
      </c>
      <c r="BP184" s="154">
        <f t="shared" si="225"/>
        <v>5.5476016625499551E-2</v>
      </c>
      <c r="BQ184" s="148">
        <f t="shared" si="266"/>
        <v>2015478040093.7688</v>
      </c>
      <c r="BR184" s="148">
        <f t="shared" si="267"/>
        <v>2015.4780400937689</v>
      </c>
      <c r="BS184" s="139">
        <f t="shared" si="226"/>
        <v>-20037796.91925979</v>
      </c>
      <c r="BT184" s="139">
        <f t="shared" si="227"/>
        <v>12076964029.052776</v>
      </c>
      <c r="BU184" s="139">
        <f t="shared" si="228"/>
        <v>4660328030.2576866</v>
      </c>
      <c r="BV184" s="139">
        <f t="shared" si="268"/>
        <v>163516737097.82443</v>
      </c>
      <c r="BW184" s="139">
        <f t="shared" si="269"/>
        <v>45847978828.648849</v>
      </c>
      <c r="BX184" s="139">
        <f t="shared" si="270"/>
        <v>17724443635239.805</v>
      </c>
      <c r="BY184" s="143">
        <f t="shared" si="271"/>
        <v>8.1732139196762894</v>
      </c>
      <c r="BZ184" s="143">
        <f t="shared" si="229"/>
        <v>8.1732139196762894</v>
      </c>
      <c r="CA184" s="143">
        <f t="shared" si="230"/>
        <v>90.593968744139644</v>
      </c>
      <c r="CB184" s="143">
        <f t="shared" si="231"/>
        <v>90.593968744139644</v>
      </c>
      <c r="CC184" s="143">
        <f t="shared" si="232"/>
        <v>1.076643700854226</v>
      </c>
      <c r="CD184" s="143">
        <f t="shared" si="233"/>
        <v>8.2360357444081025</v>
      </c>
      <c r="CE184" s="166">
        <f t="shared" si="234"/>
        <v>97.863043268509358</v>
      </c>
      <c r="CG184" s="167">
        <v>183</v>
      </c>
      <c r="CH184" s="169">
        <f t="shared" si="272"/>
        <v>182</v>
      </c>
      <c r="CI184" s="170">
        <f t="shared" si="273"/>
        <v>1.9730840773359002</v>
      </c>
      <c r="CK184" s="189">
        <v>182</v>
      </c>
      <c r="CL184" s="190">
        <f>'Litter calculation'!G$30+CK184</f>
        <v>42857</v>
      </c>
      <c r="CM184" s="193">
        <f t="shared" si="274"/>
        <v>5</v>
      </c>
      <c r="CN184" s="189">
        <f t="shared" si="235"/>
        <v>0.2</v>
      </c>
      <c r="CO184" s="194">
        <f t="shared" si="236"/>
        <v>0.1</v>
      </c>
      <c r="CP184" s="194">
        <f t="shared" si="237"/>
        <v>0.15</v>
      </c>
      <c r="CQ184" s="189">
        <f t="shared" si="238"/>
        <v>0.36870000000000003</v>
      </c>
      <c r="CR184" s="189">
        <f t="shared" si="306"/>
        <v>3.687E-2</v>
      </c>
      <c r="CS184" s="189">
        <f t="shared" si="306"/>
        <v>3.687E-2</v>
      </c>
      <c r="CT184" s="189">
        <f t="shared" si="239"/>
        <v>1.8599999999999998E-2</v>
      </c>
      <c r="CU184" s="189">
        <f t="shared" si="307"/>
        <v>1.8600000000000001E-3</v>
      </c>
      <c r="CV184" s="189">
        <f t="shared" si="307"/>
        <v>1.8600000000000001E-3</v>
      </c>
      <c r="CW184" s="189">
        <f t="shared" si="240"/>
        <v>2.9999999999999997E-4</v>
      </c>
      <c r="CX184" s="189">
        <f t="shared" si="308"/>
        <v>3.0000000000000001E-5</v>
      </c>
      <c r="CY184" s="189">
        <f t="shared" si="308"/>
        <v>3.0000000000000001E-5</v>
      </c>
      <c r="CZ184" s="195">
        <f t="shared" si="285"/>
        <v>6.1327485142964688</v>
      </c>
      <c r="DA184" s="195">
        <f t="shared" si="286"/>
        <v>63.88337102152704</v>
      </c>
      <c r="DB184" s="195">
        <f t="shared" si="287"/>
        <v>1.4023184553419523</v>
      </c>
      <c r="DC184" s="195">
        <f t="shared" si="288"/>
        <v>45.468850831151407</v>
      </c>
      <c r="DD184" s="195">
        <f t="shared" si="289"/>
        <v>0.97298676938050743</v>
      </c>
      <c r="DE184" s="195">
        <f t="shared" si="290"/>
        <v>31.216607223176862</v>
      </c>
      <c r="DF184" s="195">
        <f t="shared" si="291"/>
        <v>149.07688281487424</v>
      </c>
    </row>
    <row r="185" spans="9:110" x14ac:dyDescent="0.2">
      <c r="I185" s="69">
        <f t="shared" si="275"/>
        <v>182</v>
      </c>
      <c r="J185" s="76">
        <f t="shared" si="275"/>
        <v>43891</v>
      </c>
      <c r="K185" s="74">
        <f t="shared" si="241"/>
        <v>3</v>
      </c>
      <c r="L185" s="75">
        <f t="shared" si="204"/>
        <v>23.414359744938569</v>
      </c>
      <c r="M185" s="75">
        <f t="shared" si="205"/>
        <v>0.2</v>
      </c>
      <c r="N185" s="75">
        <f t="shared" si="206"/>
        <v>0.1</v>
      </c>
      <c r="O185" s="75">
        <f t="shared" si="207"/>
        <v>0.15</v>
      </c>
      <c r="P185" s="78">
        <f t="shared" si="293"/>
        <v>0.95132597419057197</v>
      </c>
      <c r="Q185" s="78">
        <f t="shared" si="208"/>
        <v>0.19115014923271029</v>
      </c>
      <c r="R185" s="78">
        <f t="shared" si="209"/>
        <v>8.6017567154719615E-2</v>
      </c>
      <c r="S185" s="78">
        <f t="shared" si="210"/>
        <v>0.42035333743304343</v>
      </c>
      <c r="T185" s="79">
        <f t="shared" si="211"/>
        <v>85.458474357226635</v>
      </c>
      <c r="U185" s="79">
        <f t="shared" si="212"/>
        <v>10.682309294653329</v>
      </c>
      <c r="V185" s="79">
        <f t="shared" si="213"/>
        <v>10.682309294653329</v>
      </c>
      <c r="W185" s="79">
        <f t="shared" si="214"/>
        <v>48.070391825939979</v>
      </c>
      <c r="X185" s="78">
        <f t="shared" si="215"/>
        <v>0.10985778499510973</v>
      </c>
      <c r="Y185" s="80">
        <f t="shared" si="216"/>
        <v>3.6162819857828689E-2</v>
      </c>
      <c r="Z185" s="63">
        <f t="shared" si="242"/>
        <v>8.4295387022977355</v>
      </c>
      <c r="AA185" s="63">
        <f t="shared" si="243"/>
        <v>8.4295387022977355</v>
      </c>
      <c r="AB185" s="80">
        <f t="shared" si="217"/>
        <v>8.6747655146125757E-2</v>
      </c>
      <c r="AC185" s="119">
        <f t="shared" si="244"/>
        <v>0</v>
      </c>
      <c r="AD185" s="119">
        <f t="shared" si="245"/>
        <v>0</v>
      </c>
      <c r="AE185" s="119">
        <f t="shared" si="218"/>
        <v>0</v>
      </c>
      <c r="AF185" s="119">
        <f t="shared" si="246"/>
        <v>0</v>
      </c>
      <c r="AG185" s="119">
        <f t="shared" si="247"/>
        <v>450358.29143095663</v>
      </c>
      <c r="AH185" s="121">
        <f t="shared" si="276"/>
        <v>4469999.9999999972</v>
      </c>
      <c r="AI185" s="126">
        <f t="shared" si="248"/>
        <v>4019641.7085690405</v>
      </c>
      <c r="AJ185" s="119">
        <f t="shared" si="219"/>
        <v>14173.498586327903</v>
      </c>
      <c r="AK185" s="119">
        <f t="shared" si="249"/>
        <v>20186.342646849378</v>
      </c>
      <c r="AL185" s="119">
        <f t="shared" si="250"/>
        <v>1871226.5916884723</v>
      </c>
      <c r="AM185" s="126">
        <f t="shared" si="220"/>
        <v>2148415.1168805682</v>
      </c>
      <c r="AN185" s="121">
        <f t="shared" si="251"/>
        <v>311614824.1276384</v>
      </c>
      <c r="AO185" s="120">
        <f t="shared" si="297"/>
        <v>31161.482412763839</v>
      </c>
      <c r="AP185" s="128">
        <f t="shared" si="221"/>
        <v>7000</v>
      </c>
      <c r="AQ185" s="132">
        <f t="shared" si="252"/>
        <v>214.30000000000103</v>
      </c>
      <c r="AR185" s="132">
        <f t="shared" si="253"/>
        <v>258.76999999999992</v>
      </c>
      <c r="AS185" s="132">
        <f t="shared" si="254"/>
        <v>154.12499999999935</v>
      </c>
      <c r="AT185" s="139">
        <f t="shared" si="298"/>
        <v>66498603468.838356</v>
      </c>
      <c r="AU185" s="139">
        <f t="shared" si="299"/>
        <v>-341727286.88146973</v>
      </c>
      <c r="AV185" s="139">
        <f t="shared" si="292"/>
        <v>1.0372440580612549E-10</v>
      </c>
      <c r="AW185" s="139">
        <f t="shared" si="222"/>
        <v>5.4405495586897301E-9</v>
      </c>
      <c r="AX185" s="133">
        <f t="shared" si="255"/>
        <v>80496341368.651535</v>
      </c>
      <c r="AY185" s="133">
        <f t="shared" si="300"/>
        <v>-614793181.83027649</v>
      </c>
      <c r="AZ185" s="133">
        <f t="shared" si="256"/>
        <v>4.0138450005646238</v>
      </c>
      <c r="BA185" s="133">
        <f t="shared" si="257"/>
        <v>7.4602544902949184</v>
      </c>
      <c r="BB185" s="146">
        <f t="shared" si="301"/>
        <v>47965311803.846542</v>
      </c>
      <c r="BC185" s="146">
        <f t="shared" si="302"/>
        <v>-387769821.673172</v>
      </c>
      <c r="BD185" s="146">
        <f t="shared" si="283"/>
        <v>799593.23949538998</v>
      </c>
      <c r="BE185" s="146">
        <f t="shared" si="223"/>
        <v>704006.74679493706</v>
      </c>
      <c r="BF185" s="136">
        <f t="shared" si="258"/>
        <v>14957511558.126644</v>
      </c>
      <c r="BG185" s="136">
        <f t="shared" si="259"/>
        <v>-140539624.34176254</v>
      </c>
      <c r="BH185" s="136">
        <f t="shared" si="260"/>
        <v>4.7357417853701424E-12</v>
      </c>
      <c r="BI185" s="136">
        <f t="shared" si="261"/>
        <v>7.8125777371956656E-11</v>
      </c>
      <c r="BJ185" s="150">
        <f t="shared" si="224"/>
        <v>704014.20704943291</v>
      </c>
      <c r="BK185" s="150">
        <f t="shared" si="262"/>
        <v>4310109686.1104012</v>
      </c>
      <c r="BL185" s="149">
        <f t="shared" si="263"/>
        <v>1119857880.2846467</v>
      </c>
      <c r="BM185" s="150">
        <f t="shared" si="264"/>
        <v>0</v>
      </c>
      <c r="BN185" s="150">
        <f t="shared" si="284"/>
        <v>114876107070.6376</v>
      </c>
      <c r="BO185" s="154">
        <f t="shared" si="265"/>
        <v>5.3470163269673014E-2</v>
      </c>
      <c r="BP185" s="154">
        <f t="shared" si="225"/>
        <v>5.3470163269673014E-2</v>
      </c>
      <c r="BQ185" s="148">
        <f t="shared" si="266"/>
        <v>2016597897974.0535</v>
      </c>
      <c r="BR185" s="148">
        <f t="shared" si="267"/>
        <v>2016.5978979740537</v>
      </c>
      <c r="BS185" s="139">
        <f t="shared" si="226"/>
        <v>-20070318.937935255</v>
      </c>
      <c r="BT185" s="139">
        <f t="shared" si="227"/>
        <v>11482132203.798109</v>
      </c>
      <c r="BU185" s="139">
        <f t="shared" si="228"/>
        <v>4616947547.6675272</v>
      </c>
      <c r="BV185" s="139">
        <f t="shared" si="268"/>
        <v>164987296708.58444</v>
      </c>
      <c r="BW185" s="139">
        <f t="shared" si="269"/>
        <v>45315145783.057022</v>
      </c>
      <c r="BX185" s="139">
        <f t="shared" si="270"/>
        <v>17588652334243.875</v>
      </c>
      <c r="BY185" s="143">
        <f t="shared" si="271"/>
        <v>8.1868034701701653</v>
      </c>
      <c r="BZ185" s="143">
        <f t="shared" si="229"/>
        <v>8.1868034701701653</v>
      </c>
      <c r="CA185" s="143">
        <f t="shared" si="230"/>
        <v>90.744598756370848</v>
      </c>
      <c r="CB185" s="143">
        <f t="shared" si="231"/>
        <v>90.744598756370848</v>
      </c>
      <c r="CC185" s="143">
        <f t="shared" si="232"/>
        <v>1.0696314474839668</v>
      </c>
      <c r="CD185" s="143">
        <f t="shared" si="233"/>
        <v>8.2493034778749497</v>
      </c>
      <c r="CE185" s="166">
        <f t="shared" si="234"/>
        <v>97.861861356972511</v>
      </c>
      <c r="CG185" s="167">
        <v>184</v>
      </c>
      <c r="CH185" s="169">
        <f t="shared" si="272"/>
        <v>183</v>
      </c>
      <c r="CI185" s="170">
        <f t="shared" si="273"/>
        <v>1.9730119151362655</v>
      </c>
      <c r="CK185" s="189">
        <v>183</v>
      </c>
      <c r="CL185" s="190">
        <f>'Litter calculation'!G$30+CK185</f>
        <v>42858</v>
      </c>
      <c r="CM185" s="193">
        <f t="shared" si="274"/>
        <v>5</v>
      </c>
      <c r="CN185" s="189">
        <f t="shared" si="235"/>
        <v>0.2</v>
      </c>
      <c r="CO185" s="194">
        <f t="shared" si="236"/>
        <v>0.1</v>
      </c>
      <c r="CP185" s="194">
        <f t="shared" si="237"/>
        <v>0.15</v>
      </c>
      <c r="CQ185" s="189">
        <f t="shared" si="238"/>
        <v>0.36870000000000003</v>
      </c>
      <c r="CR185" s="189">
        <f t="shared" si="306"/>
        <v>3.687E-2</v>
      </c>
      <c r="CS185" s="189">
        <f t="shared" si="306"/>
        <v>3.687E-2</v>
      </c>
      <c r="CT185" s="189">
        <f t="shared" si="239"/>
        <v>1.8599999999999998E-2</v>
      </c>
      <c r="CU185" s="189">
        <f t="shared" si="307"/>
        <v>1.8600000000000001E-3</v>
      </c>
      <c r="CV185" s="189">
        <f t="shared" si="307"/>
        <v>1.8600000000000001E-3</v>
      </c>
      <c r="CW185" s="189">
        <f t="shared" si="240"/>
        <v>2.9999999999999997E-4</v>
      </c>
      <c r="CX185" s="189">
        <f t="shared" si="308"/>
        <v>3.0000000000000001E-5</v>
      </c>
      <c r="CY185" s="189">
        <f t="shared" si="308"/>
        <v>3.0000000000000001E-5</v>
      </c>
      <c r="CZ185" s="195">
        <f t="shared" si="285"/>
        <v>6.0934736880136402</v>
      </c>
      <c r="DA185" s="195">
        <f t="shared" si="286"/>
        <v>63.99046888468483</v>
      </c>
      <c r="DB185" s="195">
        <f t="shared" si="287"/>
        <v>1.4033995672422266</v>
      </c>
      <c r="DC185" s="195">
        <f t="shared" si="288"/>
        <v>45.563799786087252</v>
      </c>
      <c r="DD185" s="195">
        <f t="shared" si="289"/>
        <v>0.97670919601895345</v>
      </c>
      <c r="DE185" s="195">
        <f t="shared" si="290"/>
        <v>31.360140239007499</v>
      </c>
      <c r="DF185" s="195">
        <f t="shared" si="291"/>
        <v>149.38799136105442</v>
      </c>
    </row>
    <row r="186" spans="9:110" x14ac:dyDescent="0.2">
      <c r="I186" s="69">
        <f t="shared" si="275"/>
        <v>183</v>
      </c>
      <c r="J186" s="76">
        <f t="shared" si="275"/>
        <v>43892</v>
      </c>
      <c r="K186" s="74">
        <f t="shared" si="241"/>
        <v>3</v>
      </c>
      <c r="L186" s="75">
        <f t="shared" si="204"/>
        <v>23.329064644003658</v>
      </c>
      <c r="M186" s="75">
        <f t="shared" si="205"/>
        <v>0.2</v>
      </c>
      <c r="N186" s="75">
        <f t="shared" si="206"/>
        <v>0.1</v>
      </c>
      <c r="O186" s="75">
        <f t="shared" si="207"/>
        <v>0.15</v>
      </c>
      <c r="P186" s="78">
        <f t="shared" si="293"/>
        <v>0.94893049218560799</v>
      </c>
      <c r="Q186" s="78">
        <f t="shared" si="208"/>
        <v>0.19066882447636405</v>
      </c>
      <c r="R186" s="78">
        <f t="shared" si="209"/>
        <v>8.5800971014363805E-2</v>
      </c>
      <c r="S186" s="78">
        <f t="shared" si="210"/>
        <v>0.41929486864015242</v>
      </c>
      <c r="T186" s="79">
        <f t="shared" si="211"/>
        <v>85.270601139843322</v>
      </c>
      <c r="U186" s="79">
        <f t="shared" si="212"/>
        <v>10.658825142480415</v>
      </c>
      <c r="V186" s="79">
        <f t="shared" si="213"/>
        <v>10.658825142480415</v>
      </c>
      <c r="W186" s="79">
        <f t="shared" si="214"/>
        <v>47.964713141161866</v>
      </c>
      <c r="X186" s="78">
        <f t="shared" si="215"/>
        <v>0.10940155498731104</v>
      </c>
      <c r="Y186" s="80">
        <f t="shared" si="216"/>
        <v>3.6008265134934624E-2</v>
      </c>
      <c r="Z186" s="63">
        <f t="shared" si="242"/>
        <v>8.4435392559921691</v>
      </c>
      <c r="AA186" s="63">
        <f t="shared" si="243"/>
        <v>8.4435392559921691</v>
      </c>
      <c r="AB186" s="80">
        <f t="shared" si="217"/>
        <v>8.6572350380264285E-2</v>
      </c>
      <c r="AC186" s="119">
        <f t="shared" si="244"/>
        <v>0</v>
      </c>
      <c r="AD186" s="119">
        <f t="shared" si="245"/>
        <v>0</v>
      </c>
      <c r="AE186" s="119">
        <f t="shared" si="218"/>
        <v>0</v>
      </c>
      <c r="AF186" s="119">
        <f t="shared" si="246"/>
        <v>0</v>
      </c>
      <c r="AG186" s="119">
        <f t="shared" si="247"/>
        <v>450358.29143095663</v>
      </c>
      <c r="AH186" s="121">
        <f t="shared" si="276"/>
        <v>4469999.9999999972</v>
      </c>
      <c r="AI186" s="126">
        <f t="shared" si="248"/>
        <v>4019641.7085690405</v>
      </c>
      <c r="AJ186" s="119">
        <f t="shared" si="219"/>
        <v>14319.846596705533</v>
      </c>
      <c r="AK186" s="119">
        <f t="shared" si="249"/>
        <v>20332.690657227009</v>
      </c>
      <c r="AL186" s="119">
        <f t="shared" si="250"/>
        <v>1891559.2823456994</v>
      </c>
      <c r="AM186" s="126">
        <f t="shared" si="220"/>
        <v>2128082.4262233414</v>
      </c>
      <c r="AN186" s="121">
        <f t="shared" si="251"/>
        <v>308665688.37942559</v>
      </c>
      <c r="AO186" s="120">
        <f t="shared" si="297"/>
        <v>30866.568837942559</v>
      </c>
      <c r="AP186" s="128">
        <f t="shared" si="221"/>
        <v>7000</v>
      </c>
      <c r="AQ186" s="132">
        <f t="shared" si="252"/>
        <v>214.50000000000102</v>
      </c>
      <c r="AR186" s="132">
        <f t="shared" si="253"/>
        <v>258.86999999999995</v>
      </c>
      <c r="AS186" s="132">
        <f t="shared" si="254"/>
        <v>154.27499999999935</v>
      </c>
      <c r="AT186" s="139">
        <f t="shared" si="298"/>
        <v>66147057019.71122</v>
      </c>
      <c r="AU186" s="139">
        <f t="shared" si="299"/>
        <v>-351546449.12713623</v>
      </c>
      <c r="AV186" s="139">
        <f t="shared" si="292"/>
        <v>3.9849542178975625E-11</v>
      </c>
      <c r="AW186" s="139">
        <f t="shared" si="222"/>
        <v>2.0824443393605162E-9</v>
      </c>
      <c r="AX186" s="133">
        <f t="shared" si="255"/>
        <v>79873420181.943939</v>
      </c>
      <c r="AY186" s="133">
        <f t="shared" si="300"/>
        <v>-622921186.70759583</v>
      </c>
      <c r="AZ186" s="133">
        <f t="shared" si="256"/>
        <v>3.2898135288362171</v>
      </c>
      <c r="BA186" s="133">
        <f t="shared" si="257"/>
        <v>6.0871605855551998</v>
      </c>
      <c r="BB186" s="146">
        <f t="shared" si="301"/>
        <v>47573099221.478767</v>
      </c>
      <c r="BC186" s="146">
        <f t="shared" si="302"/>
        <v>-392212582.36777496</v>
      </c>
      <c r="BD186" s="146">
        <f t="shared" si="283"/>
        <v>727689.87441642291</v>
      </c>
      <c r="BE186" s="146">
        <f t="shared" si="223"/>
        <v>637748.77990374109</v>
      </c>
      <c r="BF186" s="136">
        <f t="shared" si="258"/>
        <v>14815953042.212429</v>
      </c>
      <c r="BG186" s="136">
        <f t="shared" si="259"/>
        <v>-141558515.91421509</v>
      </c>
      <c r="BH186" s="136">
        <f t="shared" si="260"/>
        <v>3.0843298192772963E-12</v>
      </c>
      <c r="BI186" s="136">
        <f t="shared" si="261"/>
        <v>5.0667583867613187E-11</v>
      </c>
      <c r="BJ186" s="150">
        <f t="shared" si="224"/>
        <v>637754.86706432875</v>
      </c>
      <c r="BK186" s="150">
        <f t="shared" si="262"/>
        <v>4097364377.3144989</v>
      </c>
      <c r="BL186" s="149">
        <f t="shared" si="263"/>
        <v>1087192289.1536832</v>
      </c>
      <c r="BM186" s="150">
        <f t="shared" si="264"/>
        <v>0</v>
      </c>
      <c r="BN186" s="150">
        <f t="shared" si="284"/>
        <v>109692188159.03648</v>
      </c>
      <c r="BO186" s="154">
        <f t="shared" si="265"/>
        <v>5.1545084347933215E-2</v>
      </c>
      <c r="BP186" s="154">
        <f t="shared" si="225"/>
        <v>5.1545084347933215E-2</v>
      </c>
      <c r="BQ186" s="148">
        <f t="shared" si="266"/>
        <v>2017685090263.207</v>
      </c>
      <c r="BR186" s="148">
        <f t="shared" si="267"/>
        <v>2017.685090263207</v>
      </c>
      <c r="BS186" s="139">
        <f t="shared" si="226"/>
        <v>-20103653.570811234</v>
      </c>
      <c r="BT186" s="139">
        <f t="shared" si="227"/>
        <v>10915378701.165825</v>
      </c>
      <c r="BU186" s="139">
        <f t="shared" si="228"/>
        <v>4573252562.9321957</v>
      </c>
      <c r="BV186" s="139">
        <f t="shared" si="268"/>
        <v>166459742430.48257</v>
      </c>
      <c r="BW186" s="139">
        <f t="shared" si="269"/>
        <v>44810419204.77523</v>
      </c>
      <c r="BX186" s="139">
        <f t="shared" si="270"/>
        <v>17451494276100.5</v>
      </c>
      <c r="BY186" s="143">
        <f t="shared" si="271"/>
        <v>8.2005725253186093</v>
      </c>
      <c r="BZ186" s="143">
        <f t="shared" si="229"/>
        <v>8.2005725253186093</v>
      </c>
      <c r="CA186" s="143">
        <f t="shared" si="230"/>
        <v>90.897218443560419</v>
      </c>
      <c r="CB186" s="143">
        <f t="shared" si="231"/>
        <v>90.897218443560419</v>
      </c>
      <c r="CC186" s="143">
        <f t="shared" si="232"/>
        <v>1.0627585340657502</v>
      </c>
      <c r="CD186" s="143">
        <f t="shared" si="233"/>
        <v>8.262797175501932</v>
      </c>
      <c r="CE186" s="166">
        <f t="shared" si="234"/>
        <v>97.859403799633327</v>
      </c>
      <c r="CG186" s="167">
        <v>185</v>
      </c>
      <c r="CH186" s="169">
        <f t="shared" si="272"/>
        <v>184</v>
      </c>
      <c r="CI186" s="170">
        <f t="shared" si="273"/>
        <v>1.9729405423893633</v>
      </c>
      <c r="CK186" s="189">
        <v>184</v>
      </c>
      <c r="CL186" s="190">
        <f>'Litter calculation'!G$30+CK186</f>
        <v>42859</v>
      </c>
      <c r="CM186" s="193">
        <f t="shared" si="274"/>
        <v>5</v>
      </c>
      <c r="CN186" s="189">
        <f t="shared" si="235"/>
        <v>0.2</v>
      </c>
      <c r="CO186" s="194">
        <f t="shared" si="236"/>
        <v>0.1</v>
      </c>
      <c r="CP186" s="194">
        <f t="shared" si="237"/>
        <v>0.15</v>
      </c>
      <c r="CQ186" s="189">
        <f t="shared" si="238"/>
        <v>0.36870000000000003</v>
      </c>
      <c r="CR186" s="189">
        <f t="shared" si="306"/>
        <v>3.687E-2</v>
      </c>
      <c r="CS186" s="189">
        <f t="shared" si="306"/>
        <v>3.687E-2</v>
      </c>
      <c r="CT186" s="189">
        <f t="shared" si="239"/>
        <v>1.8599999999999998E-2</v>
      </c>
      <c r="CU186" s="189">
        <f t="shared" si="307"/>
        <v>1.8600000000000001E-3</v>
      </c>
      <c r="CV186" s="189">
        <f t="shared" si="307"/>
        <v>1.8600000000000001E-3</v>
      </c>
      <c r="CW186" s="189">
        <f t="shared" si="240"/>
        <v>2.9999999999999997E-4</v>
      </c>
      <c r="CX186" s="189">
        <f t="shared" si="308"/>
        <v>3.0000000000000001E-5</v>
      </c>
      <c r="CY186" s="189">
        <f t="shared" si="308"/>
        <v>3.0000000000000001E-5</v>
      </c>
      <c r="CZ186" s="195">
        <f t="shared" si="285"/>
        <v>6.0549226216663925</v>
      </c>
      <c r="DA186" s="195">
        <f t="shared" si="286"/>
        <v>64.097534623302593</v>
      </c>
      <c r="DB186" s="195">
        <f t="shared" si="287"/>
        <v>1.4044786701433147</v>
      </c>
      <c r="DC186" s="195">
        <f t="shared" si="288"/>
        <v>45.658745892597175</v>
      </c>
      <c r="DD186" s="195">
        <f t="shared" si="289"/>
        <v>0.98042470537891524</v>
      </c>
      <c r="DE186" s="195">
        <f t="shared" si="290"/>
        <v>31.503668948912249</v>
      </c>
      <c r="DF186" s="195">
        <f t="shared" si="291"/>
        <v>149.69977546200062</v>
      </c>
    </row>
    <row r="187" spans="9:110" x14ac:dyDescent="0.2">
      <c r="I187" s="69">
        <f t="shared" si="275"/>
        <v>184</v>
      </c>
      <c r="J187" s="76">
        <f t="shared" si="275"/>
        <v>43893</v>
      </c>
      <c r="K187" s="74">
        <f t="shared" si="241"/>
        <v>3</v>
      </c>
      <c r="L187" s="75">
        <f t="shared" si="204"/>
        <v>23.241932802319059</v>
      </c>
      <c r="M187" s="75">
        <f t="shared" si="205"/>
        <v>0.2</v>
      </c>
      <c r="N187" s="75">
        <f t="shared" si="206"/>
        <v>0.1</v>
      </c>
      <c r="O187" s="75">
        <f t="shared" si="207"/>
        <v>0.15</v>
      </c>
      <c r="P187" s="78">
        <f t="shared" si="293"/>
        <v>0.94648965403759289</v>
      </c>
      <c r="Q187" s="78">
        <f t="shared" si="208"/>
        <v>0.19017838629964659</v>
      </c>
      <c r="R187" s="78">
        <f t="shared" si="209"/>
        <v>8.5580273834840945E-2</v>
      </c>
      <c r="S187" s="78">
        <f t="shared" si="210"/>
        <v>0.41821635876079688</v>
      </c>
      <c r="T187" s="79">
        <f t="shared" si="211"/>
        <v>85.082039418249295</v>
      </c>
      <c r="U187" s="79">
        <f t="shared" si="212"/>
        <v>10.635254927281162</v>
      </c>
      <c r="V187" s="79">
        <f t="shared" si="213"/>
        <v>10.635254927281162</v>
      </c>
      <c r="W187" s="79">
        <f t="shared" si="214"/>
        <v>47.858647172765224</v>
      </c>
      <c r="X187" s="78">
        <f t="shared" si="215"/>
        <v>0.10893745680895117</v>
      </c>
      <c r="Y187" s="80">
        <f t="shared" si="216"/>
        <v>3.5850382237802132E-2</v>
      </c>
      <c r="Z187" s="63">
        <f t="shared" si="242"/>
        <v>8.457879577181096</v>
      </c>
      <c r="AA187" s="63">
        <f t="shared" si="243"/>
        <v>8.457879577181096</v>
      </c>
      <c r="AB187" s="80">
        <f t="shared" si="217"/>
        <v>8.6393636395844325E-2</v>
      </c>
      <c r="AC187" s="119">
        <f t="shared" si="244"/>
        <v>0</v>
      </c>
      <c r="AD187" s="119">
        <f t="shared" si="245"/>
        <v>0</v>
      </c>
      <c r="AE187" s="119">
        <f t="shared" si="218"/>
        <v>0</v>
      </c>
      <c r="AF187" s="119">
        <f t="shared" si="246"/>
        <v>0</v>
      </c>
      <c r="AG187" s="119">
        <f t="shared" si="247"/>
        <v>450358.29143095663</v>
      </c>
      <c r="AH187" s="121">
        <f t="shared" si="276"/>
        <v>4469999.9999999972</v>
      </c>
      <c r="AI187" s="126">
        <f t="shared" si="248"/>
        <v>4019641.7085690405</v>
      </c>
      <c r="AJ187" s="119">
        <f t="shared" si="219"/>
        <v>14465.455467315145</v>
      </c>
      <c r="AK187" s="119">
        <f t="shared" si="249"/>
        <v>20478.299527836622</v>
      </c>
      <c r="AL187" s="119">
        <f t="shared" si="250"/>
        <v>1912037.5818735361</v>
      </c>
      <c r="AM187" s="126">
        <f t="shared" si="220"/>
        <v>2107604.1266955044</v>
      </c>
      <c r="AN187" s="121">
        <f t="shared" si="251"/>
        <v>305695432.93127662</v>
      </c>
      <c r="AO187" s="120">
        <f t="shared" si="297"/>
        <v>30569.543293127663</v>
      </c>
      <c r="AP187" s="128">
        <f t="shared" si="221"/>
        <v>7000</v>
      </c>
      <c r="AQ187" s="132">
        <f t="shared" si="252"/>
        <v>214.70000000000101</v>
      </c>
      <c r="AR187" s="132">
        <f t="shared" si="253"/>
        <v>258.96999999999997</v>
      </c>
      <c r="AS187" s="132">
        <f t="shared" si="254"/>
        <v>154.42499999999936</v>
      </c>
      <c r="AT187" s="139">
        <f t="shared" si="298"/>
        <v>65571670363.759148</v>
      </c>
      <c r="AU187" s="139">
        <f t="shared" si="299"/>
        <v>-575386655.95207214</v>
      </c>
      <c r="AV187" s="139">
        <f t="shared" si="292"/>
        <v>1.5293742728706371E-11</v>
      </c>
      <c r="AW187" s="139">
        <f t="shared" si="222"/>
        <v>7.9621693836478354E-10</v>
      </c>
      <c r="AX187" s="133">
        <f t="shared" si="255"/>
        <v>79135376722.919556</v>
      </c>
      <c r="AY187" s="133">
        <f t="shared" si="300"/>
        <v>-738043459.02438354</v>
      </c>
      <c r="AZ187" s="133">
        <f t="shared" si="256"/>
        <v>2.6936009510450534</v>
      </c>
      <c r="BA187" s="133">
        <f t="shared" si="257"/>
        <v>4.961350263437029</v>
      </c>
      <c r="BB187" s="146">
        <f t="shared" si="301"/>
        <v>47161162915.472504</v>
      </c>
      <c r="BC187" s="146">
        <f t="shared" si="302"/>
        <v>-411936306.00626373</v>
      </c>
      <c r="BD187" s="146">
        <f t="shared" si="283"/>
        <v>662073.95550596842</v>
      </c>
      <c r="BE187" s="146">
        <f t="shared" si="223"/>
        <v>577533.37105703808</v>
      </c>
      <c r="BF187" s="136">
        <f t="shared" si="258"/>
        <v>14673380780.701279</v>
      </c>
      <c r="BG187" s="136">
        <f t="shared" si="259"/>
        <v>-142572261.51115036</v>
      </c>
      <c r="BH187" s="136">
        <f t="shared" si="260"/>
        <v>2.0106308911461879E-12</v>
      </c>
      <c r="BI187" s="136">
        <f t="shared" si="261"/>
        <v>3.2888166823998814E-11</v>
      </c>
      <c r="BJ187" s="150">
        <f t="shared" si="224"/>
        <v>577538.33240730234</v>
      </c>
      <c r="BK187" s="150">
        <f t="shared" si="262"/>
        <v>3894685504.497808</v>
      </c>
      <c r="BL187" s="149">
        <f t="shared" si="263"/>
        <v>1055555676.4645796</v>
      </c>
      <c r="BM187" s="150">
        <f t="shared" si="264"/>
        <v>0</v>
      </c>
      <c r="BN187" s="150">
        <f t="shared" si="284"/>
        <v>104742524516.40651</v>
      </c>
      <c r="BO187" s="154">
        <f t="shared" si="265"/>
        <v>4.9697437573645045E-2</v>
      </c>
      <c r="BP187" s="154">
        <f t="shared" si="225"/>
        <v>4.9697437573645045E-2</v>
      </c>
      <c r="BQ187" s="148">
        <f t="shared" si="266"/>
        <v>2018740645939.6716</v>
      </c>
      <c r="BR187" s="148">
        <f t="shared" si="267"/>
        <v>2018.7406459396718</v>
      </c>
      <c r="BS187" s="139">
        <f t="shared" si="226"/>
        <v>-20137797.173456509</v>
      </c>
      <c r="BT187" s="139">
        <f t="shared" si="227"/>
        <v>10375442183.982161</v>
      </c>
      <c r="BU187" s="139">
        <f t="shared" si="228"/>
        <v>4529244664.4671612</v>
      </c>
      <c r="BV187" s="139">
        <f t="shared" si="268"/>
        <v>167933780473.22205</v>
      </c>
      <c r="BW187" s="139">
        <f t="shared" si="269"/>
        <v>44331768699.975296</v>
      </c>
      <c r="BX187" s="139">
        <f t="shared" si="270"/>
        <v>17312967439681.629</v>
      </c>
      <c r="BY187" s="143">
        <f t="shared" si="271"/>
        <v>8.2145253088047863</v>
      </c>
      <c r="BZ187" s="143">
        <f t="shared" si="229"/>
        <v>8.2145253088047863</v>
      </c>
      <c r="CA187" s="143">
        <f t="shared" si="230"/>
        <v>91.051874622080035</v>
      </c>
      <c r="CB187" s="143">
        <f t="shared" si="231"/>
        <v>91.051874622080035</v>
      </c>
      <c r="CC187" s="143">
        <f t="shared" si="232"/>
        <v>1.0560230986274441</v>
      </c>
      <c r="CD187" s="143">
        <f t="shared" si="233"/>
        <v>8.2765189513483683</v>
      </c>
      <c r="CE187" s="166">
        <f t="shared" si="234"/>
        <v>97.855719933373976</v>
      </c>
      <c r="CG187" s="167">
        <v>186</v>
      </c>
      <c r="CH187" s="169">
        <f t="shared" si="272"/>
        <v>185</v>
      </c>
      <c r="CI187" s="170">
        <f t="shared" si="273"/>
        <v>1.972869946210895</v>
      </c>
      <c r="CK187" s="189">
        <v>185</v>
      </c>
      <c r="CL187" s="190">
        <f>'Litter calculation'!G$30+CK187</f>
        <v>42860</v>
      </c>
      <c r="CM187" s="193">
        <f t="shared" si="274"/>
        <v>5</v>
      </c>
      <c r="CN187" s="189">
        <f t="shared" si="235"/>
        <v>0.2</v>
      </c>
      <c r="CO187" s="194">
        <f t="shared" si="236"/>
        <v>0.1</v>
      </c>
      <c r="CP187" s="194">
        <f t="shared" si="237"/>
        <v>0.15</v>
      </c>
      <c r="CQ187" s="189">
        <f t="shared" si="238"/>
        <v>0.36870000000000003</v>
      </c>
      <c r="CR187" s="189">
        <f t="shared" si="306"/>
        <v>3.687E-2</v>
      </c>
      <c r="CS187" s="189">
        <f t="shared" si="306"/>
        <v>3.687E-2</v>
      </c>
      <c r="CT187" s="189">
        <f t="shared" si="239"/>
        <v>1.8599999999999998E-2</v>
      </c>
      <c r="CU187" s="189">
        <f t="shared" si="307"/>
        <v>1.8600000000000001E-3</v>
      </c>
      <c r="CV187" s="189">
        <f t="shared" si="307"/>
        <v>1.8600000000000001E-3</v>
      </c>
      <c r="CW187" s="189">
        <f t="shared" si="240"/>
        <v>2.9999999999999997E-4</v>
      </c>
      <c r="CX187" s="189">
        <f t="shared" si="308"/>
        <v>3.0000000000000001E-5</v>
      </c>
      <c r="CY187" s="189">
        <f t="shared" si="308"/>
        <v>3.0000000000000001E-5</v>
      </c>
      <c r="CZ187" s="195">
        <f t="shared" si="285"/>
        <v>6.017081977743298</v>
      </c>
      <c r="DA187" s="195">
        <f t="shared" si="286"/>
        <v>64.20456824701624</v>
      </c>
      <c r="DB187" s="195">
        <f t="shared" si="287"/>
        <v>1.4055557677784822</v>
      </c>
      <c r="DC187" s="195">
        <f t="shared" si="288"/>
        <v>45.753689150766633</v>
      </c>
      <c r="DD187" s="195">
        <f t="shared" si="289"/>
        <v>0.98413331031457263</v>
      </c>
      <c r="DE187" s="195">
        <f t="shared" si="290"/>
        <v>31.647193353020292</v>
      </c>
      <c r="DF187" s="195">
        <f t="shared" si="291"/>
        <v>150.01222180663953</v>
      </c>
    </row>
    <row r="188" spans="9:110" x14ac:dyDescent="0.2">
      <c r="I188" s="69">
        <f t="shared" si="275"/>
        <v>185</v>
      </c>
      <c r="J188" s="76">
        <f t="shared" si="275"/>
        <v>43894</v>
      </c>
      <c r="K188" s="74">
        <f t="shared" si="241"/>
        <v>3</v>
      </c>
      <c r="L188" s="75">
        <f t="shared" si="204"/>
        <v>23.152990497659811</v>
      </c>
      <c r="M188" s="75">
        <f t="shared" si="205"/>
        <v>0.2</v>
      </c>
      <c r="N188" s="75">
        <f t="shared" si="206"/>
        <v>0.1</v>
      </c>
      <c r="O188" s="75">
        <f t="shared" si="207"/>
        <v>0.15</v>
      </c>
      <c r="P188" s="78">
        <f t="shared" si="293"/>
        <v>0.94400457434418739</v>
      </c>
      <c r="Q188" s="78">
        <f t="shared" si="208"/>
        <v>0.18967905865892509</v>
      </c>
      <c r="R188" s="78">
        <f t="shared" si="209"/>
        <v>8.5355576396516281E-2</v>
      </c>
      <c r="S188" s="78">
        <f t="shared" si="210"/>
        <v>0.41711830029161767</v>
      </c>
      <c r="T188" s="79">
        <f t="shared" si="211"/>
        <v>84.892997220147151</v>
      </c>
      <c r="U188" s="79">
        <f t="shared" si="212"/>
        <v>10.611624652518394</v>
      </c>
      <c r="V188" s="79">
        <f t="shared" si="213"/>
        <v>10.611624652518394</v>
      </c>
      <c r="W188" s="79">
        <f t="shared" si="214"/>
        <v>47.752310936332776</v>
      </c>
      <c r="X188" s="78">
        <f t="shared" si="215"/>
        <v>0.10846574590158729</v>
      </c>
      <c r="Y188" s="80">
        <f t="shared" si="216"/>
        <v>3.5689218781759575E-2</v>
      </c>
      <c r="Z188" s="63">
        <f t="shared" si="242"/>
        <v>8.4725580882452611</v>
      </c>
      <c r="AA188" s="63">
        <f t="shared" si="243"/>
        <v>8.4725580882452611</v>
      </c>
      <c r="AB188" s="80">
        <f t="shared" si="217"/>
        <v>8.6211589512730197E-2</v>
      </c>
      <c r="AC188" s="119">
        <f t="shared" si="244"/>
        <v>0</v>
      </c>
      <c r="AD188" s="119">
        <f t="shared" si="245"/>
        <v>0</v>
      </c>
      <c r="AE188" s="119">
        <f t="shared" si="218"/>
        <v>0</v>
      </c>
      <c r="AF188" s="119">
        <f t="shared" si="246"/>
        <v>0</v>
      </c>
      <c r="AG188" s="119">
        <f t="shared" si="247"/>
        <v>450358.29143095663</v>
      </c>
      <c r="AH188" s="121">
        <f t="shared" si="276"/>
        <v>4469999.9999999972</v>
      </c>
      <c r="AI188" s="126">
        <f t="shared" si="248"/>
        <v>4019641.7085690405</v>
      </c>
      <c r="AJ188" s="119">
        <f t="shared" si="219"/>
        <v>14610.272157164309</v>
      </c>
      <c r="AK188" s="119">
        <f t="shared" si="249"/>
        <v>20623.116217685783</v>
      </c>
      <c r="AL188" s="119">
        <f t="shared" si="250"/>
        <v>1932660.698091222</v>
      </c>
      <c r="AM188" s="126">
        <f t="shared" si="220"/>
        <v>2086981.0104778185</v>
      </c>
      <c r="AN188" s="121">
        <f t="shared" si="251"/>
        <v>302704172.68429554</v>
      </c>
      <c r="AO188" s="120">
        <f t="shared" si="297"/>
        <v>30270.417268429552</v>
      </c>
      <c r="AP188" s="128">
        <f t="shared" si="221"/>
        <v>7000</v>
      </c>
      <c r="AQ188" s="132">
        <f t="shared" si="252"/>
        <v>214.900000000001</v>
      </c>
      <c r="AR188" s="132">
        <f t="shared" si="253"/>
        <v>259.07</v>
      </c>
      <c r="AS188" s="132">
        <f t="shared" si="254"/>
        <v>154.57499999999936</v>
      </c>
      <c r="AT188" s="139">
        <f t="shared" si="298"/>
        <v>64990585875.318558</v>
      </c>
      <c r="AU188" s="139">
        <f t="shared" si="299"/>
        <v>-581084488.4405899</v>
      </c>
      <c r="AV188" s="139">
        <f t="shared" si="292"/>
        <v>5.8829174097454404E-12</v>
      </c>
      <c r="AW188" s="139">
        <f t="shared" si="222"/>
        <v>3.0511140438375478E-10</v>
      </c>
      <c r="AX188" s="133">
        <f t="shared" si="255"/>
        <v>78391299600.052002</v>
      </c>
      <c r="AY188" s="133">
        <f t="shared" si="300"/>
        <v>-744077122.86755371</v>
      </c>
      <c r="AZ188" s="133">
        <f t="shared" si="256"/>
        <v>2.206160086923286</v>
      </c>
      <c r="BA188" s="133">
        <f t="shared" si="257"/>
        <v>4.0448354242145479</v>
      </c>
      <c r="BB188" s="146">
        <f t="shared" si="301"/>
        <v>46745091866.772141</v>
      </c>
      <c r="BC188" s="146">
        <f t="shared" si="302"/>
        <v>-416071048.70036316</v>
      </c>
      <c r="BD188" s="146">
        <f t="shared" si="283"/>
        <v>602408.33953668538</v>
      </c>
      <c r="BE188" s="146">
        <f t="shared" si="223"/>
        <v>523000.20107437257</v>
      </c>
      <c r="BF188" s="136">
        <f t="shared" si="258"/>
        <v>14529800288.846186</v>
      </c>
      <c r="BG188" s="136">
        <f t="shared" si="259"/>
        <v>-143580491.855093</v>
      </c>
      <c r="BH188" s="136">
        <f t="shared" si="260"/>
        <v>1.31192688419855E-12</v>
      </c>
      <c r="BI188" s="136">
        <f t="shared" si="261"/>
        <v>2.1366384589105789E-11</v>
      </c>
      <c r="BJ188" s="150">
        <f t="shared" si="224"/>
        <v>523004.24590979709</v>
      </c>
      <c r="BK188" s="150">
        <f t="shared" si="262"/>
        <v>3701619086.3765626</v>
      </c>
      <c r="BL188" s="149">
        <f t="shared" si="263"/>
        <v>1024916030.8024659</v>
      </c>
      <c r="BM188" s="150">
        <f t="shared" si="264"/>
        <v>0</v>
      </c>
      <c r="BN188" s="150">
        <f t="shared" si="284"/>
        <v>100016512403.4734</v>
      </c>
      <c r="BO188" s="154">
        <f t="shared" si="265"/>
        <v>4.7924016510612337E-2</v>
      </c>
      <c r="BP188" s="154">
        <f t="shared" si="225"/>
        <v>4.7924016510612337E-2</v>
      </c>
      <c r="BQ188" s="148">
        <f t="shared" si="266"/>
        <v>2019765561970.4741</v>
      </c>
      <c r="BR188" s="148">
        <f t="shared" si="267"/>
        <v>2019.7655619704742</v>
      </c>
      <c r="BS188" s="139">
        <f t="shared" si="226"/>
        <v>-20172745.989636865</v>
      </c>
      <c r="BT188" s="139">
        <f t="shared" si="227"/>
        <v>9861113246.1071625</v>
      </c>
      <c r="BU188" s="139">
        <f t="shared" si="228"/>
        <v>4484925554.6727629</v>
      </c>
      <c r="BV188" s="139">
        <f t="shared" si="268"/>
        <v>169409110116.60229</v>
      </c>
      <c r="BW188" s="139">
        <f t="shared" si="269"/>
        <v>43877231749.744972</v>
      </c>
      <c r="BX188" s="139">
        <f t="shared" si="270"/>
        <v>17173069349768.002</v>
      </c>
      <c r="BY188" s="143">
        <f t="shared" si="271"/>
        <v>8.2286658400577366</v>
      </c>
      <c r="BZ188" s="143">
        <f t="shared" si="229"/>
        <v>8.2286658400577366</v>
      </c>
      <c r="CA188" s="143">
        <f t="shared" si="230"/>
        <v>91.208611844297025</v>
      </c>
      <c r="CB188" s="143">
        <f t="shared" si="231"/>
        <v>91.208611844297025</v>
      </c>
      <c r="CC188" s="143">
        <f t="shared" si="232"/>
        <v>1.0494233284062562</v>
      </c>
      <c r="CD188" s="143">
        <f t="shared" si="233"/>
        <v>8.2904708052853611</v>
      </c>
      <c r="CE188" s="166">
        <f t="shared" si="234"/>
        <v>97.850858252450038</v>
      </c>
      <c r="CG188" s="167">
        <v>187</v>
      </c>
      <c r="CH188" s="169">
        <f t="shared" si="272"/>
        <v>186</v>
      </c>
      <c r="CI188" s="170">
        <f t="shared" si="273"/>
        <v>1.9728001139954414</v>
      </c>
      <c r="CK188" s="189">
        <v>186</v>
      </c>
      <c r="CL188" s="190">
        <f>'Litter calculation'!G$30+CK188</f>
        <v>42861</v>
      </c>
      <c r="CM188" s="193">
        <f t="shared" si="274"/>
        <v>5</v>
      </c>
      <c r="CN188" s="189">
        <f t="shared" si="235"/>
        <v>0.2</v>
      </c>
      <c r="CO188" s="194">
        <f t="shared" si="236"/>
        <v>0.1</v>
      </c>
      <c r="CP188" s="194">
        <f t="shared" si="237"/>
        <v>0.15</v>
      </c>
      <c r="CQ188" s="189">
        <f t="shared" si="238"/>
        <v>0.36870000000000003</v>
      </c>
      <c r="CR188" s="189">
        <f t="shared" si="306"/>
        <v>3.687E-2</v>
      </c>
      <c r="CS188" s="189">
        <f t="shared" si="306"/>
        <v>3.687E-2</v>
      </c>
      <c r="CT188" s="189">
        <f t="shared" si="239"/>
        <v>1.8599999999999998E-2</v>
      </c>
      <c r="CU188" s="189">
        <f t="shared" si="307"/>
        <v>1.8600000000000001E-3</v>
      </c>
      <c r="CV188" s="189">
        <f t="shared" si="307"/>
        <v>1.8600000000000001E-3</v>
      </c>
      <c r="CW188" s="189">
        <f t="shared" si="240"/>
        <v>2.9999999999999997E-4</v>
      </c>
      <c r="CX188" s="189">
        <f t="shared" si="308"/>
        <v>3.0000000000000001E-5</v>
      </c>
      <c r="CY188" s="189">
        <f t="shared" si="308"/>
        <v>3.0000000000000001E-5</v>
      </c>
      <c r="CZ188" s="195">
        <f t="shared" si="285"/>
        <v>5.9799386645177579</v>
      </c>
      <c r="DA188" s="195">
        <f t="shared" si="286"/>
        <v>64.311569765458813</v>
      </c>
      <c r="DB188" s="195">
        <f t="shared" si="287"/>
        <v>1.4066308638740572</v>
      </c>
      <c r="DC188" s="195">
        <f t="shared" si="288"/>
        <v>45.848629560681069</v>
      </c>
      <c r="DD188" s="195">
        <f t="shared" si="289"/>
        <v>0.987835023656219</v>
      </c>
      <c r="DE188" s="195">
        <f t="shared" si="290"/>
        <v>31.790713451460796</v>
      </c>
      <c r="DF188" s="195">
        <f t="shared" si="291"/>
        <v>150.32531732964873</v>
      </c>
    </row>
    <row r="189" spans="9:110" x14ac:dyDescent="0.2">
      <c r="I189" s="69">
        <f t="shared" si="275"/>
        <v>186</v>
      </c>
      <c r="J189" s="76">
        <f t="shared" si="275"/>
        <v>43895</v>
      </c>
      <c r="K189" s="74">
        <f t="shared" si="241"/>
        <v>3</v>
      </c>
      <c r="L189" s="75">
        <f t="shared" si="204"/>
        <v>23.062264553811886</v>
      </c>
      <c r="M189" s="75">
        <f t="shared" si="205"/>
        <v>0.2</v>
      </c>
      <c r="N189" s="75">
        <f t="shared" si="206"/>
        <v>0.1</v>
      </c>
      <c r="O189" s="75">
        <f t="shared" si="207"/>
        <v>0.15</v>
      </c>
      <c r="P189" s="78">
        <f t="shared" si="293"/>
        <v>0.94147638136381451</v>
      </c>
      <c r="Q189" s="78">
        <f t="shared" si="208"/>
        <v>0.18917106825542693</v>
      </c>
      <c r="R189" s="78">
        <f t="shared" si="209"/>
        <v>8.512698071494211E-2</v>
      </c>
      <c r="S189" s="78">
        <f t="shared" si="210"/>
        <v>0.41600119176540645</v>
      </c>
      <c r="T189" s="79">
        <f t="shared" si="211"/>
        <v>84.703677498651217</v>
      </c>
      <c r="U189" s="79">
        <f t="shared" si="212"/>
        <v>10.587959687331402</v>
      </c>
      <c r="V189" s="79">
        <f t="shared" si="213"/>
        <v>10.587959687331402</v>
      </c>
      <c r="W189" s="79">
        <f t="shared" si="214"/>
        <v>47.645818592991311</v>
      </c>
      <c r="X189" s="78">
        <f t="shared" si="215"/>
        <v>0.10798667970619687</v>
      </c>
      <c r="Y189" s="80">
        <f t="shared" si="216"/>
        <v>3.5524823371507135E-2</v>
      </c>
      <c r="Z189" s="63">
        <f t="shared" si="242"/>
        <v>8.4875731633319891</v>
      </c>
      <c r="AA189" s="63">
        <f t="shared" si="243"/>
        <v>8.4875731633319891</v>
      </c>
      <c r="AB189" s="80">
        <f t="shared" si="217"/>
        <v>8.6026287097620294E-2</v>
      </c>
      <c r="AC189" s="119">
        <f t="shared" si="244"/>
        <v>0</v>
      </c>
      <c r="AD189" s="119">
        <f t="shared" si="245"/>
        <v>0</v>
      </c>
      <c r="AE189" s="119">
        <f t="shared" si="218"/>
        <v>0</v>
      </c>
      <c r="AF189" s="119">
        <f t="shared" si="246"/>
        <v>0</v>
      </c>
      <c r="AG189" s="119">
        <f t="shared" si="247"/>
        <v>450358.29143095663</v>
      </c>
      <c r="AH189" s="121">
        <f t="shared" si="276"/>
        <v>4469999.9999999972</v>
      </c>
      <c r="AI189" s="126">
        <f t="shared" si="248"/>
        <v>4019641.7085690405</v>
      </c>
      <c r="AJ189" s="119">
        <f t="shared" si="219"/>
        <v>14754.243461605454</v>
      </c>
      <c r="AK189" s="119">
        <f t="shared" si="249"/>
        <v>20767.087522126931</v>
      </c>
      <c r="AL189" s="119">
        <f t="shared" si="250"/>
        <v>1953427.7856133489</v>
      </c>
      <c r="AM189" s="126">
        <f t="shared" si="220"/>
        <v>2066213.9229556916</v>
      </c>
      <c r="AN189" s="121">
        <f t="shared" si="251"/>
        <v>299692030.25660354</v>
      </c>
      <c r="AO189" s="120">
        <f t="shared" si="297"/>
        <v>29969.203025660354</v>
      </c>
      <c r="AP189" s="128">
        <f t="shared" si="221"/>
        <v>7000</v>
      </c>
      <c r="AQ189" s="132">
        <f t="shared" si="252"/>
        <v>215.10000000000099</v>
      </c>
      <c r="AR189" s="132">
        <f t="shared" si="253"/>
        <v>259.17</v>
      </c>
      <c r="AS189" s="132">
        <f t="shared" si="254"/>
        <v>154.72499999999937</v>
      </c>
      <c r="AT189" s="139">
        <f t="shared" si="298"/>
        <v>64403817302.144402</v>
      </c>
      <c r="AU189" s="139">
        <f t="shared" si="299"/>
        <v>-586768573.17415619</v>
      </c>
      <c r="AV189" s="139">
        <f t="shared" si="292"/>
        <v>2.268182164655914E-12</v>
      </c>
      <c r="AW189" s="139">
        <f t="shared" si="222"/>
        <v>1.1718535301456382E-10</v>
      </c>
      <c r="AX189" s="133">
        <f t="shared" si="255"/>
        <v>77641214278.578278</v>
      </c>
      <c r="AY189" s="133">
        <f t="shared" si="300"/>
        <v>-750085321.47372437</v>
      </c>
      <c r="AZ189" s="133">
        <f t="shared" si="256"/>
        <v>1.8075274826757506</v>
      </c>
      <c r="BA189" s="133">
        <f t="shared" si="257"/>
        <v>3.2985365435440732</v>
      </c>
      <c r="BB189" s="146">
        <f t="shared" si="301"/>
        <v>46324895576.914299</v>
      </c>
      <c r="BC189" s="146">
        <f t="shared" si="302"/>
        <v>-420196289.85784149</v>
      </c>
      <c r="BD189" s="146">
        <f t="shared" si="283"/>
        <v>548150.67221693427</v>
      </c>
      <c r="BE189" s="146">
        <f t="shared" si="223"/>
        <v>473615.05057298462</v>
      </c>
      <c r="BF189" s="136">
        <f t="shared" si="258"/>
        <v>14385217452.316971</v>
      </c>
      <c r="BG189" s="136">
        <f t="shared" si="259"/>
        <v>-144582836.52921486</v>
      </c>
      <c r="BH189" s="136">
        <f t="shared" si="260"/>
        <v>8.5683933598598668E-13</v>
      </c>
      <c r="BI189" s="136">
        <f t="shared" si="261"/>
        <v>1.3893520925373812E-11</v>
      </c>
      <c r="BJ189" s="150">
        <f t="shared" si="224"/>
        <v>473618.3491095283</v>
      </c>
      <c r="BK189" s="150">
        <f t="shared" si="262"/>
        <v>3517729957.6000338</v>
      </c>
      <c r="BL189" s="149">
        <f t="shared" si="263"/>
        <v>995242245.2877425</v>
      </c>
      <c r="BM189" s="150">
        <f t="shared" si="264"/>
        <v>0</v>
      </c>
      <c r="BN189" s="150">
        <f t="shared" si="284"/>
        <v>95504013818.934738</v>
      </c>
      <c r="BO189" s="154">
        <f t="shared" si="265"/>
        <v>4.6221745366190115E-2</v>
      </c>
      <c r="BP189" s="154">
        <f t="shared" si="225"/>
        <v>4.6221745366190115E-2</v>
      </c>
      <c r="BQ189" s="148">
        <f t="shared" si="266"/>
        <v>2020760804215.762</v>
      </c>
      <c r="BR189" s="148">
        <f t="shared" si="267"/>
        <v>2020.7608042157619</v>
      </c>
      <c r="BS189" s="139">
        <f t="shared" si="226"/>
        <v>-20208496.148276687</v>
      </c>
      <c r="BT189" s="139">
        <f t="shared" si="227"/>
        <v>9371232607.0464897</v>
      </c>
      <c r="BU189" s="139">
        <f t="shared" si="228"/>
        <v>4440297050.2859316</v>
      </c>
      <c r="BV189" s="139">
        <f t="shared" si="268"/>
        <v>170885423690.81512</v>
      </c>
      <c r="BW189" s="139">
        <f t="shared" si="269"/>
        <v>43444913122.095749</v>
      </c>
      <c r="BX189" s="139">
        <f t="shared" si="270"/>
        <v>17031797101045.803</v>
      </c>
      <c r="BY189" s="143">
        <f t="shared" si="271"/>
        <v>8.2429979354132126</v>
      </c>
      <c r="BZ189" s="143">
        <f t="shared" si="229"/>
        <v>8.2429979354132126</v>
      </c>
      <c r="CA189" s="143">
        <f t="shared" si="230"/>
        <v>91.367472411441398</v>
      </c>
      <c r="CB189" s="143">
        <f t="shared" si="231"/>
        <v>91.367472411441398</v>
      </c>
      <c r="CC189" s="143">
        <f t="shared" si="232"/>
        <v>1.0429574584791323</v>
      </c>
      <c r="CD189" s="143">
        <f t="shared" si="233"/>
        <v>8.3046546213752226</v>
      </c>
      <c r="CE189" s="166">
        <f t="shared" si="234"/>
        <v>97.844866389523332</v>
      </c>
      <c r="CG189" s="167">
        <v>188</v>
      </c>
      <c r="CH189" s="169">
        <f t="shared" si="272"/>
        <v>187</v>
      </c>
      <c r="CI189" s="170">
        <f t="shared" si="273"/>
        <v>1.9727310334089139</v>
      </c>
      <c r="CK189" s="189">
        <v>187</v>
      </c>
      <c r="CL189" s="190">
        <f>'Litter calculation'!G$30+CK189</f>
        <v>42862</v>
      </c>
      <c r="CM189" s="193">
        <f t="shared" si="274"/>
        <v>5</v>
      </c>
      <c r="CN189" s="189">
        <f t="shared" si="235"/>
        <v>0.2</v>
      </c>
      <c r="CO189" s="194">
        <f t="shared" si="236"/>
        <v>0.1</v>
      </c>
      <c r="CP189" s="194">
        <f t="shared" si="237"/>
        <v>0.15</v>
      </c>
      <c r="CQ189" s="189">
        <f t="shared" si="238"/>
        <v>0.36870000000000003</v>
      </c>
      <c r="CR189" s="189">
        <f t="shared" si="306"/>
        <v>3.687E-2</v>
      </c>
      <c r="CS189" s="189">
        <f t="shared" si="306"/>
        <v>3.687E-2</v>
      </c>
      <c r="CT189" s="189">
        <f t="shared" si="239"/>
        <v>1.8599999999999998E-2</v>
      </c>
      <c r="CU189" s="189">
        <f t="shared" si="307"/>
        <v>1.8600000000000001E-3</v>
      </c>
      <c r="CV189" s="189">
        <f t="shared" si="307"/>
        <v>1.8600000000000001E-3</v>
      </c>
      <c r="CW189" s="189">
        <f t="shared" si="240"/>
        <v>2.9999999999999997E-4</v>
      </c>
      <c r="CX189" s="189">
        <f t="shared" si="308"/>
        <v>3.0000000000000001E-5</v>
      </c>
      <c r="CY189" s="189">
        <f t="shared" si="308"/>
        <v>3.0000000000000001E-5</v>
      </c>
      <c r="CZ189" s="195">
        <f t="shared" si="285"/>
        <v>5.9434798315186557</v>
      </c>
      <c r="DA189" s="195">
        <f t="shared" si="286"/>
        <v>64.418539188260439</v>
      </c>
      <c r="DB189" s="195">
        <f t="shared" si="287"/>
        <v>1.4077039621494432</v>
      </c>
      <c r="DC189" s="195">
        <f t="shared" si="288"/>
        <v>45.943567122425925</v>
      </c>
      <c r="DD189" s="195">
        <f t="shared" si="289"/>
        <v>0.99152985821030548</v>
      </c>
      <c r="DE189" s="195">
        <f t="shared" si="290"/>
        <v>31.934229244362932</v>
      </c>
      <c r="DF189" s="195">
        <f t="shared" si="291"/>
        <v>150.63904920692769</v>
      </c>
    </row>
    <row r="190" spans="9:110" x14ac:dyDescent="0.2">
      <c r="I190" s="69">
        <f t="shared" si="275"/>
        <v>187</v>
      </c>
      <c r="J190" s="76">
        <f t="shared" si="275"/>
        <v>43896</v>
      </c>
      <c r="K190" s="74">
        <f t="shared" si="241"/>
        <v>3</v>
      </c>
      <c r="L190" s="75">
        <f t="shared" si="204"/>
        <v>22.969782332482502</v>
      </c>
      <c r="M190" s="75">
        <f t="shared" si="205"/>
        <v>0.2</v>
      </c>
      <c r="N190" s="75">
        <f t="shared" si="206"/>
        <v>0.1</v>
      </c>
      <c r="O190" s="75">
        <f t="shared" si="207"/>
        <v>0.15</v>
      </c>
      <c r="P190" s="78">
        <f t="shared" si="293"/>
        <v>0.93890621614823766</v>
      </c>
      <c r="Q190" s="78">
        <f t="shared" si="208"/>
        <v>0.18865464436094823</v>
      </c>
      <c r="R190" s="78">
        <f t="shared" si="209"/>
        <v>8.48945899624267E-2</v>
      </c>
      <c r="S190" s="78">
        <f t="shared" si="210"/>
        <v>0.41486553736782594</v>
      </c>
      <c r="T190" s="79">
        <f t="shared" si="211"/>
        <v>84.514277815510198</v>
      </c>
      <c r="U190" s="79">
        <f t="shared" si="212"/>
        <v>10.564284726938775</v>
      </c>
      <c r="V190" s="79">
        <f t="shared" si="213"/>
        <v>10.564284726938775</v>
      </c>
      <c r="W190" s="79">
        <f t="shared" si="214"/>
        <v>47.539281271224489</v>
      </c>
      <c r="X190" s="78">
        <f t="shared" si="215"/>
        <v>0.10750051741324032</v>
      </c>
      <c r="Y190" s="80">
        <f t="shared" si="216"/>
        <v>3.5357245586458294E-2</v>
      </c>
      <c r="Z190" s="63">
        <f t="shared" si="242"/>
        <v>8.5029231269814165</v>
      </c>
      <c r="AA190" s="63">
        <f t="shared" si="243"/>
        <v>8.5029231269814165</v>
      </c>
      <c r="AB190" s="80">
        <f t="shared" si="217"/>
        <v>8.5837807510222283E-2</v>
      </c>
      <c r="AC190" s="119">
        <f t="shared" si="244"/>
        <v>0</v>
      </c>
      <c r="AD190" s="119">
        <f t="shared" si="245"/>
        <v>0</v>
      </c>
      <c r="AE190" s="119">
        <f t="shared" si="218"/>
        <v>0</v>
      </c>
      <c r="AF190" s="119">
        <f t="shared" si="246"/>
        <v>0</v>
      </c>
      <c r="AG190" s="119">
        <f t="shared" si="247"/>
        <v>450358.29143095663</v>
      </c>
      <c r="AH190" s="121">
        <f t="shared" si="276"/>
        <v>4469999.9999999972</v>
      </c>
      <c r="AI190" s="126">
        <f t="shared" si="248"/>
        <v>4019641.7085690405</v>
      </c>
      <c r="AJ190" s="119">
        <f t="shared" si="219"/>
        <v>14897.316043962681</v>
      </c>
      <c r="AK190" s="119">
        <f t="shared" si="249"/>
        <v>20910.160104484155</v>
      </c>
      <c r="AL190" s="119">
        <f t="shared" si="250"/>
        <v>1974337.945717833</v>
      </c>
      <c r="AM190" s="126">
        <f t="shared" si="220"/>
        <v>2045303.7628512075</v>
      </c>
      <c r="AN190" s="121">
        <f t="shared" si="251"/>
        <v>296659136.00248915</v>
      </c>
      <c r="AO190" s="120">
        <f t="shared" si="297"/>
        <v>29665.913600248914</v>
      </c>
      <c r="AP190" s="128">
        <f t="shared" si="221"/>
        <v>7000</v>
      </c>
      <c r="AQ190" s="132">
        <f t="shared" si="252"/>
        <v>215.30000000000098</v>
      </c>
      <c r="AR190" s="132">
        <f t="shared" si="253"/>
        <v>259.27000000000004</v>
      </c>
      <c r="AS190" s="132">
        <f t="shared" si="254"/>
        <v>154.87499999999937</v>
      </c>
      <c r="AT190" s="139">
        <f t="shared" si="298"/>
        <v>63811380154.135712</v>
      </c>
      <c r="AU190" s="139">
        <f t="shared" si="299"/>
        <v>-592437148.00868988</v>
      </c>
      <c r="AV190" s="139">
        <f t="shared" si="292"/>
        <v>8.7656971602806153E-13</v>
      </c>
      <c r="AW190" s="139">
        <f t="shared" si="222"/>
        <v>4.5112238704963158E-11</v>
      </c>
      <c r="AX190" s="133">
        <f t="shared" si="255"/>
        <v>76885148277.765121</v>
      </c>
      <c r="AY190" s="133">
        <f t="shared" si="300"/>
        <v>-756066000.81315613</v>
      </c>
      <c r="AZ190" s="133">
        <f t="shared" si="256"/>
        <v>1.4814230424338977</v>
      </c>
      <c r="BA190" s="133">
        <f t="shared" si="257"/>
        <v>2.6906964206256077</v>
      </c>
      <c r="BB190" s="146">
        <f t="shared" si="301"/>
        <v>45900584817.984947</v>
      </c>
      <c r="BC190" s="146">
        <f t="shared" si="302"/>
        <v>-424310758.92935181</v>
      </c>
      <c r="BD190" s="146">
        <f t="shared" si="283"/>
        <v>498808.15246710856</v>
      </c>
      <c r="BE190" s="146">
        <f t="shared" si="223"/>
        <v>428893.47444218834</v>
      </c>
      <c r="BF190" s="136">
        <f t="shared" si="258"/>
        <v>14239638528.11948</v>
      </c>
      <c r="BG190" s="136">
        <f t="shared" si="259"/>
        <v>-145578924.19749069</v>
      </c>
      <c r="BH190" s="136">
        <f t="shared" si="260"/>
        <v>5.6015486994523446E-13</v>
      </c>
      <c r="BI190" s="136">
        <f t="shared" si="261"/>
        <v>9.0425563057507786E-12</v>
      </c>
      <c r="BJ190" s="150">
        <f t="shared" si="224"/>
        <v>428896.16513860901</v>
      </c>
      <c r="BK190" s="150">
        <f t="shared" si="262"/>
        <v>3342601112.9960136</v>
      </c>
      <c r="BL190" s="149">
        <f t="shared" si="263"/>
        <v>966504095.91573381</v>
      </c>
      <c r="BM190" s="150">
        <f t="shared" si="264"/>
        <v>0</v>
      </c>
      <c r="BN190" s="150">
        <f t="shared" si="284"/>
        <v>91195337506.188126</v>
      </c>
      <c r="BO190" s="154">
        <f t="shared" si="265"/>
        <v>4.4587674047526032E-2</v>
      </c>
      <c r="BP190" s="154">
        <f t="shared" si="225"/>
        <v>4.4587674047526032E-2</v>
      </c>
      <c r="BQ190" s="148">
        <f t="shared" si="266"/>
        <v>2021727308311.6777</v>
      </c>
      <c r="BR190" s="148">
        <f t="shared" si="267"/>
        <v>2021.7273083116777</v>
      </c>
      <c r="BS190" s="139">
        <f t="shared" si="226"/>
        <v>-20245043.660188075</v>
      </c>
      <c r="BT190" s="139">
        <f t="shared" si="227"/>
        <v>8904689365.0213814</v>
      </c>
      <c r="BU190" s="139">
        <f t="shared" si="228"/>
        <v>4395361082.6639509</v>
      </c>
      <c r="BV190" s="139">
        <f t="shared" si="268"/>
        <v>172362406570.42261</v>
      </c>
      <c r="BW190" s="139">
        <f t="shared" si="269"/>
        <v>43032984132.279648</v>
      </c>
      <c r="BX190" s="139">
        <f t="shared" si="270"/>
        <v>16889147383116.314</v>
      </c>
      <c r="BY190" s="143">
        <f t="shared" si="271"/>
        <v>8.2575252096404483</v>
      </c>
      <c r="BZ190" s="143">
        <f t="shared" si="229"/>
        <v>8.2575252096404483</v>
      </c>
      <c r="CA190" s="143">
        <f t="shared" si="230"/>
        <v>91.528496390528915</v>
      </c>
      <c r="CB190" s="143">
        <f t="shared" si="231"/>
        <v>91.528496390528915</v>
      </c>
      <c r="CC190" s="143">
        <f t="shared" si="232"/>
        <v>1.0366237705090033</v>
      </c>
      <c r="CD190" s="143">
        <f t="shared" si="233"/>
        <v>8.3190721665534912</v>
      </c>
      <c r="CE190" s="166">
        <f t="shared" si="234"/>
        <v>97.837791102161901</v>
      </c>
      <c r="CG190" s="167">
        <v>189</v>
      </c>
      <c r="CH190" s="169">
        <f t="shared" si="272"/>
        <v>188</v>
      </c>
      <c r="CI190" s="170">
        <f t="shared" si="273"/>
        <v>1.9726626923813055</v>
      </c>
      <c r="CK190" s="189">
        <v>188</v>
      </c>
      <c r="CL190" s="190">
        <f>'Litter calculation'!G$30+CK190</f>
        <v>42863</v>
      </c>
      <c r="CM190" s="193">
        <f t="shared" si="274"/>
        <v>5</v>
      </c>
      <c r="CN190" s="189">
        <f t="shared" si="235"/>
        <v>0.2</v>
      </c>
      <c r="CO190" s="194">
        <f t="shared" si="236"/>
        <v>0.1</v>
      </c>
      <c r="CP190" s="194">
        <f t="shared" si="237"/>
        <v>0.15</v>
      </c>
      <c r="CQ190" s="189">
        <f t="shared" si="238"/>
        <v>0.36870000000000003</v>
      </c>
      <c r="CR190" s="189">
        <f t="shared" si="306"/>
        <v>3.687E-2</v>
      </c>
      <c r="CS190" s="189">
        <f t="shared" si="306"/>
        <v>3.687E-2</v>
      </c>
      <c r="CT190" s="189">
        <f t="shared" si="239"/>
        <v>1.8599999999999998E-2</v>
      </c>
      <c r="CU190" s="189">
        <f t="shared" si="307"/>
        <v>1.8600000000000001E-3</v>
      </c>
      <c r="CV190" s="189">
        <f t="shared" si="307"/>
        <v>1.8600000000000001E-3</v>
      </c>
      <c r="CW190" s="189">
        <f t="shared" si="240"/>
        <v>2.9999999999999997E-4</v>
      </c>
      <c r="CX190" s="189">
        <f t="shared" si="308"/>
        <v>3.0000000000000001E-5</v>
      </c>
      <c r="CY190" s="189">
        <f t="shared" si="308"/>
        <v>3.0000000000000001E-5</v>
      </c>
      <c r="CZ190" s="195">
        <f t="shared" si="285"/>
        <v>5.9076928650844822</v>
      </c>
      <c r="DA190" s="195">
        <f t="shared" si="286"/>
        <v>64.525476525048362</v>
      </c>
      <c r="DB190" s="195">
        <f t="shared" si="287"/>
        <v>1.4087750663171319</v>
      </c>
      <c r="DC190" s="195">
        <f t="shared" si="288"/>
        <v>46.038501836086652</v>
      </c>
      <c r="DD190" s="195">
        <f t="shared" si="289"/>
        <v>0.99521782675948534</v>
      </c>
      <c r="DE190" s="195">
        <f t="shared" si="290"/>
        <v>32.077740731855862</v>
      </c>
      <c r="DF190" s="195">
        <f t="shared" si="291"/>
        <v>150.95340485115199</v>
      </c>
    </row>
    <row r="191" spans="9:110" x14ac:dyDescent="0.2">
      <c r="I191" s="69">
        <f t="shared" si="275"/>
        <v>188</v>
      </c>
      <c r="J191" s="76">
        <f t="shared" si="275"/>
        <v>43897</v>
      </c>
      <c r="K191" s="74">
        <f t="shared" si="241"/>
        <v>3</v>
      </c>
      <c r="L191" s="75">
        <f t="shared" si="204"/>
        <v>22.875571725048232</v>
      </c>
      <c r="M191" s="75">
        <f t="shared" si="205"/>
        <v>0.2</v>
      </c>
      <c r="N191" s="75">
        <f t="shared" si="206"/>
        <v>0.1</v>
      </c>
      <c r="O191" s="75">
        <f t="shared" si="207"/>
        <v>0.15</v>
      </c>
      <c r="P191" s="78">
        <f t="shared" si="293"/>
        <v>0.93629523167479933</v>
      </c>
      <c r="Q191" s="78">
        <f t="shared" si="208"/>
        <v>0.18813001864349457</v>
      </c>
      <c r="R191" s="78">
        <f t="shared" si="209"/>
        <v>8.4658508389572548E-2</v>
      </c>
      <c r="S191" s="78">
        <f t="shared" si="210"/>
        <v>0.41371184655398113</v>
      </c>
      <c r="T191" s="79">
        <f t="shared" si="211"/>
        <v>84.32499005176652</v>
      </c>
      <c r="U191" s="79">
        <f t="shared" si="212"/>
        <v>10.540623756470815</v>
      </c>
      <c r="V191" s="79">
        <f t="shared" si="213"/>
        <v>10.540623756470815</v>
      </c>
      <c r="W191" s="79">
        <f t="shared" si="214"/>
        <v>47.432806904118664</v>
      </c>
      <c r="X191" s="78">
        <f t="shared" si="215"/>
        <v>0.10700751971462677</v>
      </c>
      <c r="Y191" s="80">
        <f t="shared" si="216"/>
        <v>3.5186535965787392E-2</v>
      </c>
      <c r="Z191" s="63">
        <f t="shared" si="242"/>
        <v>8.5186062526536883</v>
      </c>
      <c r="AA191" s="63">
        <f t="shared" si="243"/>
        <v>8.5186062526536883</v>
      </c>
      <c r="AB191" s="80">
        <f t="shared" si="217"/>
        <v>8.5646230049263791E-2</v>
      </c>
      <c r="AC191" s="119">
        <f t="shared" si="244"/>
        <v>0</v>
      </c>
      <c r="AD191" s="119">
        <f t="shared" si="245"/>
        <v>0</v>
      </c>
      <c r="AE191" s="119">
        <f t="shared" si="218"/>
        <v>0</v>
      </c>
      <c r="AF191" s="119">
        <f t="shared" si="246"/>
        <v>0</v>
      </c>
      <c r="AG191" s="119">
        <f t="shared" si="247"/>
        <v>450358.29143095663</v>
      </c>
      <c r="AH191" s="121">
        <f t="shared" si="276"/>
        <v>4469999.9999999972</v>
      </c>
      <c r="AI191" s="126">
        <f t="shared" si="248"/>
        <v>4019641.7085690405</v>
      </c>
      <c r="AJ191" s="119">
        <f t="shared" si="219"/>
        <v>15039.436467575837</v>
      </c>
      <c r="AK191" s="119">
        <f t="shared" si="249"/>
        <v>21052.280528097312</v>
      </c>
      <c r="AL191" s="119">
        <f t="shared" si="250"/>
        <v>1995390.2262459304</v>
      </c>
      <c r="AM191" s="126">
        <f t="shared" si="220"/>
        <v>2024251.4823231101</v>
      </c>
      <c r="AN191" s="121">
        <f t="shared" si="251"/>
        <v>293605628.02691036</v>
      </c>
      <c r="AO191" s="120">
        <f t="shared" si="297"/>
        <v>29360.562802691038</v>
      </c>
      <c r="AP191" s="128">
        <f t="shared" si="221"/>
        <v>7000</v>
      </c>
      <c r="AQ191" s="132">
        <f t="shared" si="252"/>
        <v>215.50000000000097</v>
      </c>
      <c r="AR191" s="132">
        <f t="shared" si="253"/>
        <v>259.37000000000006</v>
      </c>
      <c r="AS191" s="132">
        <f t="shared" si="254"/>
        <v>155.02499999999938</v>
      </c>
      <c r="AT191" s="139">
        <f t="shared" si="298"/>
        <v>63213291714.194092</v>
      </c>
      <c r="AU191" s="139">
        <f t="shared" si="299"/>
        <v>-598088439.94161987</v>
      </c>
      <c r="AV191" s="139">
        <f t="shared" si="292"/>
        <v>3.3957439985501555E-13</v>
      </c>
      <c r="AW191" s="139">
        <f t="shared" si="222"/>
        <v>1.7407616543323864E-11</v>
      </c>
      <c r="AX191" s="133">
        <f t="shared" si="255"/>
        <v>76123131178.537064</v>
      </c>
      <c r="AY191" s="133">
        <f t="shared" si="300"/>
        <v>-762017099.22805786</v>
      </c>
      <c r="AZ191" s="133">
        <f t="shared" si="256"/>
        <v>1.2145673774368126</v>
      </c>
      <c r="BA191" s="133">
        <f t="shared" si="257"/>
        <v>2.1955047188962125</v>
      </c>
      <c r="BB191" s="146">
        <f t="shared" si="301"/>
        <v>45472171640.667557</v>
      </c>
      <c r="BC191" s="146">
        <f t="shared" si="302"/>
        <v>-428413177.31739044</v>
      </c>
      <c r="BD191" s="146">
        <f t="shared" si="283"/>
        <v>453933.01191424916</v>
      </c>
      <c r="BE191" s="146">
        <f t="shared" si="223"/>
        <v>388396.23793745984</v>
      </c>
      <c r="BF191" s="136">
        <f t="shared" si="258"/>
        <v>14093070145.291698</v>
      </c>
      <c r="BG191" s="136">
        <f t="shared" si="259"/>
        <v>-146568382.82778168</v>
      </c>
      <c r="BH191" s="136">
        <f t="shared" si="260"/>
        <v>3.665574010331276E-13</v>
      </c>
      <c r="BI191" s="136">
        <f t="shared" si="261"/>
        <v>5.8908122530707656E-12</v>
      </c>
      <c r="BJ191" s="150">
        <f t="shared" si="224"/>
        <v>388398.43344217876</v>
      </c>
      <c r="BK191" s="150">
        <f t="shared" si="262"/>
        <v>3175833065.5645046</v>
      </c>
      <c r="BL191" s="149">
        <f t="shared" si="263"/>
        <v>938672222.14388216</v>
      </c>
      <c r="BM191" s="150">
        <f t="shared" si="264"/>
        <v>0</v>
      </c>
      <c r="BN191" s="150">
        <f t="shared" si="284"/>
        <v>87081220616.913193</v>
      </c>
      <c r="BO191" s="154">
        <f t="shared" si="265"/>
        <v>4.3018973372308159E-2</v>
      </c>
      <c r="BP191" s="154">
        <f t="shared" si="225"/>
        <v>4.3018973372308159E-2</v>
      </c>
      <c r="BQ191" s="148">
        <f t="shared" si="266"/>
        <v>2022665980533.8215</v>
      </c>
      <c r="BR191" s="148">
        <f t="shared" si="267"/>
        <v>2022.6659805338215</v>
      </c>
      <c r="BS191" s="139">
        <f t="shared" si="226"/>
        <v>-20282384.414564159</v>
      </c>
      <c r="BT191" s="139">
        <f t="shared" si="227"/>
        <v>8460419286.6638412</v>
      </c>
      <c r="BU191" s="139">
        <f t="shared" si="228"/>
        <v>4350119697.9993525</v>
      </c>
      <c r="BV191" s="139">
        <f t="shared" si="268"/>
        <v>173839737181.18628</v>
      </c>
      <c r="BW191" s="139">
        <f t="shared" si="269"/>
        <v>42639681773.93129</v>
      </c>
      <c r="BX191" s="139">
        <f t="shared" si="270"/>
        <v>16745116506339.982</v>
      </c>
      <c r="BY191" s="143">
        <f t="shared" si="271"/>
        <v>8.2722510777774669</v>
      </c>
      <c r="BZ191" s="143">
        <f t="shared" si="229"/>
        <v>8.2722510777774669</v>
      </c>
      <c r="CA191" s="143">
        <f t="shared" si="230"/>
        <v>91.691721634704109</v>
      </c>
      <c r="CB191" s="143">
        <f t="shared" si="231"/>
        <v>91.691721634704109</v>
      </c>
      <c r="CC191" s="143">
        <f t="shared" si="232"/>
        <v>1.0304205915277558</v>
      </c>
      <c r="CD191" s="143">
        <f t="shared" si="233"/>
        <v>8.3337250895750561</v>
      </c>
      <c r="CE191" s="166">
        <f t="shared" si="234"/>
        <v>97.829678264316556</v>
      </c>
      <c r="CG191" s="167">
        <v>190</v>
      </c>
      <c r="CH191" s="169">
        <f t="shared" si="272"/>
        <v>189</v>
      </c>
      <c r="CI191" s="170">
        <f t="shared" si="273"/>
        <v>1.9725950790996611</v>
      </c>
      <c r="CK191" s="189">
        <v>189</v>
      </c>
      <c r="CL191" s="190">
        <f>'Litter calculation'!G$30+CK191</f>
        <v>42864</v>
      </c>
      <c r="CM191" s="193">
        <f t="shared" si="274"/>
        <v>5</v>
      </c>
      <c r="CN191" s="189">
        <f t="shared" si="235"/>
        <v>0.2</v>
      </c>
      <c r="CO191" s="194">
        <f t="shared" si="236"/>
        <v>0.1</v>
      </c>
      <c r="CP191" s="194">
        <f t="shared" si="237"/>
        <v>0.15</v>
      </c>
      <c r="CQ191" s="189">
        <f t="shared" si="238"/>
        <v>0.36870000000000003</v>
      </c>
      <c r="CR191" s="189">
        <f t="shared" si="306"/>
        <v>3.687E-2</v>
      </c>
      <c r="CS191" s="189">
        <f t="shared" si="306"/>
        <v>3.687E-2</v>
      </c>
      <c r="CT191" s="189">
        <f t="shared" si="239"/>
        <v>1.8599999999999998E-2</v>
      </c>
      <c r="CU191" s="189">
        <f t="shared" si="307"/>
        <v>1.8600000000000001E-3</v>
      </c>
      <c r="CV191" s="189">
        <f t="shared" si="307"/>
        <v>1.8600000000000001E-3</v>
      </c>
      <c r="CW191" s="189">
        <f t="shared" si="240"/>
        <v>2.9999999999999997E-4</v>
      </c>
      <c r="CX191" s="189">
        <f t="shared" si="308"/>
        <v>3.0000000000000001E-5</v>
      </c>
      <c r="CY191" s="189">
        <f t="shared" si="308"/>
        <v>3.0000000000000001E-5</v>
      </c>
      <c r="CZ191" s="195">
        <f t="shared" si="285"/>
        <v>5.872565383999385</v>
      </c>
      <c r="DA191" s="195">
        <f t="shared" si="286"/>
        <v>64.632381785446952</v>
      </c>
      <c r="DB191" s="195">
        <f t="shared" si="287"/>
        <v>1.4098441800827166</v>
      </c>
      <c r="DC191" s="195">
        <f t="shared" si="288"/>
        <v>46.133433701748693</v>
      </c>
      <c r="DD191" s="195">
        <f t="shared" si="289"/>
        <v>0.99889894206265828</v>
      </c>
      <c r="DE191" s="195">
        <f t="shared" si="290"/>
        <v>32.221247914068748</v>
      </c>
      <c r="DF191" s="195">
        <f t="shared" si="291"/>
        <v>151.26837190740915</v>
      </c>
    </row>
    <row r="192" spans="9:110" x14ac:dyDescent="0.2">
      <c r="I192" s="69">
        <f t="shared" si="275"/>
        <v>189</v>
      </c>
      <c r="J192" s="76">
        <f t="shared" si="275"/>
        <v>43898</v>
      </c>
      <c r="K192" s="74">
        <f t="shared" si="241"/>
        <v>3</v>
      </c>
      <c r="L192" s="75">
        <f t="shared" si="204"/>
        <v>22.779661144143308</v>
      </c>
      <c r="M192" s="75">
        <f t="shared" si="205"/>
        <v>0.2</v>
      </c>
      <c r="N192" s="75">
        <f t="shared" si="206"/>
        <v>0.1</v>
      </c>
      <c r="O192" s="75">
        <f t="shared" si="207"/>
        <v>0.15</v>
      </c>
      <c r="P192" s="78">
        <f t="shared" si="293"/>
        <v>0.93364459197940375</v>
      </c>
      <c r="Q192" s="78">
        <f t="shared" si="208"/>
        <v>0.18759742499307092</v>
      </c>
      <c r="R192" s="78">
        <f t="shared" si="209"/>
        <v>8.4418841246881898E-2</v>
      </c>
      <c r="S192" s="78">
        <f t="shared" si="210"/>
        <v>0.41254063366531796</v>
      </c>
      <c r="T192" s="79">
        <f t="shared" si="211"/>
        <v>84.136000145983999</v>
      </c>
      <c r="U192" s="79">
        <f t="shared" si="212"/>
        <v>10.517000018248</v>
      </c>
      <c r="V192" s="79">
        <f t="shared" si="213"/>
        <v>10.517000018248</v>
      </c>
      <c r="W192" s="79">
        <f t="shared" si="214"/>
        <v>47.326500082115999</v>
      </c>
      <c r="X192" s="78">
        <f t="shared" si="215"/>
        <v>0.10650794855794739</v>
      </c>
      <c r="Y192" s="80">
        <f t="shared" si="216"/>
        <v>3.5012745993187669E-2</v>
      </c>
      <c r="Z192" s="63">
        <f t="shared" si="242"/>
        <v>8.5346207611559723</v>
      </c>
      <c r="AA192" s="63">
        <f t="shared" si="243"/>
        <v>8.5346207611559723</v>
      </c>
      <c r="AB192" s="80">
        <f t="shared" si="217"/>
        <v>8.5451634898401352E-2</v>
      </c>
      <c r="AC192" s="119">
        <f t="shared" si="244"/>
        <v>0</v>
      </c>
      <c r="AD192" s="119">
        <f t="shared" si="245"/>
        <v>0</v>
      </c>
      <c r="AE192" s="119">
        <f t="shared" si="218"/>
        <v>0</v>
      </c>
      <c r="AF192" s="119">
        <f t="shared" si="246"/>
        <v>0</v>
      </c>
      <c r="AG192" s="119">
        <f t="shared" si="247"/>
        <v>450358.29143095663</v>
      </c>
      <c r="AH192" s="121">
        <f t="shared" si="276"/>
        <v>4469999.9999999972</v>
      </c>
      <c r="AI192" s="126">
        <f t="shared" si="248"/>
        <v>4019641.7085690405</v>
      </c>
      <c r="AJ192" s="119">
        <f t="shared" si="219"/>
        <v>15180.55122823599</v>
      </c>
      <c r="AK192" s="119">
        <f t="shared" si="249"/>
        <v>21193.395288757467</v>
      </c>
      <c r="AL192" s="119">
        <f t="shared" si="250"/>
        <v>2016583.6215346879</v>
      </c>
      <c r="AM192" s="126">
        <f t="shared" si="220"/>
        <v>2003058.0870343526</v>
      </c>
      <c r="AN192" s="121">
        <f t="shared" si="251"/>
        <v>290531652.19529235</v>
      </c>
      <c r="AO192" s="120">
        <f t="shared" si="297"/>
        <v>29053.165219529234</v>
      </c>
      <c r="AP192" s="128">
        <f t="shared" si="221"/>
        <v>7000</v>
      </c>
      <c r="AQ192" s="132">
        <f t="shared" si="252"/>
        <v>215.70000000000095</v>
      </c>
      <c r="AR192" s="132">
        <f t="shared" si="253"/>
        <v>259.47000000000008</v>
      </c>
      <c r="AS192" s="132">
        <f t="shared" si="254"/>
        <v>155.17499999999939</v>
      </c>
      <c r="AT192" s="139">
        <f t="shared" si="298"/>
        <v>62609571048.085785</v>
      </c>
      <c r="AU192" s="139">
        <f t="shared" si="299"/>
        <v>-603720666.10830688</v>
      </c>
      <c r="AV192" s="139">
        <f t="shared" si="292"/>
        <v>1.3186799762971222E-13</v>
      </c>
      <c r="AW192" s="139">
        <f t="shared" si="222"/>
        <v>6.7332584739233528E-12</v>
      </c>
      <c r="AX192" s="133">
        <f t="shared" si="255"/>
        <v>75355194629.89299</v>
      </c>
      <c r="AY192" s="133">
        <f t="shared" si="300"/>
        <v>-767936548.64407349</v>
      </c>
      <c r="AZ192" s="133">
        <f t="shared" si="256"/>
        <v>0.99612613599251676</v>
      </c>
      <c r="BA192" s="133">
        <f t="shared" si="257"/>
        <v>1.7919812762451253</v>
      </c>
      <c r="BB192" s="146">
        <f t="shared" si="301"/>
        <v>45039669381.57502</v>
      </c>
      <c r="BC192" s="146">
        <f t="shared" si="302"/>
        <v>-432502259.09253693</v>
      </c>
      <c r="BD192" s="146">
        <f t="shared" si="283"/>
        <v>413118.40410302964</v>
      </c>
      <c r="BE192" s="146">
        <f t="shared" si="223"/>
        <v>351725.16101838154</v>
      </c>
      <c r="BF192" s="136">
        <f t="shared" si="258"/>
        <v>13945519305.374033</v>
      </c>
      <c r="BG192" s="136">
        <f t="shared" si="259"/>
        <v>-147550839.91766548</v>
      </c>
      <c r="BH192" s="136">
        <f t="shared" si="260"/>
        <v>2.4010817651599132E-13</v>
      </c>
      <c r="BI192" s="136">
        <f t="shared" si="261"/>
        <v>3.8412390885131102E-12</v>
      </c>
      <c r="BJ192" s="150">
        <f t="shared" si="224"/>
        <v>351726.95299965778</v>
      </c>
      <c r="BK192" s="150">
        <f t="shared" si="262"/>
        <v>3017043218.6445398</v>
      </c>
      <c r="BL192" s="149">
        <f t="shared" si="263"/>
        <v>911718107.59585857</v>
      </c>
      <c r="BM192" s="150">
        <f t="shared" si="264"/>
        <v>0</v>
      </c>
      <c r="BN192" s="150">
        <f t="shared" si="284"/>
        <v>83152811017.625793</v>
      </c>
      <c r="BO192" s="154">
        <f t="shared" si="265"/>
        <v>4.151293043165738E-2</v>
      </c>
      <c r="BP192" s="154">
        <f t="shared" si="225"/>
        <v>4.151293043165738E-2</v>
      </c>
      <c r="BQ192" s="148">
        <f t="shared" si="266"/>
        <v>2023577698641.4175</v>
      </c>
      <c r="BR192" s="148">
        <f t="shared" si="267"/>
        <v>2023.5776986414176</v>
      </c>
      <c r="BS192" s="139">
        <f t="shared" si="226"/>
        <v>-20320514.175233923</v>
      </c>
      <c r="BT192" s="139">
        <f t="shared" si="227"/>
        <v>8037403134.4690542</v>
      </c>
      <c r="BU192" s="139">
        <f t="shared" si="228"/>
        <v>4304575057.4651031</v>
      </c>
      <c r="BV192" s="139">
        <f t="shared" si="268"/>
        <v>175317087019.18784</v>
      </c>
      <c r="BW192" s="139">
        <f t="shared" si="269"/>
        <v>42263307739.601601</v>
      </c>
      <c r="BX192" s="139">
        <f t="shared" si="270"/>
        <v>16599700428354.287</v>
      </c>
      <c r="BY192" s="143">
        <f t="shared" si="271"/>
        <v>8.2871787572227316</v>
      </c>
      <c r="BZ192" s="143">
        <f t="shared" si="229"/>
        <v>8.2871787572227316</v>
      </c>
      <c r="CA192" s="143">
        <f t="shared" si="230"/>
        <v>91.857183806424729</v>
      </c>
      <c r="CB192" s="143">
        <f t="shared" si="231"/>
        <v>91.857183806424729</v>
      </c>
      <c r="CC192" s="143">
        <f t="shared" si="232"/>
        <v>1.0243462927556317</v>
      </c>
      <c r="CD192" s="143">
        <f t="shared" si="233"/>
        <v>8.3486149201890054</v>
      </c>
      <c r="CE192" s="166">
        <f t="shared" si="234"/>
        <v>97.820572862316922</v>
      </c>
      <c r="CG192" s="167">
        <v>191</v>
      </c>
      <c r="CH192" s="169">
        <f t="shared" si="272"/>
        <v>190</v>
      </c>
      <c r="CI192" s="170">
        <f t="shared" si="273"/>
        <v>1.9725281820013127</v>
      </c>
      <c r="CK192" s="189">
        <v>190</v>
      </c>
      <c r="CL192" s="190">
        <f>'Litter calculation'!G$30+CK192</f>
        <v>42865</v>
      </c>
      <c r="CM192" s="193">
        <f t="shared" si="274"/>
        <v>5</v>
      </c>
      <c r="CN192" s="189">
        <f t="shared" si="235"/>
        <v>0.2</v>
      </c>
      <c r="CO192" s="194">
        <f t="shared" si="236"/>
        <v>0.1</v>
      </c>
      <c r="CP192" s="194">
        <f t="shared" si="237"/>
        <v>0.15</v>
      </c>
      <c r="CQ192" s="189">
        <f t="shared" si="238"/>
        <v>0.36870000000000003</v>
      </c>
      <c r="CR192" s="189">
        <f t="shared" si="306"/>
        <v>3.687E-2</v>
      </c>
      <c r="CS192" s="189">
        <f t="shared" si="306"/>
        <v>3.687E-2</v>
      </c>
      <c r="CT192" s="189">
        <f t="shared" si="239"/>
        <v>1.8599999999999998E-2</v>
      </c>
      <c r="CU192" s="189">
        <f t="shared" si="307"/>
        <v>1.8600000000000001E-3</v>
      </c>
      <c r="CV192" s="189">
        <f t="shared" si="307"/>
        <v>1.8600000000000001E-3</v>
      </c>
      <c r="CW192" s="189">
        <f t="shared" si="240"/>
        <v>2.9999999999999997E-4</v>
      </c>
      <c r="CX192" s="189">
        <f t="shared" si="308"/>
        <v>3.0000000000000001E-5</v>
      </c>
      <c r="CY192" s="189">
        <f t="shared" si="308"/>
        <v>3.0000000000000001E-5</v>
      </c>
      <c r="CZ192" s="195">
        <f t="shared" si="285"/>
        <v>5.8380852352096406</v>
      </c>
      <c r="DA192" s="195">
        <f t="shared" si="286"/>
        <v>64.739254979077671</v>
      </c>
      <c r="DB192" s="195">
        <f t="shared" si="287"/>
        <v>1.4109113071449042</v>
      </c>
      <c r="DC192" s="195">
        <f t="shared" si="288"/>
        <v>46.228362719497483</v>
      </c>
      <c r="DD192" s="195">
        <f t="shared" si="289"/>
        <v>1.0025732168550145</v>
      </c>
      <c r="DE192" s="195">
        <f t="shared" si="290"/>
        <v>32.364750791130746</v>
      </c>
      <c r="DF192" s="195">
        <f t="shared" si="291"/>
        <v>151.58393824891544</v>
      </c>
    </row>
    <row r="193" spans="9:110" x14ac:dyDescent="0.2">
      <c r="I193" s="69">
        <f t="shared" si="275"/>
        <v>190</v>
      </c>
      <c r="J193" s="76">
        <f t="shared" si="275"/>
        <v>43899</v>
      </c>
      <c r="K193" s="74">
        <f t="shared" si="241"/>
        <v>3</v>
      </c>
      <c r="L193" s="75">
        <f t="shared" si="204"/>
        <v>22.682079515090777</v>
      </c>
      <c r="M193" s="75">
        <f t="shared" si="205"/>
        <v>0.2</v>
      </c>
      <c r="N193" s="75">
        <f t="shared" si="206"/>
        <v>0.1</v>
      </c>
      <c r="O193" s="75">
        <f t="shared" si="207"/>
        <v>0.15</v>
      </c>
      <c r="P193" s="78">
        <f t="shared" si="293"/>
        <v>0.93095547129129819</v>
      </c>
      <c r="Q193" s="78">
        <f t="shared" si="208"/>
        <v>0.18705709934783293</v>
      </c>
      <c r="R193" s="78">
        <f t="shared" si="209"/>
        <v>8.417569470652482E-2</v>
      </c>
      <c r="S193" s="78">
        <f t="shared" si="210"/>
        <v>0.41135241754731777</v>
      </c>
      <c r="T193" s="79">
        <f t="shared" si="211"/>
        <v>83.947487860039615</v>
      </c>
      <c r="U193" s="79">
        <f t="shared" si="212"/>
        <v>10.493435982504952</v>
      </c>
      <c r="V193" s="79">
        <f t="shared" si="213"/>
        <v>10.493435982504952</v>
      </c>
      <c r="W193" s="79">
        <f t="shared" si="214"/>
        <v>47.220461921272289</v>
      </c>
      <c r="X193" s="78">
        <f t="shared" si="215"/>
        <v>0.10600206690333258</v>
      </c>
      <c r="Y193" s="80">
        <f t="shared" si="216"/>
        <v>3.4835928081344489E-2</v>
      </c>
      <c r="Z193" s="63">
        <f t="shared" si="242"/>
        <v>8.5509648189684455</v>
      </c>
      <c r="AA193" s="63">
        <f t="shared" si="243"/>
        <v>8.5509648189684455</v>
      </c>
      <c r="AB193" s="80">
        <f t="shared" si="217"/>
        <v>8.5254103072088375E-2</v>
      </c>
      <c r="AC193" s="119">
        <f t="shared" si="244"/>
        <v>0</v>
      </c>
      <c r="AD193" s="119">
        <f t="shared" si="245"/>
        <v>0</v>
      </c>
      <c r="AE193" s="119">
        <f t="shared" si="218"/>
        <v>0</v>
      </c>
      <c r="AF193" s="119">
        <f t="shared" si="246"/>
        <v>0</v>
      </c>
      <c r="AG193" s="119">
        <f t="shared" si="247"/>
        <v>450358.29143095663</v>
      </c>
      <c r="AH193" s="121">
        <f t="shared" si="276"/>
        <v>4469999.9999999972</v>
      </c>
      <c r="AI193" s="126">
        <f t="shared" si="248"/>
        <v>4019641.7085690405</v>
      </c>
      <c r="AJ193" s="119">
        <f t="shared" si="219"/>
        <v>15320.606786985622</v>
      </c>
      <c r="AK193" s="119">
        <f t="shared" si="249"/>
        <v>21333.450847507098</v>
      </c>
      <c r="AL193" s="119">
        <f t="shared" si="250"/>
        <v>2037917.0723821949</v>
      </c>
      <c r="AM193" s="126">
        <f t="shared" si="220"/>
        <v>1981724.6361868456</v>
      </c>
      <c r="AN193" s="121">
        <f t="shared" si="251"/>
        <v>287437362.13856721</v>
      </c>
      <c r="AO193" s="120">
        <f t="shared" si="297"/>
        <v>28743.736213856722</v>
      </c>
      <c r="AP193" s="128">
        <f t="shared" si="221"/>
        <v>7000</v>
      </c>
      <c r="AQ193" s="132">
        <f t="shared" si="252"/>
        <v>215.90000000000094</v>
      </c>
      <c r="AR193" s="132">
        <f t="shared" si="253"/>
        <v>259.57000000000011</v>
      </c>
      <c r="AS193" s="132">
        <f t="shared" si="254"/>
        <v>155.32499999999939</v>
      </c>
      <c r="AT193" s="139">
        <f t="shared" si="298"/>
        <v>62000239013.289223</v>
      </c>
      <c r="AU193" s="139">
        <f t="shared" si="299"/>
        <v>-609332034.79656219</v>
      </c>
      <c r="AV193" s="139">
        <f t="shared" si="292"/>
        <v>5.1335211145256489E-14</v>
      </c>
      <c r="AW193" s="139">
        <f t="shared" si="222"/>
        <v>2.610771612466119E-12</v>
      </c>
      <c r="AX193" s="133">
        <f t="shared" si="255"/>
        <v>74581372354.094055</v>
      </c>
      <c r="AY193" s="133">
        <f t="shared" si="300"/>
        <v>-773822275.79893494</v>
      </c>
      <c r="AZ193" s="133">
        <f t="shared" si="256"/>
        <v>0.81725762866023188</v>
      </c>
      <c r="BA193" s="133">
        <f t="shared" si="257"/>
        <v>1.4630694775677904</v>
      </c>
      <c r="BB193" s="146">
        <f t="shared" si="301"/>
        <v>44603092669.85199</v>
      </c>
      <c r="BC193" s="146">
        <f t="shared" si="302"/>
        <v>-436576711.72303009</v>
      </c>
      <c r="BD193" s="146">
        <f t="shared" si="283"/>
        <v>375994.66674897715</v>
      </c>
      <c r="BE193" s="146">
        <f t="shared" si="223"/>
        <v>318519.3356940723</v>
      </c>
      <c r="BF193" s="136">
        <f t="shared" si="258"/>
        <v>13796993382.651226</v>
      </c>
      <c r="BG193" s="136">
        <f t="shared" si="259"/>
        <v>-148525922.72280693</v>
      </c>
      <c r="BH193" s="136">
        <f t="shared" si="260"/>
        <v>1.5743766110471687E-13</v>
      </c>
      <c r="BI193" s="136">
        <f t="shared" si="261"/>
        <v>2.5071859045779628E-12</v>
      </c>
      <c r="BJ193" s="150">
        <f t="shared" si="224"/>
        <v>318520.79876354989</v>
      </c>
      <c r="BK193" s="150">
        <f t="shared" si="262"/>
        <v>2865865252.6059489</v>
      </c>
      <c r="BL193" s="149">
        <f t="shared" si="263"/>
        <v>885614060.89974439</v>
      </c>
      <c r="BM193" s="150">
        <f t="shared" si="264"/>
        <v>0</v>
      </c>
      <c r="BN193" s="150">
        <f t="shared" si="284"/>
        <v>79401650224.918869</v>
      </c>
      <c r="BO193" s="154">
        <f t="shared" si="265"/>
        <v>4.0066944102637947E-2</v>
      </c>
      <c r="BP193" s="154">
        <f t="shared" si="225"/>
        <v>4.0066944102637947E-2</v>
      </c>
      <c r="BQ193" s="148">
        <f t="shared" si="266"/>
        <v>2024463312702.3171</v>
      </c>
      <c r="BR193" s="148">
        <f t="shared" si="267"/>
        <v>2024.4633127023171</v>
      </c>
      <c r="BS193" s="139">
        <f t="shared" si="226"/>
        <v>-20359428.576676432</v>
      </c>
      <c r="BT193" s="139">
        <f t="shared" si="227"/>
        <v>7634665032.9422483</v>
      </c>
      <c r="BU193" s="139">
        <f t="shared" si="228"/>
        <v>4258729437.2893</v>
      </c>
      <c r="BV193" s="139">
        <f t="shared" si="268"/>
        <v>176794120681.71609</v>
      </c>
      <c r="BW193" s="139">
        <f t="shared" si="269"/>
        <v>41902227347.626534</v>
      </c>
      <c r="BX193" s="139">
        <f t="shared" si="270"/>
        <v>16452894781121.391</v>
      </c>
      <c r="BY193" s="143">
        <f t="shared" si="271"/>
        <v>8.3023112700356716</v>
      </c>
      <c r="BZ193" s="143">
        <f t="shared" si="229"/>
        <v>8.3023112700356716</v>
      </c>
      <c r="CA193" s="143">
        <f t="shared" si="230"/>
        <v>92.024916402961267</v>
      </c>
      <c r="CB193" s="143">
        <f t="shared" si="231"/>
        <v>92.024916402961267</v>
      </c>
      <c r="CC193" s="143">
        <f t="shared" si="232"/>
        <v>1.0183992884566764</v>
      </c>
      <c r="CD193" s="143">
        <f t="shared" si="233"/>
        <v>8.3637430685094021</v>
      </c>
      <c r="CE193" s="166">
        <f t="shared" si="234"/>
        <v>97.810518994959111</v>
      </c>
      <c r="CG193" s="167">
        <v>192</v>
      </c>
      <c r="CH193" s="169">
        <f t="shared" si="272"/>
        <v>191</v>
      </c>
      <c r="CI193" s="170">
        <f t="shared" si="273"/>
        <v>1.9724619897672133</v>
      </c>
      <c r="CK193" s="189">
        <v>191</v>
      </c>
      <c r="CL193" s="190">
        <f>'Litter calculation'!G$30+CK193</f>
        <v>42866</v>
      </c>
      <c r="CM193" s="193">
        <f t="shared" si="274"/>
        <v>5</v>
      </c>
      <c r="CN193" s="189">
        <f t="shared" si="235"/>
        <v>0.2</v>
      </c>
      <c r="CO193" s="194">
        <f t="shared" si="236"/>
        <v>0.1</v>
      </c>
      <c r="CP193" s="194">
        <f t="shared" si="237"/>
        <v>0.15</v>
      </c>
      <c r="CQ193" s="189">
        <f t="shared" si="238"/>
        <v>0.36870000000000003</v>
      </c>
      <c r="CR193" s="189">
        <f t="shared" si="306"/>
        <v>3.687E-2</v>
      </c>
      <c r="CS193" s="189">
        <f t="shared" si="306"/>
        <v>3.687E-2</v>
      </c>
      <c r="CT193" s="189">
        <f t="shared" si="239"/>
        <v>1.8599999999999998E-2</v>
      </c>
      <c r="CU193" s="189">
        <f t="shared" si="307"/>
        <v>1.8600000000000001E-3</v>
      </c>
      <c r="CV193" s="189">
        <f t="shared" si="307"/>
        <v>1.8600000000000001E-3</v>
      </c>
      <c r="CW193" s="189">
        <f t="shared" si="240"/>
        <v>2.9999999999999997E-4</v>
      </c>
      <c r="CX193" s="189">
        <f t="shared" si="308"/>
        <v>3.0000000000000001E-5</v>
      </c>
      <c r="CY193" s="189">
        <f t="shared" si="308"/>
        <v>3.0000000000000001E-5</v>
      </c>
      <c r="CZ193" s="195">
        <f t="shared" si="285"/>
        <v>5.8042404896190645</v>
      </c>
      <c r="DA193" s="195">
        <f t="shared" si="286"/>
        <v>64.846096115559121</v>
      </c>
      <c r="DB193" s="195">
        <f t="shared" si="287"/>
        <v>1.4119764511955286</v>
      </c>
      <c r="DC193" s="195">
        <f t="shared" si="288"/>
        <v>46.323288889418457</v>
      </c>
      <c r="DD193" s="195">
        <f t="shared" si="289"/>
        <v>1.006240663848079</v>
      </c>
      <c r="DE193" s="195">
        <f t="shared" si="290"/>
        <v>32.508249363171004</v>
      </c>
      <c r="DF193" s="195">
        <f t="shared" si="291"/>
        <v>151.90009197281125</v>
      </c>
    </row>
    <row r="194" spans="9:110" x14ac:dyDescent="0.2">
      <c r="I194" s="69">
        <f t="shared" si="275"/>
        <v>191</v>
      </c>
      <c r="J194" s="76">
        <f t="shared" si="275"/>
        <v>43900</v>
      </c>
      <c r="K194" s="74">
        <f t="shared" si="241"/>
        <v>3</v>
      </c>
      <c r="L194" s="75">
        <f t="shared" si="204"/>
        <v>22.582856267179011</v>
      </c>
      <c r="M194" s="75">
        <f t="shared" si="205"/>
        <v>0.2</v>
      </c>
      <c r="N194" s="75">
        <f t="shared" si="206"/>
        <v>0.1</v>
      </c>
      <c r="O194" s="75">
        <f t="shared" si="207"/>
        <v>0.15</v>
      </c>
      <c r="P194" s="78">
        <f t="shared" si="293"/>
        <v>0.92822905317070303</v>
      </c>
      <c r="Q194" s="78">
        <f t="shared" si="208"/>
        <v>0.18650927952081106</v>
      </c>
      <c r="R194" s="78">
        <f t="shared" si="209"/>
        <v>8.3929175784364957E-2</v>
      </c>
      <c r="S194" s="78">
        <f t="shared" si="210"/>
        <v>0.41014772116845022</v>
      </c>
      <c r="T194" s="79">
        <f t="shared" si="211"/>
        <v>83.759626572342825</v>
      </c>
      <c r="U194" s="79">
        <f t="shared" si="212"/>
        <v>10.469953321542853</v>
      </c>
      <c r="V194" s="79">
        <f t="shared" si="213"/>
        <v>10.469953321542853</v>
      </c>
      <c r="W194" s="79">
        <f t="shared" si="214"/>
        <v>47.114789946942835</v>
      </c>
      <c r="X194" s="78">
        <f t="shared" si="215"/>
        <v>0.10549013848327504</v>
      </c>
      <c r="Y194" s="80">
        <f t="shared" si="216"/>
        <v>3.465613555612837E-2</v>
      </c>
      <c r="Z194" s="63">
        <f t="shared" si="242"/>
        <v>8.5676365364687879</v>
      </c>
      <c r="AA194" s="63">
        <f t="shared" si="243"/>
        <v>8.5676365364687879</v>
      </c>
      <c r="AB194" s="80">
        <f t="shared" si="217"/>
        <v>8.5053716361462528E-2</v>
      </c>
      <c r="AC194" s="119">
        <f t="shared" si="244"/>
        <v>0</v>
      </c>
      <c r="AD194" s="119">
        <f t="shared" si="245"/>
        <v>0</v>
      </c>
      <c r="AE194" s="119">
        <f t="shared" si="218"/>
        <v>0</v>
      </c>
      <c r="AF194" s="119">
        <f t="shared" si="246"/>
        <v>0</v>
      </c>
      <c r="AG194" s="119">
        <f t="shared" si="247"/>
        <v>450358.29143095663</v>
      </c>
      <c r="AH194" s="121">
        <f t="shared" si="276"/>
        <v>4469999.9999999972</v>
      </c>
      <c r="AI194" s="126">
        <f t="shared" si="248"/>
        <v>4019641.7085690405</v>
      </c>
      <c r="AJ194" s="119">
        <f t="shared" si="219"/>
        <v>15459.549603256286</v>
      </c>
      <c r="AK194" s="119">
        <f t="shared" si="249"/>
        <v>21472.393663777762</v>
      </c>
      <c r="AL194" s="119">
        <f t="shared" si="250"/>
        <v>2059389.4660459727</v>
      </c>
      <c r="AM194" s="126">
        <f t="shared" si="220"/>
        <v>1960252.2425230679</v>
      </c>
      <c r="AN194" s="121">
        <f t="shared" si="251"/>
        <v>284322919.2534079</v>
      </c>
      <c r="AO194" s="120">
        <f t="shared" si="297"/>
        <v>28432.291925340789</v>
      </c>
      <c r="AP194" s="128">
        <f t="shared" si="221"/>
        <v>7000</v>
      </c>
      <c r="AQ194" s="132">
        <f t="shared" si="252"/>
        <v>216.10000000000093</v>
      </c>
      <c r="AR194" s="132">
        <f t="shared" si="253"/>
        <v>259.67000000000013</v>
      </c>
      <c r="AS194" s="132">
        <f t="shared" si="254"/>
        <v>155.4749999999994</v>
      </c>
      <c r="AT194" s="139">
        <f t="shared" si="298"/>
        <v>61385318266.811035</v>
      </c>
      <c r="AU194" s="139">
        <f t="shared" si="299"/>
        <v>-614920746.47818756</v>
      </c>
      <c r="AV194" s="139">
        <f t="shared" si="292"/>
        <v>2.0034461641592028E-14</v>
      </c>
      <c r="AW194" s="139">
        <f t="shared" si="222"/>
        <v>1.0148131506724453E-12</v>
      </c>
      <c r="AX194" s="133">
        <f t="shared" si="255"/>
        <v>73801700150.607117</v>
      </c>
      <c r="AY194" s="133">
        <f t="shared" si="300"/>
        <v>-779672203.48693848</v>
      </c>
      <c r="AZ194" s="133">
        <f t="shared" si="256"/>
        <v>0.67074448939975151</v>
      </c>
      <c r="BA194" s="133">
        <f t="shared" si="257"/>
        <v>1.1949001450218173</v>
      </c>
      <c r="BB194" s="146">
        <f t="shared" si="301"/>
        <v>44162457433.035408</v>
      </c>
      <c r="BC194" s="146">
        <f t="shared" si="302"/>
        <v>-440635236.81658173</v>
      </c>
      <c r="BD194" s="146">
        <f t="shared" si="283"/>
        <v>342225.92357794393</v>
      </c>
      <c r="BE194" s="146">
        <f t="shared" si="223"/>
        <v>288451.68403289368</v>
      </c>
      <c r="BF194" s="136">
        <f t="shared" si="258"/>
        <v>13647500124.163578</v>
      </c>
      <c r="BG194" s="136">
        <f t="shared" si="259"/>
        <v>-149493258.48764801</v>
      </c>
      <c r="BH194" s="136">
        <f t="shared" si="260"/>
        <v>1.0333617644383754E-13</v>
      </c>
      <c r="BI194" s="136">
        <f t="shared" si="261"/>
        <v>1.6380505939516972E-12</v>
      </c>
      <c r="BJ194" s="150">
        <f t="shared" si="224"/>
        <v>288452.87893303868</v>
      </c>
      <c r="BK194" s="150">
        <f t="shared" si="262"/>
        <v>2721948526.3496976</v>
      </c>
      <c r="BL194" s="149">
        <f t="shared" si="263"/>
        <v>860333196.67642093</v>
      </c>
      <c r="BM194" s="150">
        <f t="shared" si="264"/>
        <v>0</v>
      </c>
      <c r="BN194" s="150">
        <f t="shared" si="284"/>
        <v>75819656954.771683</v>
      </c>
      <c r="BO194" s="154">
        <f t="shared" si="265"/>
        <v>3.8678520707714201E-2</v>
      </c>
      <c r="BP194" s="154">
        <f t="shared" si="225"/>
        <v>3.8678520707714201E-2</v>
      </c>
      <c r="BQ194" s="148">
        <f t="shared" si="266"/>
        <v>2025323645898.9937</v>
      </c>
      <c r="BR194" s="148">
        <f t="shared" si="267"/>
        <v>2025.3236458989936</v>
      </c>
      <c r="BS194" s="139">
        <f t="shared" si="226"/>
        <v>-20399123.119793463</v>
      </c>
      <c r="BT194" s="139">
        <f t="shared" si="227"/>
        <v>7251270874.1955948</v>
      </c>
      <c r="BU194" s="139">
        <f t="shared" si="228"/>
        <v>4212585228.7586527</v>
      </c>
      <c r="BV194" s="139">
        <f t="shared" si="268"/>
        <v>178270495909.42468</v>
      </c>
      <c r="BW194" s="139">
        <f t="shared" si="269"/>
        <v>41554868390.787735</v>
      </c>
      <c r="BX194" s="139">
        <f t="shared" si="270"/>
        <v>16304694898376.682</v>
      </c>
      <c r="BY194" s="143">
        <f t="shared" si="271"/>
        <v>8.3176514454031096</v>
      </c>
      <c r="BZ194" s="143">
        <f t="shared" si="229"/>
        <v>8.3176514454031096</v>
      </c>
      <c r="CA194" s="143">
        <f t="shared" si="230"/>
        <v>92.194950783735479</v>
      </c>
      <c r="CB194" s="143">
        <f t="shared" si="231"/>
        <v>92.194950783735479</v>
      </c>
      <c r="CC194" s="143">
        <f t="shared" si="232"/>
        <v>1.012578034829803</v>
      </c>
      <c r="CD194" s="143">
        <f t="shared" si="233"/>
        <v>8.3791108245520416</v>
      </c>
      <c r="CE194" s="166">
        <f t="shared" si="234"/>
        <v>97.7995598772862</v>
      </c>
      <c r="CG194" s="167">
        <v>193</v>
      </c>
      <c r="CH194" s="169">
        <f t="shared" si="272"/>
        <v>192</v>
      </c>
      <c r="CI194" s="170">
        <f t="shared" si="273"/>
        <v>1.9723964913155825</v>
      </c>
      <c r="CK194" s="189">
        <v>192</v>
      </c>
      <c r="CL194" s="190">
        <f>'Litter calculation'!G$30+CK194</f>
        <v>42867</v>
      </c>
      <c r="CM194" s="193">
        <f t="shared" si="274"/>
        <v>5</v>
      </c>
      <c r="CN194" s="189">
        <f t="shared" si="235"/>
        <v>0.2</v>
      </c>
      <c r="CO194" s="194">
        <f t="shared" si="236"/>
        <v>0.1</v>
      </c>
      <c r="CP194" s="194">
        <f t="shared" si="237"/>
        <v>0.15</v>
      </c>
      <c r="CQ194" s="189">
        <f t="shared" si="238"/>
        <v>0.36870000000000003</v>
      </c>
      <c r="CR194" s="189">
        <f t="shared" si="306"/>
        <v>3.687E-2</v>
      </c>
      <c r="CS194" s="189">
        <f t="shared" si="306"/>
        <v>3.687E-2</v>
      </c>
      <c r="CT194" s="189">
        <f t="shared" si="239"/>
        <v>1.8599999999999998E-2</v>
      </c>
      <c r="CU194" s="189">
        <f t="shared" si="307"/>
        <v>1.8600000000000001E-3</v>
      </c>
      <c r="CV194" s="189">
        <f t="shared" si="307"/>
        <v>1.8600000000000001E-3</v>
      </c>
      <c r="CW194" s="189">
        <f t="shared" si="240"/>
        <v>2.9999999999999997E-4</v>
      </c>
      <c r="CX194" s="189">
        <f t="shared" si="308"/>
        <v>3.0000000000000001E-5</v>
      </c>
      <c r="CY194" s="189">
        <f t="shared" si="308"/>
        <v>3.0000000000000001E-5</v>
      </c>
      <c r="CZ194" s="195">
        <f t="shared" si="285"/>
        <v>5.7710194379619004</v>
      </c>
      <c r="DA194" s="195">
        <f t="shared" si="286"/>
        <v>64.95290520450699</v>
      </c>
      <c r="DB194" s="195">
        <f t="shared" si="287"/>
        <v>1.4130396159195633</v>
      </c>
      <c r="DC194" s="195">
        <f t="shared" si="288"/>
        <v>46.418212211597051</v>
      </c>
      <c r="DD194" s="195">
        <f t="shared" si="289"/>
        <v>1.0099012957297546</v>
      </c>
      <c r="DE194" s="195">
        <f t="shared" si="290"/>
        <v>32.651743630318677</v>
      </c>
      <c r="DF194" s="195">
        <f t="shared" si="291"/>
        <v>152.21682139603394</v>
      </c>
    </row>
    <row r="195" spans="9:110" x14ac:dyDescent="0.2">
      <c r="I195" s="69">
        <f t="shared" si="275"/>
        <v>192</v>
      </c>
      <c r="J195" s="76">
        <f t="shared" si="275"/>
        <v>43901</v>
      </c>
      <c r="K195" s="74">
        <f t="shared" si="241"/>
        <v>3</v>
      </c>
      <c r="L195" s="75">
        <f t="shared" ref="L195:L258" si="309">IF(D$8="seasonal",(17.2388+7.8574*SIN((2*PI()*(J195-DATE(YEAR(J195),1,0))/361.8)+1.178))+D$73,D$9)</f>
        <v>22.482021324786249</v>
      </c>
      <c r="M195" s="75">
        <f t="shared" ref="M195:M258" si="310">IF($K195=12,D$37,IF($K195&lt;=2,D$37,IF($K195&lt;=5,D$40,IF($K195&lt;=8,D$43,D$46))))</f>
        <v>0.2</v>
      </c>
      <c r="N195" s="75">
        <f t="shared" ref="N195:N258" si="311">IF($K195=12,D$39,IF($K195&lt;=2,D$39,IF($K195&lt;=5,D$42,IF($K195&lt;=8,D$45,D$48))))</f>
        <v>0.1</v>
      </c>
      <c r="O195" s="75">
        <f t="shared" ref="O195:O258" si="312">IF($K195=12,D$38,IF($K195&lt;=2,D$38,IF($K195&lt;=5,D$41,IF($K195&lt;=8,D$44,D$47))))</f>
        <v>0.15</v>
      </c>
      <c r="P195" s="78">
        <f t="shared" si="293"/>
        <v>0.92546652965030718</v>
      </c>
      <c r="Q195" s="78">
        <f t="shared" ref="Q195:Q258" si="313">$D$76*1.03^($L195-20)</f>
        <v>0.18595420502741056</v>
      </c>
      <c r="R195" s="78">
        <f t="shared" ref="R195:R258" si="314">$D$75*1.03^($L195-20)</f>
        <v>8.3679392262334742E-2</v>
      </c>
      <c r="S195" s="78">
        <f t="shared" ref="S195:S258" si="315">$D$77*1.03^($L195-20)</f>
        <v>0.40892707124083338</v>
      </c>
      <c r="T195" s="79">
        <f t="shared" ref="T195:T258" si="316">$D$78*(0.93255 + 0.06745*(EXP(0.2047*($L195-20))))</f>
        <v>83.572583098221926</v>
      </c>
      <c r="U195" s="79">
        <f t="shared" ref="U195:U258" si="317">$D$80*(0.93255 + 0.06745*(EXP(0.2047*($L195-20))))</f>
        <v>10.446572887277741</v>
      </c>
      <c r="V195" s="79">
        <f t="shared" ref="V195:V258" si="318">$D$79*(0.93255 + 0.06745*(EXP(0.2047*($L195-20))))</f>
        <v>10.446572887277741</v>
      </c>
      <c r="W195" s="79">
        <f t="shared" ref="W195:W258" si="319">$D$81*(0.93255 + 0.06745*(EXP(0.2047*($L195-20))))</f>
        <v>47.009577992749833</v>
      </c>
      <c r="X195" s="78">
        <f t="shared" ref="X195:X258" si="320">D$83*1.05^(L195-20)</f>
        <v>0.10497242756574914</v>
      </c>
      <c r="Y195" s="80">
        <f t="shared" ref="Y195:Y258" si="321">+D$84*(-0.2088+0.0604*$L195)</f>
        <v>3.4473422640512681E-2</v>
      </c>
      <c r="Z195" s="63">
        <f t="shared" si="242"/>
        <v>8.5846339660550655</v>
      </c>
      <c r="AA195" s="63">
        <f t="shared" si="243"/>
        <v>8.5846339660550655</v>
      </c>
      <c r="AB195" s="80">
        <f t="shared" ref="AB195:AB258" si="322">+D$85*1.024^($L195-20)</f>
        <v>8.4850557280312169E-2</v>
      </c>
      <c r="AC195" s="119">
        <f t="shared" si="244"/>
        <v>0</v>
      </c>
      <c r="AD195" s="119">
        <f t="shared" si="245"/>
        <v>0</v>
      </c>
      <c r="AE195" s="119">
        <f t="shared" ref="AE195:AE258" si="323">IF(I195&lt;D$16,(D$27/100)*AD195,(D$28/100)*AD195)</f>
        <v>0</v>
      </c>
      <c r="AF195" s="119">
        <f t="shared" si="246"/>
        <v>0</v>
      </c>
      <c r="AG195" s="119">
        <f t="shared" si="247"/>
        <v>450358.29143095663</v>
      </c>
      <c r="AH195" s="121">
        <f t="shared" si="276"/>
        <v>4469999.9999999972</v>
      </c>
      <c r="AI195" s="126">
        <f t="shared" si="248"/>
        <v>4019641.7085690405</v>
      </c>
      <c r="AJ195" s="119">
        <f t="shared" ref="AJ195:AJ258" si="324">IF(((SUM(AF$3:AF$273))/(D$91*SQRT(2*PI())))*(EXP(-0.5*((I195-D$92)/D$91)^2)-EXP(-9/2))&lt;0,0,(SUM(AF$3:AF$273))/(D$91*SQRT(2*PI())))*EXP(-0.5*((I195-D$92)/D$91)^2)</f>
        <v>15597.326168315851</v>
      </c>
      <c r="AK195" s="119">
        <f t="shared" si="249"/>
        <v>21610.170228837327</v>
      </c>
      <c r="AL195" s="119">
        <f t="shared" si="250"/>
        <v>2080999.6362748099</v>
      </c>
      <c r="AM195" s="126">
        <f t="shared" ref="AM195:AM258" si="325">AI195-AL195</f>
        <v>1938642.0722942306</v>
      </c>
      <c r="AN195" s="121">
        <f t="shared" si="251"/>
        <v>281188492.69761026</v>
      </c>
      <c r="AO195" s="120">
        <f t="shared" si="297"/>
        <v>28118.849269761027</v>
      </c>
      <c r="AP195" s="128">
        <f t="shared" ref="AP195:AP258" si="326">D$21</f>
        <v>7000</v>
      </c>
      <c r="AQ195" s="132">
        <f t="shared" si="252"/>
        <v>216.30000000000092</v>
      </c>
      <c r="AR195" s="132">
        <f t="shared" si="253"/>
        <v>259.77000000000015</v>
      </c>
      <c r="AS195" s="132">
        <f t="shared" si="254"/>
        <v>155.6249999999994</v>
      </c>
      <c r="AT195" s="139">
        <f t="shared" si="298"/>
        <v>60764833271.953842</v>
      </c>
      <c r="AU195" s="139">
        <f t="shared" si="299"/>
        <v>-620484994.85719299</v>
      </c>
      <c r="AV195" s="139">
        <f t="shared" si="292"/>
        <v>7.8386400066658793E-15</v>
      </c>
      <c r="AW195" s="139">
        <f t="shared" ref="AW195:AW258" si="327">T195*AV195*(1-EXP(-P195))</f>
        <v>3.9545064761850321E-13</v>
      </c>
      <c r="AX195" s="133">
        <f t="shared" si="255"/>
        <v>73016215898.788498</v>
      </c>
      <c r="AY195" s="133">
        <f t="shared" si="300"/>
        <v>-785484251.81861877</v>
      </c>
      <c r="AZ195" s="133">
        <f t="shared" si="256"/>
        <v>0.550693711796578</v>
      </c>
      <c r="BA195" s="133">
        <f t="shared" si="257"/>
        <v>0.97619384325103886</v>
      </c>
      <c r="BB195" s="146">
        <f t="shared" si="301"/>
        <v>43717780902.160782</v>
      </c>
      <c r="BC195" s="146">
        <f t="shared" si="302"/>
        <v>-444676530.87462616</v>
      </c>
      <c r="BD195" s="146">
        <f t="shared" si="283"/>
        <v>311506.99523977359</v>
      </c>
      <c r="BE195" s="146">
        <f t="shared" ref="BE195:BE258" si="328">V195*BD195*(1-EXP(-R195))</f>
        <v>261225.8271647449</v>
      </c>
      <c r="BF195" s="136">
        <f t="shared" si="258"/>
        <v>13497047649.485292</v>
      </c>
      <c r="BG195" s="136">
        <f t="shared" si="259"/>
        <v>-150452474.6782856</v>
      </c>
      <c r="BH195" s="136">
        <f t="shared" si="260"/>
        <v>6.7895859701362045E-14</v>
      </c>
      <c r="BI195" s="136">
        <f t="shared" si="261"/>
        <v>1.071272327844861E-12</v>
      </c>
      <c r="BJ195" s="150">
        <f t="shared" ref="BJ195:BJ258" si="329">SUM(BI195,BA195,BE195,AW195)</f>
        <v>261226.80335858816</v>
      </c>
      <c r="BK195" s="150">
        <f t="shared" si="262"/>
        <v>2584957493.8370337</v>
      </c>
      <c r="BL195" s="149">
        <f t="shared" si="263"/>
        <v>835849416.69331348</v>
      </c>
      <c r="BM195" s="150">
        <f t="shared" si="264"/>
        <v>0</v>
      </c>
      <c r="BN195" s="150">
        <f t="shared" si="284"/>
        <v>72399111271.044693</v>
      </c>
      <c r="BO195" s="154">
        <f t="shared" si="265"/>
        <v>3.7345269818355918E-2</v>
      </c>
      <c r="BP195" s="154">
        <f t="shared" ref="BP195:BP258" si="330">IF(AK195&gt;0,BO195,NA())</f>
        <v>3.7345269818355918E-2</v>
      </c>
      <c r="BQ195" s="148">
        <f t="shared" si="266"/>
        <v>2026159495315.687</v>
      </c>
      <c r="BR195" s="148">
        <f t="shared" si="267"/>
        <v>2026.1594953156869</v>
      </c>
      <c r="BS195" s="139">
        <f t="shared" ref="BS195:BS258" si="331">(IF(I195&lt;D$16,(AC195-0.3*AC195)*AA195*1000000,(AC195-0.3*(VLOOKUP(D$16,I$2:AJ$154,4))-0.1*(AC195-(VLOOKUP(D$16,I$2:AJ$154,4))))*AA195*1000000))</f>
        <v>-20439593.167440161</v>
      </c>
      <c r="BT195" s="139">
        <f t="shared" ref="BT195:BT258" si="332">BK195*2.664</f>
        <v>6886326763.5818586</v>
      </c>
      <c r="BU195" s="139">
        <f t="shared" ref="BU195:BU258" si="333">(D$82*(1-EXP(-X195*I195)))*AN195</f>
        <v>4166144938.1500788</v>
      </c>
      <c r="BV195" s="139">
        <f t="shared" si="268"/>
        <v>179745863639.29602</v>
      </c>
      <c r="BW195" s="139">
        <f t="shared" si="269"/>
        <v>41219719920.836182</v>
      </c>
      <c r="BX195" s="139">
        <f t="shared" si="270"/>
        <v>16155095843363.32</v>
      </c>
      <c r="BY195" s="143">
        <f t="shared" si="271"/>
        <v>8.3332019222326252</v>
      </c>
      <c r="BZ195" s="143">
        <f t="shared" ref="BZ195:BZ258" si="334">IF(AK195&gt;0,BY195,NA())</f>
        <v>8.3332019222326252</v>
      </c>
      <c r="CA195" s="143">
        <f t="shared" ref="CA195:CA258" si="335">100*BY195/D$88</f>
        <v>92.367316199065925</v>
      </c>
      <c r="CB195" s="143">
        <f t="shared" ref="CB195:CB258" si="336">IF(AK195&gt;0,CA195,NA())</f>
        <v>92.367316199065925</v>
      </c>
      <c r="CC195" s="143">
        <f t="shared" ref="CC195:CC258" si="337">(BO195*AK195+D$24*D$21)/(AK195+D$21)</f>
        <v>1.0068810289349754</v>
      </c>
      <c r="CD195" s="143">
        <f t="shared" ref="CD195:CD258" si="338">((BY195*AK195)+(D$21*(IF(D$22="custom",D$23,Z195))))/(D$21+AK195)</f>
        <v>8.394719357909505</v>
      </c>
      <c r="CE195" s="166">
        <f t="shared" ref="CE195:CE258" si="339">100*CD195/Z195</f>
        <v>97.787737847687964</v>
      </c>
      <c r="CG195" s="167">
        <v>194</v>
      </c>
      <c r="CH195" s="169">
        <f t="shared" si="272"/>
        <v>193</v>
      </c>
      <c r="CI195" s="170">
        <f t="shared" si="273"/>
        <v>1.972331675795749</v>
      </c>
      <c r="CK195" s="189">
        <v>193</v>
      </c>
      <c r="CL195" s="190">
        <f>'Litter calculation'!G$30+CK195</f>
        <v>42868</v>
      </c>
      <c r="CM195" s="193">
        <f t="shared" si="274"/>
        <v>5</v>
      </c>
      <c r="CN195" s="189">
        <f t="shared" ref="CN195:CN258" si="340">IF($CM195=12,D$37,IF($CM195&lt;=2,D$37,IF($CM195&lt;=5,D$40,IF($CM195&lt;=8,D$43,D$46))))</f>
        <v>0.2</v>
      </c>
      <c r="CO195" s="194">
        <f t="shared" ref="CO195:CO258" si="341">IF($CM195=12,D$39,IF($CM195&lt;=2,D$39,IF($CM195&lt;=5,D$42,IF($CM195&lt;=8,D$45,D$48))))</f>
        <v>0.1</v>
      </c>
      <c r="CP195" s="194">
        <f t="shared" ref="CP195:CP258" si="342">IF($CM195=12,D$38,IF($CM195&lt;=2,D$38,IF($CM195&lt;=5,D$41,IF($CM195&lt;=8,D$44,D$47))))</f>
        <v>0.15</v>
      </c>
      <c r="CQ195" s="189">
        <f t="shared" ref="CQ195:CQ258" si="343">IF($CM195=12,$D$49,IF($CM195&lt;=2,$D$49,IF($CM195&lt;=5,$D$51,IF($CM195&lt;=8,$D$53,$D$55))))</f>
        <v>0.36870000000000003</v>
      </c>
      <c r="CR195" s="189">
        <f t="shared" si="306"/>
        <v>3.687E-2</v>
      </c>
      <c r="CS195" s="189">
        <f t="shared" si="306"/>
        <v>3.687E-2</v>
      </c>
      <c r="CT195" s="189">
        <f t="shared" ref="CT195:CT258" si="344">IF($CM195=12,$D$57,IF($CM195&lt;=2,$D$57,IF($CM195&lt;=5,$D$59,IF($CM195&lt;=8,$D$61,$D$63))))</f>
        <v>1.8599999999999998E-2</v>
      </c>
      <c r="CU195" s="189">
        <f t="shared" si="307"/>
        <v>1.8600000000000001E-3</v>
      </c>
      <c r="CV195" s="189">
        <f t="shared" si="307"/>
        <v>1.8600000000000001E-3</v>
      </c>
      <c r="CW195" s="189">
        <f t="shared" ref="CW195:CW258" si="345">IF($CM195=12,$D$65,IF($CM195&lt;=2,$D$65,IF($CM195&lt;=5,$D$67,IF($CM195&lt;=8,$D$69,$D$71))))</f>
        <v>2.9999999999999997E-4</v>
      </c>
      <c r="CX195" s="189">
        <f t="shared" si="308"/>
        <v>3.0000000000000001E-5</v>
      </c>
      <c r="CY195" s="189">
        <f t="shared" si="308"/>
        <v>3.0000000000000001E-5</v>
      </c>
      <c r="CZ195" s="195">
        <f t="shared" si="285"/>
        <v>5.7384105867517654</v>
      </c>
      <c r="DA195" s="195">
        <f t="shared" si="286"/>
        <v>65.059682255534113</v>
      </c>
      <c r="DB195" s="195">
        <f t="shared" si="287"/>
        <v>1.4141008049951338</v>
      </c>
      <c r="DC195" s="195">
        <f t="shared" si="288"/>
        <v>46.513132686118695</v>
      </c>
      <c r="DD195" s="195">
        <f t="shared" si="289"/>
        <v>1.0135551251643673</v>
      </c>
      <c r="DE195" s="195">
        <f t="shared" si="290"/>
        <v>32.795233592702907</v>
      </c>
      <c r="DF195" s="195">
        <f t="shared" si="291"/>
        <v>152.53411505126698</v>
      </c>
    </row>
    <row r="196" spans="9:110" x14ac:dyDescent="0.2">
      <c r="I196" s="69">
        <f t="shared" si="275"/>
        <v>193</v>
      </c>
      <c r="J196" s="76">
        <f t="shared" si="275"/>
        <v>43902</v>
      </c>
      <c r="K196" s="74">
        <f t="shared" ref="K196:K259" si="346">MONTH(J196)</f>
        <v>3</v>
      </c>
      <c r="L196" s="75">
        <f t="shared" si="309"/>
        <v>22.3796050983558</v>
      </c>
      <c r="M196" s="75">
        <f t="shared" si="310"/>
        <v>0.2</v>
      </c>
      <c r="N196" s="75">
        <f t="shared" si="311"/>
        <v>0.1</v>
      </c>
      <c r="O196" s="75">
        <f t="shared" si="312"/>
        <v>0.15</v>
      </c>
      <c r="P196" s="78">
        <f t="shared" si="293"/>
        <v>0.92266910038162842</v>
      </c>
      <c r="Q196" s="78">
        <f t="shared" si="313"/>
        <v>0.18539211691389001</v>
      </c>
      <c r="R196" s="78">
        <f t="shared" si="314"/>
        <v>8.3426452611250493E-2</v>
      </c>
      <c r="S196" s="78">
        <f t="shared" si="315"/>
        <v>0.40769099784304513</v>
      </c>
      <c r="T196" s="79">
        <f t="shared" si="316"/>
        <v>83.386517537098797</v>
      </c>
      <c r="U196" s="79">
        <f t="shared" si="317"/>
        <v>10.42331469213735</v>
      </c>
      <c r="V196" s="79">
        <f t="shared" si="318"/>
        <v>10.42331469213735</v>
      </c>
      <c r="W196" s="79">
        <f t="shared" si="319"/>
        <v>46.904916114618068</v>
      </c>
      <c r="X196" s="78">
        <f t="shared" si="320"/>
        <v>0.10444919872094385</v>
      </c>
      <c r="Y196" s="80">
        <f t="shared" si="321"/>
        <v>3.4287844438220708E-2</v>
      </c>
      <c r="Z196" s="63">
        <f t="shared" ref="Z196:Z259" si="347">14.652 - (0.41022*L196) + (0.007991*L196^2) - (0.000077774*L196^3)</f>
        <v>8.6019551001671157</v>
      </c>
      <c r="AA196" s="63">
        <f t="shared" ref="AA196:AA259" si="348">IF(D$10="saturated",Z196,D$11)</f>
        <v>8.6019551001671157</v>
      </c>
      <c r="AB196" s="80">
        <f t="shared" si="322"/>
        <v>8.4644709011180111E-2</v>
      </c>
      <c r="AC196" s="119">
        <f t="shared" ref="AC196:AC259" si="349">IF(((1000*D$5)/(((D$6+1)/6)*SQRT(2*PI())))*((EXP(-0.5*((I196-(D$6+1)/2)/((D$6+1)/6))^2))-EXP(-9/2))&gt;0,((1000*D$5)/(((D$6+1)/6)*SQRT(2*PI())))*((EXP(-0.5*((I196-(D$6+1)/2)/((D$6+1)/6))^2))),0)</f>
        <v>0</v>
      </c>
      <c r="AD196" s="119">
        <f t="shared" ref="AD196:AD259" si="350">IF(AC196=0,AC196,AC196+(D$5*1000-SUM(AC$3:AC$273))/D$6)</f>
        <v>0</v>
      </c>
      <c r="AE196" s="119">
        <f t="shared" si="323"/>
        <v>0</v>
      </c>
      <c r="AF196" s="119">
        <f t="shared" ref="AF196:AF259" si="351">AD196-AE196</f>
        <v>0</v>
      </c>
      <c r="AG196" s="119">
        <f t="shared" ref="AG196:AG259" si="352">AG195+AE196</f>
        <v>450358.29143095663</v>
      </c>
      <c r="AH196" s="121">
        <f t="shared" si="276"/>
        <v>4469999.9999999972</v>
      </c>
      <c r="AI196" s="126">
        <f t="shared" ref="AI196:AI259" si="353">AH196-AG196</f>
        <v>4019641.7085690405</v>
      </c>
      <c r="AJ196" s="119">
        <f t="shared" si="324"/>
        <v>15733.88303899679</v>
      </c>
      <c r="AK196" s="119">
        <f t="shared" ref="AK196:AK259" si="354">IF(AJ196=0,AJ196,AJ196+(SUM(AF$3:AF$273)-SUM(AJ$3:AJ$273))/(COUNTIF(AJ$3:AJ$273,"&gt;0")))</f>
        <v>21746.727099518266</v>
      </c>
      <c r="AL196" s="119">
        <f t="shared" ref="AL196:AL259" si="355">AL195+AK196</f>
        <v>2102746.3633743282</v>
      </c>
      <c r="AM196" s="126">
        <f t="shared" si="325"/>
        <v>1916895.3451947123</v>
      </c>
      <c r="AN196" s="121">
        <f t="shared" ref="AN196:AN259" si="356">AM196*1000/D$90</f>
        <v>278034259.3805837</v>
      </c>
      <c r="AO196" s="120">
        <f t="shared" si="297"/>
        <v>27803.425938058372</v>
      </c>
      <c r="AP196" s="128">
        <f t="shared" si="326"/>
        <v>7000</v>
      </c>
      <c r="AQ196" s="132">
        <f t="shared" ref="AQ196:AQ259" si="357">AQ195+M195</f>
        <v>216.50000000000091</v>
      </c>
      <c r="AR196" s="132">
        <f t="shared" ref="AR196:AR259" si="358">AR195+N195</f>
        <v>259.87000000000018</v>
      </c>
      <c r="AS196" s="132">
        <f t="shared" ref="AS196:AS259" si="359">AS195+O195</f>
        <v>155.77499999999941</v>
      </c>
      <c r="AT196" s="139">
        <f t="shared" si="298"/>
        <v>60138810304.020508</v>
      </c>
      <c r="AU196" s="139">
        <f t="shared" si="299"/>
        <v>-626022967.93333435</v>
      </c>
      <c r="AV196" s="139">
        <f t="shared" si="292"/>
        <v>3.0748096437839926E-15</v>
      </c>
      <c r="AW196" s="139">
        <f t="shared" si="327"/>
        <v>1.5449067868916269E-13</v>
      </c>
      <c r="AX196" s="133">
        <f t="shared" ref="AX196:AX259" si="360">AN196*AR195</f>
        <v>72224959559.294266</v>
      </c>
      <c r="AY196" s="133">
        <f t="shared" si="300"/>
        <v>-791256339.49423218</v>
      </c>
      <c r="AZ196" s="133">
        <f t="shared" ref="AZ196:AZ259" si="361">IF(AY196&lt;0,AZ195-AZ195*(1-EXP(-Q195))+(AY196*((AZ195-AZ195*(1-EXP(-Q195)))/AX195)),AZ195-AZ195*(1-EXP(-Q195))+AY196)</f>
        <v>0.45229232474819336</v>
      </c>
      <c r="BA196" s="133">
        <f t="shared" ref="BA196:BA259" si="362">U196*AZ196*(1-EXP(-Q196))</f>
        <v>0.79777554028656417</v>
      </c>
      <c r="BB196" s="146">
        <f t="shared" si="301"/>
        <v>43269081616.103172</v>
      </c>
      <c r="BC196" s="146">
        <f t="shared" si="302"/>
        <v>-448699286.05760956</v>
      </c>
      <c r="BD196" s="146">
        <f t="shared" si="283"/>
        <v>283560.59147623379</v>
      </c>
      <c r="BE196" s="146">
        <f t="shared" si="328"/>
        <v>236573.23806955962</v>
      </c>
      <c r="BF196" s="136">
        <f t="shared" ref="BF196:BF259" si="363">AN196*D$97</f>
        <v>13345644450.268017</v>
      </c>
      <c r="BG196" s="136">
        <f t="shared" ref="BG196:BG259" si="364">(BF196-BF195)</f>
        <v>-151403199.21727562</v>
      </c>
      <c r="BH196" s="136">
        <f t="shared" ref="BH196:BH259" si="365">IF(BG196&lt;0,BH195-BH195*(1-EXP(-S196))+(BG196*((BH195-BH195*(1-EXP(-S196)))/BF195)),BH195-BH195*(1-EXP(-S196))+BG196)</f>
        <v>4.4656646889768616E-14</v>
      </c>
      <c r="BI196" s="136">
        <f t="shared" ref="BI196:BI259" si="366">W196*BH196*(1-EXP(-S196))</f>
        <v>7.0131022526728263E-13</v>
      </c>
      <c r="BJ196" s="150">
        <f t="shared" si="329"/>
        <v>236574.03584509992</v>
      </c>
      <c r="BK196" s="150">
        <f t="shared" ref="BK196:BK259" si="367">Y196*(BN195+BJ196-BL196)</f>
        <v>2454571135.8089032</v>
      </c>
      <c r="BL196" s="149">
        <f t="shared" ref="BL196:BL259" si="368">BO195*(AK196*1000000)</f>
        <v>812137391.19766223</v>
      </c>
      <c r="BM196" s="150">
        <f t="shared" ref="BM196:BM259" si="369">AD196*D$12*1000000</f>
        <v>0</v>
      </c>
      <c r="BN196" s="150">
        <f t="shared" si="284"/>
        <v>69132639318.073975</v>
      </c>
      <c r="BO196" s="154">
        <f t="shared" ref="BO196:BO259" si="370">IF(AM196=0,NA(),(BN196)/(AM196*1000000))</f>
        <v>3.6064900199886341E-2</v>
      </c>
      <c r="BP196" s="154">
        <f t="shared" si="330"/>
        <v>3.6064900199886341E-2</v>
      </c>
      <c r="BQ196" s="148">
        <f t="shared" ref="BQ196:BQ259" si="371">BQ195+BL196</f>
        <v>2026971632706.8848</v>
      </c>
      <c r="BR196" s="148">
        <f t="shared" ref="BR196:BR259" si="372">BQ196*0.001/1000000</f>
        <v>2026.9716327068847</v>
      </c>
      <c r="BS196" s="139">
        <f t="shared" si="331"/>
        <v>-20480833.939714078</v>
      </c>
      <c r="BT196" s="139">
        <f t="shared" si="332"/>
        <v>6538977505.7949181</v>
      </c>
      <c r="BU196" s="139">
        <f t="shared" si="333"/>
        <v>4119411186.589828</v>
      </c>
      <c r="BV196" s="139">
        <f t="shared" ref="BV196:BV259" si="373">BY195*AK196*1000000</f>
        <v>181219868067.97394</v>
      </c>
      <c r="BW196" s="139">
        <f t="shared" ref="BW196:BW259" si="374">(Z195-BY195)*AB195*AM196*1000000</f>
        <v>40895330981.68412</v>
      </c>
      <c r="BX196" s="139">
        <f t="shared" ref="BX196:BX259" si="375">IF((BX195+BS196-BT196-BV196+BW196-BU196)&lt;0,0,(BX195+BS196-BT196-BV196+BW196-BU196))</f>
        <v>16004092436750.705</v>
      </c>
      <c r="BY196" s="143">
        <f t="shared" ref="BY196:BY259" si="376">IF(AM196=0,NA(),BX196/(AM196*1000000))</f>
        <v>8.3489651518377794</v>
      </c>
      <c r="BZ196" s="143">
        <f t="shared" si="334"/>
        <v>8.3489651518377794</v>
      </c>
      <c r="CA196" s="143">
        <f t="shared" si="335"/>
        <v>92.542039819931659</v>
      </c>
      <c r="CB196" s="143">
        <f t="shared" si="336"/>
        <v>92.542039819931659</v>
      </c>
      <c r="CC196" s="143">
        <f t="shared" si="337"/>
        <v>1.0013068076539626</v>
      </c>
      <c r="CD196" s="143">
        <f t="shared" si="338"/>
        <v>8.4105697175392784</v>
      </c>
      <c r="CE196" s="166">
        <f t="shared" si="339"/>
        <v>97.775094377973232</v>
      </c>
      <c r="CG196" s="167">
        <v>195</v>
      </c>
      <c r="CH196" s="169">
        <f t="shared" ref="CH196:CH251" si="377">CG196-1</f>
        <v>194</v>
      </c>
      <c r="CI196" s="170">
        <f t="shared" ref="CI196:CI251" si="378">_xlfn.T.INV.2T(0.05,CH196)</f>
        <v>1.9722675325821368</v>
      </c>
      <c r="CK196" s="189">
        <v>194</v>
      </c>
      <c r="CL196" s="190">
        <f>'Litter calculation'!G$30+CK196</f>
        <v>42869</v>
      </c>
      <c r="CM196" s="193">
        <f t="shared" ref="CM196:CM259" si="379">MONTH(CL196)</f>
        <v>5</v>
      </c>
      <c r="CN196" s="189">
        <f t="shared" si="340"/>
        <v>0.2</v>
      </c>
      <c r="CO196" s="194">
        <f t="shared" si="341"/>
        <v>0.1</v>
      </c>
      <c r="CP196" s="194">
        <f t="shared" si="342"/>
        <v>0.15</v>
      </c>
      <c r="CQ196" s="189">
        <f t="shared" si="343"/>
        <v>0.36870000000000003</v>
      </c>
      <c r="CR196" s="189">
        <f t="shared" si="306"/>
        <v>3.687E-2</v>
      </c>
      <c r="CS196" s="189">
        <f t="shared" si="306"/>
        <v>3.687E-2</v>
      </c>
      <c r="CT196" s="189">
        <f t="shared" si="344"/>
        <v>1.8599999999999998E-2</v>
      </c>
      <c r="CU196" s="189">
        <f t="shared" si="307"/>
        <v>1.8600000000000001E-3</v>
      </c>
      <c r="CV196" s="189">
        <f t="shared" si="307"/>
        <v>1.8600000000000001E-3</v>
      </c>
      <c r="CW196" s="189">
        <f t="shared" si="345"/>
        <v>2.9999999999999997E-4</v>
      </c>
      <c r="CX196" s="189">
        <f t="shared" si="308"/>
        <v>3.0000000000000001E-5</v>
      </c>
      <c r="CY196" s="189">
        <f t="shared" si="308"/>
        <v>3.0000000000000001E-5</v>
      </c>
      <c r="CZ196" s="195">
        <f t="shared" si="285"/>
        <v>5.7064026543052488</v>
      </c>
      <c r="DA196" s="195">
        <f t="shared" si="286"/>
        <v>65.16642727825041</v>
      </c>
      <c r="DB196" s="195">
        <f t="shared" si="287"/>
        <v>1.4151600220935312</v>
      </c>
      <c r="DC196" s="195">
        <f t="shared" si="288"/>
        <v>46.608050313068816</v>
      </c>
      <c r="DD196" s="195">
        <f t="shared" si="289"/>
        <v>1.017202164792709</v>
      </c>
      <c r="DE196" s="195">
        <f t="shared" si="290"/>
        <v>32.938719250452834</v>
      </c>
      <c r="DF196" s="195">
        <f t="shared" si="291"/>
        <v>152.85196168296355</v>
      </c>
    </row>
    <row r="197" spans="9:110" x14ac:dyDescent="0.2">
      <c r="I197" s="69">
        <f t="shared" ref="I197:J260" si="380">I196+1</f>
        <v>194</v>
      </c>
      <c r="J197" s="76">
        <f t="shared" si="380"/>
        <v>43903</v>
      </c>
      <c r="K197" s="74">
        <f t="shared" si="346"/>
        <v>3</v>
      </c>
      <c r="L197" s="75">
        <f t="shared" si="309"/>
        <v>22.275638475224667</v>
      </c>
      <c r="M197" s="75">
        <f t="shared" si="310"/>
        <v>0.2</v>
      </c>
      <c r="N197" s="75">
        <f t="shared" si="311"/>
        <v>0.1</v>
      </c>
      <c r="O197" s="75">
        <f t="shared" si="312"/>
        <v>0.15</v>
      </c>
      <c r="P197" s="78">
        <f t="shared" si="293"/>
        <v>0.91983797178721971</v>
      </c>
      <c r="Q197" s="78">
        <f t="shared" si="313"/>
        <v>0.18482325758701346</v>
      </c>
      <c r="R197" s="78">
        <f t="shared" si="314"/>
        <v>8.3170465914156042E-2</v>
      </c>
      <c r="S197" s="78">
        <f t="shared" si="315"/>
        <v>0.40644003404551571</v>
      </c>
      <c r="T197" s="79">
        <f t="shared" si="316"/>
        <v>83.201583145962346</v>
      </c>
      <c r="U197" s="79">
        <f t="shared" si="317"/>
        <v>10.400197893245293</v>
      </c>
      <c r="V197" s="79">
        <f t="shared" si="318"/>
        <v>10.400197893245293</v>
      </c>
      <c r="W197" s="79">
        <f t="shared" si="319"/>
        <v>46.800890519603819</v>
      </c>
      <c r="X197" s="78">
        <f t="shared" si="320"/>
        <v>0.1039207165919132</v>
      </c>
      <c r="Y197" s="80">
        <f t="shared" si="321"/>
        <v>3.4099456917107099E-2</v>
      </c>
      <c r="Z197" s="63">
        <f t="shared" si="347"/>
        <v>8.6195978692071336</v>
      </c>
      <c r="AA197" s="63">
        <f t="shared" si="348"/>
        <v>8.6195978692071336</v>
      </c>
      <c r="AB197" s="80">
        <f t="shared" si="322"/>
        <v>8.443625535166234E-2</v>
      </c>
      <c r="AC197" s="119">
        <f t="shared" si="349"/>
        <v>0</v>
      </c>
      <c r="AD197" s="119">
        <f t="shared" si="350"/>
        <v>0</v>
      </c>
      <c r="AE197" s="119">
        <f t="shared" si="323"/>
        <v>0</v>
      </c>
      <c r="AF197" s="119">
        <f t="shared" si="351"/>
        <v>0</v>
      </c>
      <c r="AG197" s="119">
        <f t="shared" si="352"/>
        <v>450358.29143095663</v>
      </c>
      <c r="AH197" s="121">
        <f t="shared" ref="AH197:AH260" si="381">AH196+AD197</f>
        <v>4469999.9999999972</v>
      </c>
      <c r="AI197" s="126">
        <f t="shared" si="353"/>
        <v>4019641.7085690405</v>
      </c>
      <c r="AJ197" s="119">
        <f t="shared" si="324"/>
        <v>15869.166871676494</v>
      </c>
      <c r="AK197" s="119">
        <f t="shared" si="354"/>
        <v>21882.010932197969</v>
      </c>
      <c r="AL197" s="119">
        <f t="shared" si="355"/>
        <v>2124628.374306526</v>
      </c>
      <c r="AM197" s="126">
        <f t="shared" si="325"/>
        <v>1895013.3342625145</v>
      </c>
      <c r="AN197" s="121">
        <f t="shared" si="356"/>
        <v>274860403.94891256</v>
      </c>
      <c r="AO197" s="120">
        <f t="shared" si="297"/>
        <v>27486.040394891257</v>
      </c>
      <c r="AP197" s="128">
        <f t="shared" si="326"/>
        <v>7000</v>
      </c>
      <c r="AQ197" s="132">
        <f t="shared" si="357"/>
        <v>216.7000000000009</v>
      </c>
      <c r="AR197" s="132">
        <f t="shared" si="358"/>
        <v>259.9700000000002</v>
      </c>
      <c r="AS197" s="132">
        <f t="shared" si="359"/>
        <v>155.92499999999941</v>
      </c>
      <c r="AT197" s="139">
        <f t="shared" si="298"/>
        <v>59507277454.939819</v>
      </c>
      <c r="AU197" s="139">
        <f t="shared" si="299"/>
        <v>-631532849.08068848</v>
      </c>
      <c r="AV197" s="139">
        <f t="shared" si="292"/>
        <v>1.2092702935159378E-15</v>
      </c>
      <c r="AW197" s="139">
        <f t="shared" si="327"/>
        <v>6.0510428488476491E-14</v>
      </c>
      <c r="AX197" s="133">
        <f t="shared" si="360"/>
        <v>71427973174.203949</v>
      </c>
      <c r="AY197" s="133">
        <f t="shared" si="300"/>
        <v>-796986385.09031677</v>
      </c>
      <c r="AZ197" s="133">
        <f t="shared" si="361"/>
        <v>0.37160835011256343</v>
      </c>
      <c r="BA197" s="133">
        <f t="shared" si="362"/>
        <v>0.65218047192095407</v>
      </c>
      <c r="BB197" s="146">
        <f t="shared" si="301"/>
        <v>42816379425.141693</v>
      </c>
      <c r="BC197" s="146">
        <f t="shared" si="302"/>
        <v>-452702190.96147919</v>
      </c>
      <c r="BD197" s="146">
        <f t="shared" ref="BD197:BD260" si="382">IF(BC197&lt;0,BD196-BD196*(1-EXP(-R196))+(BC197*((BD196-BD196*(1-EXP(-R196)))/BB196)),BD196-BD196*(1-EXP(-R196))+BC197)</f>
        <v>258134.75918425966</v>
      </c>
      <c r="BE197" s="146">
        <f t="shared" si="328"/>
        <v>214250.65321916575</v>
      </c>
      <c r="BF197" s="136">
        <f t="shared" si="363"/>
        <v>13193299389.547802</v>
      </c>
      <c r="BG197" s="136">
        <f t="shared" si="364"/>
        <v>-152345060.72021484</v>
      </c>
      <c r="BH197" s="136">
        <f t="shared" si="365"/>
        <v>2.9402571432454398E-14</v>
      </c>
      <c r="BI197" s="136">
        <f t="shared" si="366"/>
        <v>4.595827816673902E-13</v>
      </c>
      <c r="BJ197" s="150">
        <f t="shared" si="329"/>
        <v>214251.30539963767</v>
      </c>
      <c r="BK197" s="150">
        <f t="shared" si="367"/>
        <v>2330482406.8027415</v>
      </c>
      <c r="BL197" s="149">
        <f t="shared" si="368"/>
        <v>789172540.4425416</v>
      </c>
      <c r="BM197" s="150">
        <f t="shared" si="369"/>
        <v>0</v>
      </c>
      <c r="BN197" s="150">
        <f t="shared" ref="BN197:BN260" si="383">BN196+BJ197-BK197-BL197+BM197</f>
        <v>66013198622.134094</v>
      </c>
      <c r="BO197" s="154">
        <f t="shared" si="370"/>
        <v>3.4835215894575521E-2</v>
      </c>
      <c r="BP197" s="154">
        <f t="shared" si="330"/>
        <v>3.4835215894575521E-2</v>
      </c>
      <c r="BQ197" s="148">
        <f t="shared" si="371"/>
        <v>2027760805247.3274</v>
      </c>
      <c r="BR197" s="148">
        <f t="shared" si="372"/>
        <v>2027.7608052473274</v>
      </c>
      <c r="BS197" s="139">
        <f t="shared" si="331"/>
        <v>-20522840.509004157</v>
      </c>
      <c r="BT197" s="139">
        <f t="shared" si="332"/>
        <v>6208405131.7225037</v>
      </c>
      <c r="BU197" s="139">
        <f t="shared" si="333"/>
        <v>4072386709.8395681</v>
      </c>
      <c r="BV197" s="139">
        <f t="shared" si="373"/>
        <v>182692146725.05417</v>
      </c>
      <c r="BW197" s="139">
        <f t="shared" si="374"/>
        <v>40580309302.84771</v>
      </c>
      <c r="BX197" s="139">
        <f t="shared" si="375"/>
        <v>15851679284646.426</v>
      </c>
      <c r="BY197" s="143">
        <f t="shared" si="376"/>
        <v>8.3649434006834849</v>
      </c>
      <c r="BZ197" s="143">
        <f t="shared" si="334"/>
        <v>8.3649434006834849</v>
      </c>
      <c r="CA197" s="143">
        <f t="shared" si="335"/>
        <v>92.719146768402567</v>
      </c>
      <c r="CB197" s="143">
        <f t="shared" si="336"/>
        <v>92.719146768402567</v>
      </c>
      <c r="CC197" s="143">
        <f t="shared" si="337"/>
        <v>0.99585394668506633</v>
      </c>
      <c r="CD197" s="143">
        <f t="shared" si="338"/>
        <v>8.426662831641746</v>
      </c>
      <c r="CE197" s="166">
        <f t="shared" si="339"/>
        <v>97.761670086087975</v>
      </c>
      <c r="CG197" s="167">
        <v>196</v>
      </c>
      <c r="CH197" s="169">
        <f t="shared" si="377"/>
        <v>195</v>
      </c>
      <c r="CI197" s="170">
        <f t="shared" si="378"/>
        <v>1.972204051268446</v>
      </c>
      <c r="CK197" s="189">
        <v>195</v>
      </c>
      <c r="CL197" s="190">
        <f>'Litter calculation'!G$30+CK197</f>
        <v>42870</v>
      </c>
      <c r="CM197" s="193">
        <f t="shared" si="379"/>
        <v>5</v>
      </c>
      <c r="CN197" s="189">
        <f t="shared" si="340"/>
        <v>0.2</v>
      </c>
      <c r="CO197" s="194">
        <f t="shared" si="341"/>
        <v>0.1</v>
      </c>
      <c r="CP197" s="194">
        <f t="shared" si="342"/>
        <v>0.15</v>
      </c>
      <c r="CQ197" s="189">
        <f t="shared" si="343"/>
        <v>0.36870000000000003</v>
      </c>
      <c r="CR197" s="189">
        <f t="shared" si="306"/>
        <v>3.687E-2</v>
      </c>
      <c r="CS197" s="189">
        <f t="shared" si="306"/>
        <v>3.687E-2</v>
      </c>
      <c r="CT197" s="189">
        <f t="shared" si="344"/>
        <v>1.8599999999999998E-2</v>
      </c>
      <c r="CU197" s="189">
        <f t="shared" si="307"/>
        <v>1.8600000000000001E-3</v>
      </c>
      <c r="CV197" s="189">
        <f t="shared" si="307"/>
        <v>1.8600000000000001E-3</v>
      </c>
      <c r="CW197" s="189">
        <f t="shared" si="345"/>
        <v>2.9999999999999997E-4</v>
      </c>
      <c r="CX197" s="189">
        <f t="shared" si="308"/>
        <v>3.0000000000000001E-5</v>
      </c>
      <c r="CY197" s="189">
        <f t="shared" si="308"/>
        <v>3.0000000000000001E-5</v>
      </c>
      <c r="CZ197" s="195">
        <f t="shared" ref="CZ197:CZ260" si="384">CZ196*EXP(-CT197)+CN197*CQ197</f>
        <v>5.6749845668387904</v>
      </c>
      <c r="DA197" s="195">
        <f t="shared" ref="DA197:DA260" si="385">DA196*EXP(-CW197)+CN197*(1-CQ197)</f>
        <v>65.273140282262943</v>
      </c>
      <c r="DB197" s="195">
        <f t="shared" ref="DB197:DB260" si="386">DB196*EXP(-CU197)+CO197*CR197</f>
        <v>1.4162172708792238</v>
      </c>
      <c r="DC197" s="195">
        <f t="shared" ref="DC197:DC260" si="387">DC196*EXP(-CX197)+CO197*(1-CR197)</f>
        <v>46.702965092532843</v>
      </c>
      <c r="DD197" s="195">
        <f t="shared" ref="DD197:DD260" si="388">DD196*EXP(-CV197)+CP197*CS197</f>
        <v>1.0208424272320815</v>
      </c>
      <c r="DE197" s="195">
        <f t="shared" ref="DE197:DE260" si="389">DE196*EXP(-CY197)+CP197*(1-CS197)</f>
        <v>33.082200603697594</v>
      </c>
      <c r="DF197" s="195">
        <f t="shared" ref="DF197:DF260" si="390">SUM(CZ197:DE197)</f>
        <v>153.17035024344349</v>
      </c>
    </row>
    <row r="198" spans="9:110" x14ac:dyDescent="0.2">
      <c r="I198" s="69">
        <f t="shared" si="380"/>
        <v>195</v>
      </c>
      <c r="J198" s="76">
        <f t="shared" si="380"/>
        <v>43904</v>
      </c>
      <c r="K198" s="74">
        <f t="shared" si="346"/>
        <v>3</v>
      </c>
      <c r="L198" s="75">
        <f t="shared" si="309"/>
        <v>22.170152810308355</v>
      </c>
      <c r="M198" s="75">
        <f t="shared" si="310"/>
        <v>0.2</v>
      </c>
      <c r="N198" s="75">
        <f t="shared" si="311"/>
        <v>0.1</v>
      </c>
      <c r="O198" s="75">
        <f t="shared" si="312"/>
        <v>0.15</v>
      </c>
      <c r="P198" s="78">
        <f t="shared" si="293"/>
        <v>0.91697435621966539</v>
      </c>
      <c r="Q198" s="78">
        <f t="shared" si="313"/>
        <v>0.18424787064506767</v>
      </c>
      <c r="R198" s="78">
        <f t="shared" si="314"/>
        <v>8.2911541790280444E-2</v>
      </c>
      <c r="S198" s="78">
        <f t="shared" si="315"/>
        <v>0.40517471553892193</v>
      </c>
      <c r="T198" s="79">
        <f t="shared" si="316"/>
        <v>83.01792623854891</v>
      </c>
      <c r="U198" s="79">
        <f t="shared" si="317"/>
        <v>10.377240779818614</v>
      </c>
      <c r="V198" s="79">
        <f t="shared" si="318"/>
        <v>10.377240779818614</v>
      </c>
      <c r="W198" s="79">
        <f t="shared" si="319"/>
        <v>46.697583509183758</v>
      </c>
      <c r="X198" s="78">
        <f t="shared" si="320"/>
        <v>0.10338724566943351</v>
      </c>
      <c r="Y198" s="80">
        <f t="shared" si="321"/>
        <v>3.3908316892278738E-2</v>
      </c>
      <c r="Z198" s="63">
        <f t="shared" si="347"/>
        <v>8.6375601393603052</v>
      </c>
      <c r="AA198" s="63">
        <f t="shared" si="348"/>
        <v>8.6375601393603052</v>
      </c>
      <c r="AB198" s="80">
        <f t="shared" si="322"/>
        <v>8.422528066095776E-2</v>
      </c>
      <c r="AC198" s="119">
        <f t="shared" si="349"/>
        <v>0</v>
      </c>
      <c r="AD198" s="119">
        <f t="shared" si="350"/>
        <v>0</v>
      </c>
      <c r="AE198" s="119">
        <f t="shared" si="323"/>
        <v>0</v>
      </c>
      <c r="AF198" s="119">
        <f t="shared" si="351"/>
        <v>0</v>
      </c>
      <c r="AG198" s="119">
        <f t="shared" si="352"/>
        <v>450358.29143095663</v>
      </c>
      <c r="AH198" s="121">
        <f t="shared" si="381"/>
        <v>4469999.9999999972</v>
      </c>
      <c r="AI198" s="126">
        <f t="shared" si="353"/>
        <v>4019641.7085690405</v>
      </c>
      <c r="AJ198" s="119">
        <f t="shared" si="324"/>
        <v>16003.124456479969</v>
      </c>
      <c r="AK198" s="119">
        <f t="shared" si="354"/>
        <v>22015.968517001445</v>
      </c>
      <c r="AL198" s="119">
        <f t="shared" si="355"/>
        <v>2146644.3428235273</v>
      </c>
      <c r="AM198" s="126">
        <f t="shared" si="325"/>
        <v>1872997.3657455132</v>
      </c>
      <c r="AN198" s="121">
        <f t="shared" si="356"/>
        <v>271667118.76695657</v>
      </c>
      <c r="AO198" s="120">
        <f t="shared" si="297"/>
        <v>27166.711876695656</v>
      </c>
      <c r="AP198" s="128">
        <f t="shared" si="326"/>
        <v>7000</v>
      </c>
      <c r="AQ198" s="132">
        <f t="shared" si="357"/>
        <v>216.90000000000089</v>
      </c>
      <c r="AR198" s="132">
        <f t="shared" si="358"/>
        <v>260.07000000000022</v>
      </c>
      <c r="AS198" s="132">
        <f t="shared" si="359"/>
        <v>156.07499999999942</v>
      </c>
      <c r="AT198" s="139">
        <f t="shared" si="298"/>
        <v>58870264636.799736</v>
      </c>
      <c r="AU198" s="139">
        <f t="shared" si="299"/>
        <v>-637012818.14008331</v>
      </c>
      <c r="AV198" s="139">
        <f t="shared" si="292"/>
        <v>4.7683567026146988E-16</v>
      </c>
      <c r="AW198" s="139">
        <f t="shared" si="327"/>
        <v>2.3762366158131325E-14</v>
      </c>
      <c r="AX198" s="133">
        <f t="shared" si="360"/>
        <v>70625300865.845749</v>
      </c>
      <c r="AY198" s="133">
        <f t="shared" si="300"/>
        <v>-802672308.35820007</v>
      </c>
      <c r="AZ198" s="133">
        <f t="shared" si="361"/>
        <v>0.30542861816096972</v>
      </c>
      <c r="BA198" s="133">
        <f t="shared" si="362"/>
        <v>0.53333404125366723</v>
      </c>
      <c r="BB198" s="146">
        <f t="shared" si="301"/>
        <v>42359695493.737541</v>
      </c>
      <c r="BC198" s="146">
        <f t="shared" si="302"/>
        <v>-456683931.40415192</v>
      </c>
      <c r="BD198" s="146">
        <f t="shared" si="382"/>
        <v>235000.56326446834</v>
      </c>
      <c r="BE198" s="146">
        <f t="shared" si="328"/>
        <v>194037.72023502414</v>
      </c>
      <c r="BF198" s="136">
        <f t="shared" si="363"/>
        <v>13040021700.813915</v>
      </c>
      <c r="BG198" s="136">
        <f t="shared" si="364"/>
        <v>-153277688.73388672</v>
      </c>
      <c r="BH198" s="136">
        <f t="shared" si="365"/>
        <v>1.9379611515757941E-14</v>
      </c>
      <c r="BI198" s="136">
        <f t="shared" si="366"/>
        <v>3.014851170929965E-13</v>
      </c>
      <c r="BJ198" s="150">
        <f t="shared" si="329"/>
        <v>194038.25356906539</v>
      </c>
      <c r="BK198" s="150">
        <f t="shared" si="367"/>
        <v>2212397697.5236359</v>
      </c>
      <c r="BL198" s="149">
        <f t="shared" si="368"/>
        <v>766931016.41792297</v>
      </c>
      <c r="BM198" s="150">
        <f t="shared" si="369"/>
        <v>0</v>
      </c>
      <c r="BN198" s="150">
        <f t="shared" si="383"/>
        <v>63034063946.446106</v>
      </c>
      <c r="BO198" s="154">
        <f t="shared" si="370"/>
        <v>3.365411243990539E-2</v>
      </c>
      <c r="BP198" s="154">
        <f t="shared" si="330"/>
        <v>3.365411243990539E-2</v>
      </c>
      <c r="BQ198" s="148">
        <f t="shared" si="371"/>
        <v>2028527736263.7454</v>
      </c>
      <c r="BR198" s="148">
        <f t="shared" si="372"/>
        <v>2028.5277362637453</v>
      </c>
      <c r="BS198" s="139">
        <f t="shared" si="331"/>
        <v>-20565607.794801805</v>
      </c>
      <c r="BT198" s="139">
        <f t="shared" si="332"/>
        <v>5893827466.2029667</v>
      </c>
      <c r="BU198" s="139">
        <f t="shared" si="333"/>
        <v>4025074358.0089698</v>
      </c>
      <c r="BV198" s="139">
        <f t="shared" si="373"/>
        <v>184162330555.94659</v>
      </c>
      <c r="BW198" s="139">
        <f t="shared" si="374"/>
        <v>40273319963.686165</v>
      </c>
      <c r="BX198" s="139">
        <f t="shared" si="375"/>
        <v>15697850806622.156</v>
      </c>
      <c r="BY198" s="143">
        <f t="shared" si="376"/>
        <v>8.3811387531631194</v>
      </c>
      <c r="BZ198" s="143">
        <f t="shared" si="334"/>
        <v>8.3811387531631194</v>
      </c>
      <c r="CA198" s="143">
        <f t="shared" si="335"/>
        <v>92.898660148421683</v>
      </c>
      <c r="CB198" s="143">
        <f t="shared" si="336"/>
        <v>92.898660148421683</v>
      </c>
      <c r="CC198" s="143">
        <f t="shared" si="337"/>
        <v>0.99052105957119063</v>
      </c>
      <c r="CD198" s="143">
        <f t="shared" si="338"/>
        <v>8.4429995076069559</v>
      </c>
      <c r="CE198" s="166">
        <f t="shared" si="339"/>
        <v>97.747504751176663</v>
      </c>
      <c r="CG198" s="167">
        <v>197</v>
      </c>
      <c r="CH198" s="169">
        <f t="shared" si="377"/>
        <v>196</v>
      </c>
      <c r="CI198" s="170">
        <f t="shared" si="378"/>
        <v>1.9721412216620409</v>
      </c>
      <c r="CK198" s="189">
        <v>196</v>
      </c>
      <c r="CL198" s="190">
        <f>'Litter calculation'!G$30+CK198</f>
        <v>42871</v>
      </c>
      <c r="CM198" s="193">
        <f t="shared" si="379"/>
        <v>5</v>
      </c>
      <c r="CN198" s="189">
        <f t="shared" si="340"/>
        <v>0.2</v>
      </c>
      <c r="CO198" s="194">
        <f t="shared" si="341"/>
        <v>0.1</v>
      </c>
      <c r="CP198" s="194">
        <f t="shared" si="342"/>
        <v>0.15</v>
      </c>
      <c r="CQ198" s="189">
        <f t="shared" si="343"/>
        <v>0.36870000000000003</v>
      </c>
      <c r="CR198" s="189">
        <f t="shared" si="306"/>
        <v>3.687E-2</v>
      </c>
      <c r="CS198" s="189">
        <f t="shared" si="306"/>
        <v>3.687E-2</v>
      </c>
      <c r="CT198" s="189">
        <f t="shared" si="344"/>
        <v>1.8599999999999998E-2</v>
      </c>
      <c r="CU198" s="189">
        <f t="shared" si="307"/>
        <v>1.8600000000000001E-3</v>
      </c>
      <c r="CV198" s="189">
        <f t="shared" si="307"/>
        <v>1.8600000000000001E-3</v>
      </c>
      <c r="CW198" s="189">
        <f t="shared" si="345"/>
        <v>2.9999999999999997E-4</v>
      </c>
      <c r="CX198" s="189">
        <f t="shared" si="308"/>
        <v>3.0000000000000001E-5</v>
      </c>
      <c r="CY198" s="189">
        <f t="shared" si="308"/>
        <v>3.0000000000000001E-5</v>
      </c>
      <c r="CZ198" s="195">
        <f t="shared" si="384"/>
        <v>5.6441454546374814</v>
      </c>
      <c r="DA198" s="195">
        <f t="shared" si="385"/>
        <v>65.379821277175878</v>
      </c>
      <c r="DB198" s="195">
        <f t="shared" si="386"/>
        <v>1.4172725550098706</v>
      </c>
      <c r="DC198" s="195">
        <f t="shared" si="387"/>
        <v>46.797877024596197</v>
      </c>
      <c r="DD198" s="195">
        <f t="shared" si="388"/>
        <v>1.0244759250763404</v>
      </c>
      <c r="DE198" s="195">
        <f t="shared" si="389"/>
        <v>33.225677652566326</v>
      </c>
      <c r="DF198" s="195">
        <f t="shared" si="390"/>
        <v>153.48926988906209</v>
      </c>
    </row>
    <row r="199" spans="9:110" x14ac:dyDescent="0.2">
      <c r="I199" s="69">
        <f t="shared" si="380"/>
        <v>196</v>
      </c>
      <c r="J199" s="76">
        <f t="shared" si="380"/>
        <v>43905</v>
      </c>
      <c r="K199" s="74">
        <f t="shared" si="346"/>
        <v>3</v>
      </c>
      <c r="L199" s="75">
        <f t="shared" si="309"/>
        <v>22.063179916644657</v>
      </c>
      <c r="M199" s="75">
        <f t="shared" si="310"/>
        <v>0.2</v>
      </c>
      <c r="N199" s="75">
        <f t="shared" si="311"/>
        <v>0.1</v>
      </c>
      <c r="O199" s="75">
        <f t="shared" si="312"/>
        <v>0.15</v>
      </c>
      <c r="P199" s="78">
        <f t="shared" si="293"/>
        <v>0.91407947112829735</v>
      </c>
      <c r="Q199" s="78">
        <f t="shared" si="313"/>
        <v>0.18366620071042999</v>
      </c>
      <c r="R199" s="78">
        <f t="shared" si="314"/>
        <v>8.2649790319693495E-2</v>
      </c>
      <c r="S199" s="78">
        <f t="shared" si="315"/>
        <v>0.40389558026599187</v>
      </c>
      <c r="T199" s="79">
        <f t="shared" si="316"/>
        <v>82.835686109542138</v>
      </c>
      <c r="U199" s="79">
        <f t="shared" si="317"/>
        <v>10.354460763692767</v>
      </c>
      <c r="V199" s="79">
        <f t="shared" si="318"/>
        <v>10.354460763692767</v>
      </c>
      <c r="W199" s="79">
        <f t="shared" si="319"/>
        <v>46.595073436617454</v>
      </c>
      <c r="X199" s="78">
        <f t="shared" si="320"/>
        <v>0.10284905007134321</v>
      </c>
      <c r="Y199" s="80">
        <f t="shared" si="321"/>
        <v>3.3714482008960114E-2</v>
      </c>
      <c r="Z199" s="63">
        <f t="shared" si="347"/>
        <v>8.6558397103168456</v>
      </c>
      <c r="AA199" s="63">
        <f t="shared" si="348"/>
        <v>8.6558397103168456</v>
      </c>
      <c r="AB199" s="80">
        <f t="shared" si="322"/>
        <v>8.4011869806724274E-2</v>
      </c>
      <c r="AC199" s="119">
        <f t="shared" si="349"/>
        <v>0</v>
      </c>
      <c r="AD199" s="119">
        <f t="shared" si="350"/>
        <v>0</v>
      </c>
      <c r="AE199" s="119">
        <f t="shared" si="323"/>
        <v>0</v>
      </c>
      <c r="AF199" s="119">
        <f t="shared" si="351"/>
        <v>0</v>
      </c>
      <c r="AG199" s="119">
        <f t="shared" si="352"/>
        <v>450358.29143095663</v>
      </c>
      <c r="AH199" s="121">
        <f t="shared" si="381"/>
        <v>4469999.9999999972</v>
      </c>
      <c r="AI199" s="126">
        <f t="shared" si="353"/>
        <v>4019641.7085690405</v>
      </c>
      <c r="AJ199" s="119">
        <f t="shared" si="324"/>
        <v>16135.70275167482</v>
      </c>
      <c r="AK199" s="119">
        <f t="shared" si="354"/>
        <v>22148.546812196295</v>
      </c>
      <c r="AL199" s="119">
        <f t="shared" si="355"/>
        <v>2168792.8896357235</v>
      </c>
      <c r="AM199" s="126">
        <f t="shared" si="325"/>
        <v>1850848.818933317</v>
      </c>
      <c r="AN199" s="121">
        <f t="shared" si="356"/>
        <v>268454603.89246315</v>
      </c>
      <c r="AO199" s="120">
        <f t="shared" si="297"/>
        <v>26845.460389246316</v>
      </c>
      <c r="AP199" s="128">
        <f t="shared" si="326"/>
        <v>7000</v>
      </c>
      <c r="AQ199" s="132">
        <f t="shared" si="357"/>
        <v>217.10000000000088</v>
      </c>
      <c r="AR199" s="132">
        <f t="shared" si="358"/>
        <v>260.17000000000024</v>
      </c>
      <c r="AS199" s="132">
        <f t="shared" si="359"/>
        <v>156.22499999999943</v>
      </c>
      <c r="AT199" s="139">
        <f t="shared" si="298"/>
        <v>58227803584.275497</v>
      </c>
      <c r="AU199" s="139">
        <f t="shared" si="299"/>
        <v>-642461052.52423859</v>
      </c>
      <c r="AV199" s="139">
        <f t="shared" ref="AV199:AV262" si="391">IF(AU199&lt;0,AV198-AV198*(1-EXP(-P198))+(AU199*((AV198-AV198*(1-EXP(-P198)))/AT198)),AV198-AV198*(1-EXP(-P198))+AU199)</f>
        <v>1.8852382956673011E-16</v>
      </c>
      <c r="AW199" s="139">
        <f t="shared" si="327"/>
        <v>9.3560723168560163E-15</v>
      </c>
      <c r="AX199" s="133">
        <f t="shared" si="360"/>
        <v>69816988834.312943</v>
      </c>
      <c r="AY199" s="133">
        <f t="shared" si="300"/>
        <v>-808312031.5328064</v>
      </c>
      <c r="AZ199" s="133">
        <f t="shared" si="361"/>
        <v>0.25112658848248864</v>
      </c>
      <c r="BA199" s="133">
        <f t="shared" si="362"/>
        <v>0.43629181914612852</v>
      </c>
      <c r="BB199" s="146">
        <f t="shared" si="301"/>
        <v>41899052302.516029</v>
      </c>
      <c r="BC199" s="146">
        <f t="shared" si="302"/>
        <v>-460643191.22151184</v>
      </c>
      <c r="BD199" s="146">
        <f t="shared" si="382"/>
        <v>213949.97919933725</v>
      </c>
      <c r="BE199" s="146">
        <f t="shared" si="328"/>
        <v>175734.86065431568</v>
      </c>
      <c r="BF199" s="136">
        <f t="shared" si="363"/>
        <v>12885820986.83823</v>
      </c>
      <c r="BG199" s="136">
        <f t="shared" si="364"/>
        <v>-154200713.97568512</v>
      </c>
      <c r="BH199" s="136">
        <f t="shared" si="365"/>
        <v>1.278701647509082E-14</v>
      </c>
      <c r="BI199" s="136">
        <f t="shared" si="366"/>
        <v>1.9798007207788109E-13</v>
      </c>
      <c r="BJ199" s="150">
        <f t="shared" si="329"/>
        <v>175735.29694613483</v>
      </c>
      <c r="BK199" s="150">
        <f t="shared" si="367"/>
        <v>2100036312.5808136</v>
      </c>
      <c r="BL199" s="149">
        <f t="shared" si="368"/>
        <v>745389684.79816222</v>
      </c>
      <c r="BM199" s="150">
        <f t="shared" si="369"/>
        <v>0</v>
      </c>
      <c r="BN199" s="150">
        <f t="shared" si="383"/>
        <v>60188813684.364075</v>
      </c>
      <c r="BO199" s="154">
        <f t="shared" si="370"/>
        <v>3.2519573218871625E-2</v>
      </c>
      <c r="BP199" s="154">
        <f t="shared" si="330"/>
        <v>3.2519573218871625E-2</v>
      </c>
      <c r="BQ199" s="148">
        <f t="shared" si="371"/>
        <v>2029273125948.5435</v>
      </c>
      <c r="BR199" s="148">
        <f t="shared" si="372"/>
        <v>2029.2731259485436</v>
      </c>
      <c r="BS199" s="139">
        <f t="shared" si="331"/>
        <v>-20609130.558277152</v>
      </c>
      <c r="BT199" s="139">
        <f t="shared" si="332"/>
        <v>5594496736.7152882</v>
      </c>
      <c r="BU199" s="139">
        <f t="shared" si="333"/>
        <v>3977477095.1943846</v>
      </c>
      <c r="BV199" s="139">
        <f t="shared" si="373"/>
        <v>185630044013.94586</v>
      </c>
      <c r="BW199" s="139">
        <f t="shared" si="374"/>
        <v>39973084037.917168</v>
      </c>
      <c r="BX199" s="139">
        <f t="shared" si="375"/>
        <v>15542601263683.66</v>
      </c>
      <c r="BY199" s="143">
        <f t="shared" si="376"/>
        <v>8.3975531143819673</v>
      </c>
      <c r="BZ199" s="143">
        <f t="shared" si="334"/>
        <v>8.3975531143819673</v>
      </c>
      <c r="CA199" s="143">
        <f t="shared" si="335"/>
        <v>93.080601076657445</v>
      </c>
      <c r="CB199" s="143">
        <f t="shared" si="336"/>
        <v>93.080601076657445</v>
      </c>
      <c r="CC199" s="143">
        <f t="shared" si="337"/>
        <v>0.98530679676057575</v>
      </c>
      <c r="CD199" s="143">
        <f t="shared" si="338"/>
        <v>8.4595804320109771</v>
      </c>
      <c r="CE199" s="166">
        <f t="shared" si="339"/>
        <v>97.732637330703469</v>
      </c>
      <c r="CG199" s="167">
        <v>198</v>
      </c>
      <c r="CH199" s="169">
        <f t="shared" si="377"/>
        <v>197</v>
      </c>
      <c r="CI199" s="170">
        <f t="shared" si="378"/>
        <v>1.9720790337785019</v>
      </c>
      <c r="CK199" s="189">
        <v>197</v>
      </c>
      <c r="CL199" s="190">
        <f>'Litter calculation'!G$30+CK199</f>
        <v>42872</v>
      </c>
      <c r="CM199" s="193">
        <f t="shared" si="379"/>
        <v>5</v>
      </c>
      <c r="CN199" s="189">
        <f t="shared" si="340"/>
        <v>0.2</v>
      </c>
      <c r="CO199" s="194">
        <f t="shared" si="341"/>
        <v>0.1</v>
      </c>
      <c r="CP199" s="194">
        <f t="shared" si="342"/>
        <v>0.15</v>
      </c>
      <c r="CQ199" s="189">
        <f t="shared" si="343"/>
        <v>0.36870000000000003</v>
      </c>
      <c r="CR199" s="189">
        <f t="shared" si="306"/>
        <v>3.687E-2</v>
      </c>
      <c r="CS199" s="189">
        <f t="shared" si="306"/>
        <v>3.687E-2</v>
      </c>
      <c r="CT199" s="189">
        <f t="shared" si="344"/>
        <v>1.8599999999999998E-2</v>
      </c>
      <c r="CU199" s="189">
        <f t="shared" si="307"/>
        <v>1.8600000000000001E-3</v>
      </c>
      <c r="CV199" s="189">
        <f t="shared" si="307"/>
        <v>1.8600000000000001E-3</v>
      </c>
      <c r="CW199" s="189">
        <f t="shared" si="345"/>
        <v>2.9999999999999997E-4</v>
      </c>
      <c r="CX199" s="189">
        <f t="shared" si="308"/>
        <v>3.0000000000000001E-5</v>
      </c>
      <c r="CY199" s="189">
        <f t="shared" si="308"/>
        <v>3.0000000000000001E-5</v>
      </c>
      <c r="CZ199" s="195">
        <f t="shared" si="384"/>
        <v>5.6138746482944715</v>
      </c>
      <c r="DA199" s="195">
        <f t="shared" si="385"/>
        <v>65.486470272590495</v>
      </c>
      <c r="DB199" s="195">
        <f t="shared" si="386"/>
        <v>1.4183258781363337</v>
      </c>
      <c r="DC199" s="195">
        <f t="shared" si="387"/>
        <v>46.892786109344293</v>
      </c>
      <c r="DD199" s="195">
        <f t="shared" si="388"/>
        <v>1.0281026708959387</v>
      </c>
      <c r="DE199" s="195">
        <f t="shared" si="389"/>
        <v>33.369150397188157</v>
      </c>
      <c r="DF199" s="195">
        <f t="shared" si="390"/>
        <v>153.80870997644968</v>
      </c>
    </row>
    <row r="200" spans="9:110" x14ac:dyDescent="0.2">
      <c r="I200" s="69">
        <f t="shared" si="380"/>
        <v>197</v>
      </c>
      <c r="J200" s="76">
        <f t="shared" si="380"/>
        <v>43906</v>
      </c>
      <c r="K200" s="74">
        <f t="shared" si="346"/>
        <v>3</v>
      </c>
      <c r="L200" s="75">
        <f t="shared" si="309"/>
        <v>21.954752055799261</v>
      </c>
      <c r="M200" s="75">
        <f t="shared" si="310"/>
        <v>0.2</v>
      </c>
      <c r="N200" s="75">
        <f t="shared" si="311"/>
        <v>0.1</v>
      </c>
      <c r="O200" s="75">
        <f t="shared" si="312"/>
        <v>0.15</v>
      </c>
      <c r="P200" s="78">
        <f t="shared" si="293"/>
        <v>0.91115453823452253</v>
      </c>
      <c r="Q200" s="78">
        <f t="shared" si="313"/>
        <v>0.18307849326386688</v>
      </c>
      <c r="R200" s="78">
        <f t="shared" si="314"/>
        <v>8.2385321968740086E-2</v>
      </c>
      <c r="S200" s="78">
        <f t="shared" si="315"/>
        <v>0.4026031680571146</v>
      </c>
      <c r="T200" s="79">
        <f t="shared" si="316"/>
        <v>82.654994983019094</v>
      </c>
      <c r="U200" s="79">
        <f t="shared" si="317"/>
        <v>10.331874372877387</v>
      </c>
      <c r="V200" s="79">
        <f t="shared" si="318"/>
        <v>10.331874372877387</v>
      </c>
      <c r="W200" s="79">
        <f t="shared" si="319"/>
        <v>46.493434677948244</v>
      </c>
      <c r="X200" s="78">
        <f t="shared" si="320"/>
        <v>0.1023063933266254</v>
      </c>
      <c r="Y200" s="80">
        <f t="shared" si="321"/>
        <v>3.3518010725108259E-2</v>
      </c>
      <c r="Z200" s="63">
        <f t="shared" si="347"/>
        <v>8.6744343128971622</v>
      </c>
      <c r="AA200" s="63">
        <f t="shared" si="348"/>
        <v>8.6744343128971622</v>
      </c>
      <c r="AB200" s="80">
        <f t="shared" si="322"/>
        <v>8.3796108112294654E-2</v>
      </c>
      <c r="AC200" s="119">
        <f t="shared" si="349"/>
        <v>0</v>
      </c>
      <c r="AD200" s="119">
        <f t="shared" si="350"/>
        <v>0</v>
      </c>
      <c r="AE200" s="119">
        <f t="shared" si="323"/>
        <v>0</v>
      </c>
      <c r="AF200" s="119">
        <f t="shared" si="351"/>
        <v>0</v>
      </c>
      <c r="AG200" s="119">
        <f t="shared" si="352"/>
        <v>450358.29143095663</v>
      </c>
      <c r="AH200" s="121">
        <f t="shared" si="381"/>
        <v>4469999.9999999972</v>
      </c>
      <c r="AI200" s="126">
        <f t="shared" si="353"/>
        <v>4019641.7085690405</v>
      </c>
      <c r="AJ200" s="119">
        <f t="shared" si="324"/>
        <v>16266.848918227972</v>
      </c>
      <c r="AK200" s="119">
        <f t="shared" si="354"/>
        <v>22279.692978749448</v>
      </c>
      <c r="AL200" s="119">
        <f t="shared" si="355"/>
        <v>2191072.5826144731</v>
      </c>
      <c r="AM200" s="126">
        <f t="shared" si="325"/>
        <v>1828569.1259545675</v>
      </c>
      <c r="AN200" s="121">
        <f t="shared" si="356"/>
        <v>265223067.04716697</v>
      </c>
      <c r="AO200" s="120">
        <f t="shared" si="297"/>
        <v>26522.306704716699</v>
      </c>
      <c r="AP200" s="128">
        <f t="shared" si="326"/>
        <v>7000</v>
      </c>
      <c r="AQ200" s="132">
        <f t="shared" si="357"/>
        <v>217.30000000000086</v>
      </c>
      <c r="AR200" s="132">
        <f t="shared" si="358"/>
        <v>260.27000000000027</v>
      </c>
      <c r="AS200" s="132">
        <f t="shared" si="359"/>
        <v>156.37499999999943</v>
      </c>
      <c r="AT200" s="139">
        <f t="shared" si="298"/>
        <v>57579927855.940186</v>
      </c>
      <c r="AU200" s="139">
        <f t="shared" si="299"/>
        <v>-647875728.33531189</v>
      </c>
      <c r="AV200" s="139">
        <f t="shared" si="391"/>
        <v>7.4735559625241032E-17</v>
      </c>
      <c r="AW200" s="139">
        <f t="shared" si="327"/>
        <v>3.6936366793750269E-15</v>
      </c>
      <c r="AX200" s="133">
        <f t="shared" si="360"/>
        <v>69003085353.661499</v>
      </c>
      <c r="AY200" s="133">
        <f t="shared" si="300"/>
        <v>-813903480.65144348</v>
      </c>
      <c r="AZ200" s="133">
        <f t="shared" si="361"/>
        <v>0.20655460192340061</v>
      </c>
      <c r="BA200" s="133">
        <f t="shared" si="362"/>
        <v>0.35702833639265996</v>
      </c>
      <c r="BB200" s="146">
        <f t="shared" si="301"/>
        <v>41434473649.443504</v>
      </c>
      <c r="BC200" s="146">
        <f t="shared" si="302"/>
        <v>-464578653.07252502</v>
      </c>
      <c r="BD200" s="146">
        <f t="shared" si="382"/>
        <v>194793.9781816038</v>
      </c>
      <c r="BE200" s="146">
        <f t="shared" si="328"/>
        <v>159161.32867329332</v>
      </c>
      <c r="BF200" s="136">
        <f t="shared" si="363"/>
        <v>12730707218.264015</v>
      </c>
      <c r="BG200" s="136">
        <f t="shared" si="364"/>
        <v>-155113768.57421494</v>
      </c>
      <c r="BH200" s="136">
        <f t="shared" si="365"/>
        <v>8.4461993397864687E-15</v>
      </c>
      <c r="BI200" s="136">
        <f t="shared" si="366"/>
        <v>1.3014729039273914E-13</v>
      </c>
      <c r="BJ200" s="150">
        <f t="shared" si="329"/>
        <v>159161.6857016297</v>
      </c>
      <c r="BK200" s="150">
        <f t="shared" si="367"/>
        <v>1993129963.5581968</v>
      </c>
      <c r="BL200" s="149">
        <f t="shared" si="368"/>
        <v>724526107.11642265</v>
      </c>
      <c r="BM200" s="150">
        <f t="shared" si="369"/>
        <v>0</v>
      </c>
      <c r="BN200" s="150">
        <f t="shared" si="383"/>
        <v>57471316775.375153</v>
      </c>
      <c r="BO200" s="154">
        <f t="shared" si="370"/>
        <v>3.1429665939138846E-2</v>
      </c>
      <c r="BP200" s="154">
        <f t="shared" si="330"/>
        <v>3.1429665939138846E-2</v>
      </c>
      <c r="BQ200" s="148">
        <f t="shared" si="371"/>
        <v>2029997652055.6599</v>
      </c>
      <c r="BR200" s="148">
        <f t="shared" si="372"/>
        <v>2029.99765205566</v>
      </c>
      <c r="BS200" s="139">
        <f t="shared" si="331"/>
        <v>-20653403.396624684</v>
      </c>
      <c r="BT200" s="139">
        <f t="shared" si="332"/>
        <v>5309698222.9190369</v>
      </c>
      <c r="BU200" s="139">
        <f t="shared" si="333"/>
        <v>3929597999.0432515</v>
      </c>
      <c r="BV200" s="139">
        <f t="shared" si="373"/>
        <v>187094905161.17148</v>
      </c>
      <c r="BW200" s="139">
        <f t="shared" si="374"/>
        <v>39678377226.971581</v>
      </c>
      <c r="BX200" s="139">
        <f t="shared" si="375"/>
        <v>15385924786124.1</v>
      </c>
      <c r="BY200" s="143">
        <f t="shared" si="376"/>
        <v>8.4141882129242394</v>
      </c>
      <c r="BZ200" s="143">
        <f t="shared" si="334"/>
        <v>8.4141882129242394</v>
      </c>
      <c r="CA200" s="143">
        <f t="shared" si="335"/>
        <v>93.264988713174105</v>
      </c>
      <c r="CB200" s="143">
        <f t="shared" si="336"/>
        <v>93.264988713174105</v>
      </c>
      <c r="CC200" s="143">
        <f t="shared" si="337"/>
        <v>0.98020984469948758</v>
      </c>
      <c r="CD200" s="143">
        <f t="shared" si="338"/>
        <v>8.4764061706443776</v>
      </c>
      <c r="CE200" s="166">
        <f t="shared" si="339"/>
        <v>97.717105979367943</v>
      </c>
      <c r="CG200" s="167">
        <v>199</v>
      </c>
      <c r="CH200" s="169">
        <f t="shared" si="377"/>
        <v>198</v>
      </c>
      <c r="CI200" s="170">
        <f t="shared" si="378"/>
        <v>1.9720174778363073</v>
      </c>
      <c r="CK200" s="189">
        <v>198</v>
      </c>
      <c r="CL200" s="190">
        <f>'Litter calculation'!G$30+CK200</f>
        <v>42873</v>
      </c>
      <c r="CM200" s="193">
        <f t="shared" si="379"/>
        <v>5</v>
      </c>
      <c r="CN200" s="189">
        <f t="shared" si="340"/>
        <v>0.2</v>
      </c>
      <c r="CO200" s="194">
        <f t="shared" si="341"/>
        <v>0.1</v>
      </c>
      <c r="CP200" s="194">
        <f t="shared" si="342"/>
        <v>0.15</v>
      </c>
      <c r="CQ200" s="189">
        <f t="shared" si="343"/>
        <v>0.36870000000000003</v>
      </c>
      <c r="CR200" s="189">
        <f t="shared" si="306"/>
        <v>3.687E-2</v>
      </c>
      <c r="CS200" s="189">
        <f t="shared" si="306"/>
        <v>3.687E-2</v>
      </c>
      <c r="CT200" s="189">
        <f t="shared" si="344"/>
        <v>1.8599999999999998E-2</v>
      </c>
      <c r="CU200" s="189">
        <f t="shared" si="307"/>
        <v>1.8600000000000001E-3</v>
      </c>
      <c r="CV200" s="189">
        <f t="shared" si="307"/>
        <v>1.8600000000000001E-3</v>
      </c>
      <c r="CW200" s="189">
        <f t="shared" si="345"/>
        <v>2.9999999999999997E-4</v>
      </c>
      <c r="CX200" s="189">
        <f t="shared" si="308"/>
        <v>3.0000000000000001E-5</v>
      </c>
      <c r="CY200" s="189">
        <f t="shared" si="308"/>
        <v>3.0000000000000001E-5</v>
      </c>
      <c r="CZ200" s="195">
        <f t="shared" si="384"/>
        <v>5.5841616750196721</v>
      </c>
      <c r="DA200" s="195">
        <f t="shared" si="385"/>
        <v>65.593087278105216</v>
      </c>
      <c r="DB200" s="195">
        <f t="shared" si="386"/>
        <v>1.4193772439026908</v>
      </c>
      <c r="DC200" s="195">
        <f t="shared" si="387"/>
        <v>46.987692346862559</v>
      </c>
      <c r="DD200" s="195">
        <f t="shared" si="388"/>
        <v>1.0317226772379695</v>
      </c>
      <c r="DE200" s="195">
        <f t="shared" si="389"/>
        <v>33.512618837692209</v>
      </c>
      <c r="DF200" s="195">
        <f t="shared" si="390"/>
        <v>154.12866005882032</v>
      </c>
    </row>
    <row r="201" spans="9:110" x14ac:dyDescent="0.2">
      <c r="I201" s="69">
        <f t="shared" si="380"/>
        <v>198</v>
      </c>
      <c r="J201" s="76">
        <f t="shared" si="380"/>
        <v>43907</v>
      </c>
      <c r="K201" s="74">
        <f t="shared" si="346"/>
        <v>3</v>
      </c>
      <c r="L201" s="75">
        <f t="shared" si="309"/>
        <v>21.844901928136114</v>
      </c>
      <c r="M201" s="75">
        <f t="shared" si="310"/>
        <v>0.2</v>
      </c>
      <c r="N201" s="75">
        <f t="shared" si="311"/>
        <v>0.1</v>
      </c>
      <c r="O201" s="75">
        <f t="shared" si="312"/>
        <v>0.15</v>
      </c>
      <c r="P201" s="78">
        <f t="shared" si="293"/>
        <v>0.90820078271663374</v>
      </c>
      <c r="Q201" s="78">
        <f t="shared" si="313"/>
        <v>0.18248499448073757</v>
      </c>
      <c r="R201" s="78">
        <f t="shared" si="314"/>
        <v>8.2118247516331899E-2</v>
      </c>
      <c r="S201" s="78">
        <f t="shared" si="315"/>
        <v>0.4012980202701405</v>
      </c>
      <c r="T201" s="79">
        <f t="shared" si="316"/>
        <v>82.475977984290466</v>
      </c>
      <c r="U201" s="79">
        <f t="shared" si="317"/>
        <v>10.309497248036308</v>
      </c>
      <c r="V201" s="79">
        <f t="shared" si="318"/>
        <v>10.309497248036308</v>
      </c>
      <c r="W201" s="79">
        <f t="shared" si="319"/>
        <v>46.392737616163387</v>
      </c>
      <c r="X201" s="78">
        <f t="shared" si="320"/>
        <v>0.10175953816447929</v>
      </c>
      <c r="Y201" s="80">
        <f t="shared" si="321"/>
        <v>3.3318962293782638E-2</v>
      </c>
      <c r="Z201" s="63">
        <f t="shared" si="347"/>
        <v>8.6933416065822051</v>
      </c>
      <c r="AA201" s="63">
        <f t="shared" si="348"/>
        <v>8.6933416065822051</v>
      </c>
      <c r="AB201" s="80">
        <f t="shared" si="322"/>
        <v>8.3578081304304663E-2</v>
      </c>
      <c r="AC201" s="119">
        <f t="shared" si="349"/>
        <v>0</v>
      </c>
      <c r="AD201" s="119">
        <f t="shared" si="350"/>
        <v>0</v>
      </c>
      <c r="AE201" s="119">
        <f t="shared" si="323"/>
        <v>0</v>
      </c>
      <c r="AF201" s="119">
        <f t="shared" si="351"/>
        <v>0</v>
      </c>
      <c r="AG201" s="119">
        <f t="shared" si="352"/>
        <v>450358.29143095663</v>
      </c>
      <c r="AH201" s="121">
        <f t="shared" si="381"/>
        <v>4469999.9999999972</v>
      </c>
      <c r="AI201" s="126">
        <f t="shared" si="353"/>
        <v>4019641.7085690405</v>
      </c>
      <c r="AJ201" s="119">
        <f t="shared" si="324"/>
        <v>16396.510354493043</v>
      </c>
      <c r="AK201" s="119">
        <f t="shared" si="354"/>
        <v>22409.354415014517</v>
      </c>
      <c r="AL201" s="119">
        <f t="shared" si="355"/>
        <v>2213481.9370294875</v>
      </c>
      <c r="AM201" s="126">
        <f t="shared" si="325"/>
        <v>1806159.7715395531</v>
      </c>
      <c r="AN201" s="121">
        <f t="shared" si="356"/>
        <v>261972723.58235845</v>
      </c>
      <c r="AO201" s="120">
        <f t="shared" si="297"/>
        <v>26197.272358235845</v>
      </c>
      <c r="AP201" s="128">
        <f t="shared" si="326"/>
        <v>7000</v>
      </c>
      <c r="AQ201" s="132">
        <f t="shared" si="357"/>
        <v>217.50000000000085</v>
      </c>
      <c r="AR201" s="132">
        <f t="shared" si="358"/>
        <v>260.37000000000029</v>
      </c>
      <c r="AS201" s="132">
        <f t="shared" si="359"/>
        <v>156.52499999999944</v>
      </c>
      <c r="AT201" s="139">
        <f t="shared" si="298"/>
        <v>56926672834.446716</v>
      </c>
      <c r="AU201" s="139">
        <f t="shared" si="299"/>
        <v>-653255021.49346924</v>
      </c>
      <c r="AV201" s="139">
        <f t="shared" si="391"/>
        <v>2.9707259365214513E-17</v>
      </c>
      <c r="AW201" s="139">
        <f t="shared" si="327"/>
        <v>1.4621204161283002E-15</v>
      </c>
      <c r="AX201" s="133">
        <f t="shared" si="360"/>
        <v>68183640766.780502</v>
      </c>
      <c r="AY201" s="133">
        <f t="shared" si="300"/>
        <v>-819444586.8809967</v>
      </c>
      <c r="AZ201" s="133">
        <f t="shared" si="361"/>
        <v>0.16995602821472838</v>
      </c>
      <c r="BA201" s="133">
        <f t="shared" si="362"/>
        <v>0.29226548900595434</v>
      </c>
      <c r="BB201" s="146">
        <f t="shared" si="301"/>
        <v>40965984650.191154</v>
      </c>
      <c r="BC201" s="146">
        <f t="shared" si="302"/>
        <v>-468488999.25234985</v>
      </c>
      <c r="BD201" s="146">
        <f t="shared" si="382"/>
        <v>177360.787326274</v>
      </c>
      <c r="BE201" s="146">
        <f t="shared" si="328"/>
        <v>144153.44837100149</v>
      </c>
      <c r="BF201" s="136">
        <f t="shared" si="363"/>
        <v>12574690731.953205</v>
      </c>
      <c r="BG201" s="136">
        <f t="shared" si="364"/>
        <v>-156016486.31081009</v>
      </c>
      <c r="BH201" s="136">
        <f t="shared" si="365"/>
        <v>5.5850182107806431E-15</v>
      </c>
      <c r="BI201" s="136">
        <f t="shared" si="366"/>
        <v>8.5646786101844875E-14</v>
      </c>
      <c r="BJ201" s="150">
        <f t="shared" si="329"/>
        <v>144153.74063649049</v>
      </c>
      <c r="BK201" s="150">
        <f t="shared" si="367"/>
        <v>1891422277.3493083</v>
      </c>
      <c r="BL201" s="149">
        <f t="shared" si="368"/>
        <v>704318523.17567253</v>
      </c>
      <c r="BM201" s="150">
        <f t="shared" si="369"/>
        <v>0</v>
      </c>
      <c r="BN201" s="150">
        <f t="shared" si="383"/>
        <v>54875720128.590805</v>
      </c>
      <c r="BO201" s="154">
        <f t="shared" si="370"/>
        <v>3.0382539237830148E-2</v>
      </c>
      <c r="BP201" s="154">
        <f t="shared" si="330"/>
        <v>3.0382539237830148E-2</v>
      </c>
      <c r="BQ201" s="148">
        <f t="shared" si="371"/>
        <v>2030701970578.8357</v>
      </c>
      <c r="BR201" s="148">
        <f t="shared" si="372"/>
        <v>2030.7019705788357</v>
      </c>
      <c r="BS201" s="139">
        <f t="shared" si="331"/>
        <v>-20698420.737183142</v>
      </c>
      <c r="BT201" s="139">
        <f t="shared" si="332"/>
        <v>5038748946.8585577</v>
      </c>
      <c r="BU201" s="139">
        <f t="shared" si="333"/>
        <v>3881440260.2439594</v>
      </c>
      <c r="BV201" s="139">
        <f t="shared" si="373"/>
        <v>188556525778.05692</v>
      </c>
      <c r="BW201" s="139">
        <f t="shared" si="374"/>
        <v>39388028489.892418</v>
      </c>
      <c r="BX201" s="139">
        <f t="shared" si="375"/>
        <v>15227815401208.096</v>
      </c>
      <c r="BY201" s="143">
        <f t="shared" si="376"/>
        <v>8.431045603583593</v>
      </c>
      <c r="BZ201" s="143">
        <f t="shared" si="334"/>
        <v>8.431045603583593</v>
      </c>
      <c r="CA201" s="143">
        <f t="shared" si="335"/>
        <v>93.45184029169755</v>
      </c>
      <c r="CB201" s="143">
        <f t="shared" si="336"/>
        <v>93.45184029169755</v>
      </c>
      <c r="CC201" s="143">
        <f t="shared" si="337"/>
        <v>0.97522892495613678</v>
      </c>
      <c r="CD201" s="143">
        <f t="shared" si="338"/>
        <v>8.4934771685571135</v>
      </c>
      <c r="CE201" s="166">
        <f t="shared" si="339"/>
        <v>97.70094806956898</v>
      </c>
      <c r="CG201" s="167">
        <v>200</v>
      </c>
      <c r="CH201" s="169">
        <f t="shared" si="377"/>
        <v>199</v>
      </c>
      <c r="CI201" s="170">
        <f t="shared" si="378"/>
        <v>1.9719565442517553</v>
      </c>
      <c r="CK201" s="189">
        <v>199</v>
      </c>
      <c r="CL201" s="190">
        <f>'Litter calculation'!G$30+CK201</f>
        <v>42874</v>
      </c>
      <c r="CM201" s="193">
        <f t="shared" si="379"/>
        <v>5</v>
      </c>
      <c r="CN201" s="189">
        <f t="shared" si="340"/>
        <v>0.2</v>
      </c>
      <c r="CO201" s="194">
        <f t="shared" si="341"/>
        <v>0.1</v>
      </c>
      <c r="CP201" s="194">
        <f t="shared" si="342"/>
        <v>0.15</v>
      </c>
      <c r="CQ201" s="189">
        <f t="shared" si="343"/>
        <v>0.36870000000000003</v>
      </c>
      <c r="CR201" s="189">
        <f t="shared" si="306"/>
        <v>3.687E-2</v>
      </c>
      <c r="CS201" s="189">
        <f t="shared" si="306"/>
        <v>3.687E-2</v>
      </c>
      <c r="CT201" s="189">
        <f t="shared" si="344"/>
        <v>1.8599999999999998E-2</v>
      </c>
      <c r="CU201" s="189">
        <f t="shared" si="307"/>
        <v>1.8600000000000001E-3</v>
      </c>
      <c r="CV201" s="189">
        <f t="shared" si="307"/>
        <v>1.8600000000000001E-3</v>
      </c>
      <c r="CW201" s="189">
        <f t="shared" si="345"/>
        <v>2.9999999999999997E-4</v>
      </c>
      <c r="CX201" s="189">
        <f t="shared" si="308"/>
        <v>3.0000000000000001E-5</v>
      </c>
      <c r="CY201" s="189">
        <f t="shared" si="308"/>
        <v>3.0000000000000001E-5</v>
      </c>
      <c r="CZ201" s="195">
        <f t="shared" si="384"/>
        <v>5.554996255016488</v>
      </c>
      <c r="DA201" s="195">
        <f t="shared" si="385"/>
        <v>65.699672303315566</v>
      </c>
      <c r="DB201" s="195">
        <f t="shared" si="386"/>
        <v>1.420426655946248</v>
      </c>
      <c r="DC201" s="195">
        <f t="shared" si="387"/>
        <v>47.082595737236403</v>
      </c>
      <c r="DD201" s="195">
        <f t="shared" si="388"/>
        <v>1.0353359566262106</v>
      </c>
      <c r="DE201" s="195">
        <f t="shared" si="389"/>
        <v>33.656082974207607</v>
      </c>
      <c r="DF201" s="195">
        <f t="shared" si="390"/>
        <v>154.44910988234852</v>
      </c>
    </row>
    <row r="202" spans="9:110" x14ac:dyDescent="0.2">
      <c r="I202" s="69">
        <f t="shared" si="380"/>
        <v>199</v>
      </c>
      <c r="J202" s="76">
        <f t="shared" si="380"/>
        <v>43908</v>
      </c>
      <c r="K202" s="74">
        <f t="shared" si="346"/>
        <v>3</v>
      </c>
      <c r="L202" s="75">
        <f t="shared" si="309"/>
        <v>21.733662662955449</v>
      </c>
      <c r="M202" s="75">
        <f t="shared" si="310"/>
        <v>0.2</v>
      </c>
      <c r="N202" s="75">
        <f t="shared" si="311"/>
        <v>0.1</v>
      </c>
      <c r="O202" s="75">
        <f t="shared" si="312"/>
        <v>0.15</v>
      </c>
      <c r="P202" s="78">
        <f t="shared" si="293"/>
        <v>0.90521943240493763</v>
      </c>
      <c r="Q202" s="78">
        <f t="shared" si="313"/>
        <v>0.18188595106927119</v>
      </c>
      <c r="R202" s="78">
        <f t="shared" si="314"/>
        <v>8.1848677981172027E-2</v>
      </c>
      <c r="S202" s="78">
        <f t="shared" si="315"/>
        <v>0.39998067943473986</v>
      </c>
      <c r="T202" s="79">
        <f t="shared" si="316"/>
        <v>82.298753134213854</v>
      </c>
      <c r="U202" s="79">
        <f t="shared" si="317"/>
        <v>10.287344141776732</v>
      </c>
      <c r="V202" s="79">
        <f t="shared" si="318"/>
        <v>10.287344141776732</v>
      </c>
      <c r="W202" s="79">
        <f t="shared" si="319"/>
        <v>46.293048637995291</v>
      </c>
      <c r="X202" s="78">
        <f t="shared" si="320"/>
        <v>0.10120874630861042</v>
      </c>
      <c r="Y202" s="80">
        <f t="shared" si="321"/>
        <v>3.3117396745275272E-2</v>
      </c>
      <c r="Z202" s="63">
        <f t="shared" si="347"/>
        <v>8.7125591769515314</v>
      </c>
      <c r="AA202" s="63">
        <f t="shared" si="348"/>
        <v>8.7125591769515314</v>
      </c>
      <c r="AB202" s="80">
        <f t="shared" si="322"/>
        <v>8.3357875460784644E-2</v>
      </c>
      <c r="AC202" s="119">
        <f t="shared" si="349"/>
        <v>0</v>
      </c>
      <c r="AD202" s="119">
        <f t="shared" si="350"/>
        <v>0</v>
      </c>
      <c r="AE202" s="119">
        <f t="shared" si="323"/>
        <v>0</v>
      </c>
      <c r="AF202" s="119">
        <f t="shared" si="351"/>
        <v>0</v>
      </c>
      <c r="AG202" s="119">
        <f t="shared" si="352"/>
        <v>450358.29143095663</v>
      </c>
      <c r="AH202" s="121">
        <f t="shared" si="381"/>
        <v>4469999.9999999972</v>
      </c>
      <c r="AI202" s="126">
        <f t="shared" si="353"/>
        <v>4019641.7085690405</v>
      </c>
      <c r="AJ202" s="119">
        <f t="shared" si="324"/>
        <v>16524.634730997026</v>
      </c>
      <c r="AK202" s="119">
        <f t="shared" si="354"/>
        <v>22537.478791518501</v>
      </c>
      <c r="AL202" s="119">
        <f t="shared" si="355"/>
        <v>2236019.4158210061</v>
      </c>
      <c r="AM202" s="126">
        <f t="shared" si="325"/>
        <v>1783622.2927480345</v>
      </c>
      <c r="AN202" s="121">
        <f t="shared" si="356"/>
        <v>258703796.43940637</v>
      </c>
      <c r="AO202" s="120">
        <f t="shared" si="297"/>
        <v>25870.379643940636</v>
      </c>
      <c r="AP202" s="128">
        <f t="shared" si="326"/>
        <v>7000</v>
      </c>
      <c r="AQ202" s="132">
        <f t="shared" si="357"/>
        <v>217.70000000000084</v>
      </c>
      <c r="AR202" s="132">
        <f t="shared" si="358"/>
        <v>260.47000000000031</v>
      </c>
      <c r="AS202" s="132">
        <f t="shared" si="359"/>
        <v>156.67499999999944</v>
      </c>
      <c r="AT202" s="139">
        <f t="shared" si="298"/>
        <v>56268075725.571106</v>
      </c>
      <c r="AU202" s="139">
        <f t="shared" si="299"/>
        <v>-658597108.87561035</v>
      </c>
      <c r="AV202" s="139">
        <f t="shared" si="391"/>
        <v>1.1840833143567856E-17</v>
      </c>
      <c r="AW202" s="139">
        <f t="shared" si="327"/>
        <v>5.8035197493973782E-16</v>
      </c>
      <c r="AX202" s="133">
        <f t="shared" si="360"/>
        <v>67358707478.928307</v>
      </c>
      <c r="AY202" s="133">
        <f t="shared" si="300"/>
        <v>-824933287.85219574</v>
      </c>
      <c r="AZ202" s="133">
        <f t="shared" si="361"/>
        <v>0.13989361885199691</v>
      </c>
      <c r="BA202" s="133">
        <f t="shared" si="362"/>
        <v>0.23933310716037082</v>
      </c>
      <c r="BB202" s="146">
        <f t="shared" si="301"/>
        <v>40493611737.677933</v>
      </c>
      <c r="BC202" s="146">
        <f t="shared" si="302"/>
        <v>-472372912.51322174</v>
      </c>
      <c r="BD202" s="146">
        <f t="shared" si="382"/>
        <v>161494.30906285634</v>
      </c>
      <c r="BE202" s="146">
        <f t="shared" si="328"/>
        <v>130563.01341882772</v>
      </c>
      <c r="BF202" s="136">
        <f t="shared" si="363"/>
        <v>12417782229.091505</v>
      </c>
      <c r="BG202" s="136">
        <f t="shared" si="364"/>
        <v>-156908502.86170006</v>
      </c>
      <c r="BH202" s="136">
        <f t="shared" si="365"/>
        <v>3.6971061352144019E-15</v>
      </c>
      <c r="BI202" s="136">
        <f t="shared" si="366"/>
        <v>5.6422611103113862E-14</v>
      </c>
      <c r="BJ202" s="150">
        <f t="shared" si="329"/>
        <v>130563.25275193488</v>
      </c>
      <c r="BK202" s="150">
        <f t="shared" si="367"/>
        <v>1794668319.6517863</v>
      </c>
      <c r="BL202" s="149">
        <f t="shared" si="368"/>
        <v>684745833.70507562</v>
      </c>
      <c r="BM202" s="150">
        <f t="shared" si="369"/>
        <v>0</v>
      </c>
      <c r="BN202" s="150">
        <f t="shared" si="383"/>
        <v>52396436538.486694</v>
      </c>
      <c r="BO202" s="154">
        <f t="shared" si="370"/>
        <v>2.9376419408707482E-2</v>
      </c>
      <c r="BP202" s="154">
        <f t="shared" si="330"/>
        <v>2.9376419408707482E-2</v>
      </c>
      <c r="BQ202" s="148">
        <f t="shared" si="371"/>
        <v>2031386716412.5408</v>
      </c>
      <c r="BR202" s="148">
        <f t="shared" si="372"/>
        <v>2031.3867164125409</v>
      </c>
      <c r="BS202" s="139">
        <f t="shared" si="331"/>
        <v>-20744176.831335656</v>
      </c>
      <c r="BT202" s="139">
        <f t="shared" si="332"/>
        <v>4780996403.5523586</v>
      </c>
      <c r="BU202" s="139">
        <f t="shared" si="333"/>
        <v>3833007181.9409513</v>
      </c>
      <c r="BV202" s="139">
        <f t="shared" si="373"/>
        <v>190014511481.09055</v>
      </c>
      <c r="BW202" s="139">
        <f t="shared" si="374"/>
        <v>39100918676.652092</v>
      </c>
      <c r="BX202" s="139">
        <f t="shared" si="375"/>
        <v>15068267060641.332</v>
      </c>
      <c r="BY202" s="143">
        <f t="shared" si="376"/>
        <v>8.4481266700393096</v>
      </c>
      <c r="BZ202" s="143">
        <f t="shared" si="334"/>
        <v>8.4481266700393096</v>
      </c>
      <c r="CA202" s="143">
        <f t="shared" si="335"/>
        <v>93.641171149278605</v>
      </c>
      <c r="CB202" s="143">
        <f t="shared" si="336"/>
        <v>93.641171149278605</v>
      </c>
      <c r="CC202" s="143">
        <f t="shared" si="337"/>
        <v>0.97036279337506048</v>
      </c>
      <c r="CD202" s="143">
        <f t="shared" si="338"/>
        <v>8.5107937501056377</v>
      </c>
      <c r="CE202" s="166">
        <f t="shared" si="339"/>
        <v>97.684200213185932</v>
      </c>
      <c r="CG202" s="167">
        <v>201</v>
      </c>
      <c r="CH202" s="169">
        <f t="shared" si="377"/>
        <v>200</v>
      </c>
      <c r="CI202" s="170">
        <f t="shared" si="378"/>
        <v>1.9718962236339095</v>
      </c>
      <c r="CK202" s="189">
        <v>200</v>
      </c>
      <c r="CL202" s="190">
        <f>'Litter calculation'!G$30+CK202</f>
        <v>42875</v>
      </c>
      <c r="CM202" s="193">
        <f t="shared" si="379"/>
        <v>5</v>
      </c>
      <c r="CN202" s="189">
        <f t="shared" si="340"/>
        <v>0.2</v>
      </c>
      <c r="CO202" s="194">
        <f t="shared" si="341"/>
        <v>0.1</v>
      </c>
      <c r="CP202" s="194">
        <f t="shared" si="342"/>
        <v>0.15</v>
      </c>
      <c r="CQ202" s="189">
        <f t="shared" si="343"/>
        <v>0.36870000000000003</v>
      </c>
      <c r="CR202" s="189">
        <f t="shared" si="306"/>
        <v>3.687E-2</v>
      </c>
      <c r="CS202" s="189">
        <f t="shared" si="306"/>
        <v>3.687E-2</v>
      </c>
      <c r="CT202" s="189">
        <f t="shared" si="344"/>
        <v>1.8599999999999998E-2</v>
      </c>
      <c r="CU202" s="189">
        <f t="shared" si="307"/>
        <v>1.8600000000000001E-3</v>
      </c>
      <c r="CV202" s="189">
        <f t="shared" si="307"/>
        <v>1.8600000000000001E-3</v>
      </c>
      <c r="CW202" s="189">
        <f t="shared" si="345"/>
        <v>2.9999999999999997E-4</v>
      </c>
      <c r="CX202" s="189">
        <f t="shared" si="308"/>
        <v>3.0000000000000001E-5</v>
      </c>
      <c r="CY202" s="189">
        <f t="shared" si="308"/>
        <v>3.0000000000000001E-5</v>
      </c>
      <c r="CZ202" s="195">
        <f t="shared" si="384"/>
        <v>5.5263682979253153</v>
      </c>
      <c r="DA202" s="195">
        <f t="shared" si="385"/>
        <v>65.806225357814199</v>
      </c>
      <c r="DB202" s="195">
        <f t="shared" si="386"/>
        <v>1.4214741178975521</v>
      </c>
      <c r="DC202" s="195">
        <f t="shared" si="387"/>
        <v>47.177496280551246</v>
      </c>
      <c r="DD202" s="195">
        <f t="shared" si="388"/>
        <v>1.038942521561167</v>
      </c>
      <c r="DE202" s="195">
        <f t="shared" si="389"/>
        <v>33.799542806863464</v>
      </c>
      <c r="DF202" s="195">
        <f t="shared" si="390"/>
        <v>154.77004938261294</v>
      </c>
    </row>
    <row r="203" spans="9:110" x14ac:dyDescent="0.2">
      <c r="I203" s="69">
        <f t="shared" si="380"/>
        <v>200</v>
      </c>
      <c r="J203" s="76">
        <f t="shared" si="380"/>
        <v>43909</v>
      </c>
      <c r="K203" s="74">
        <f t="shared" si="346"/>
        <v>3</v>
      </c>
      <c r="L203" s="75">
        <f t="shared" si="309"/>
        <v>21.621067808502417</v>
      </c>
      <c r="M203" s="75">
        <f t="shared" si="310"/>
        <v>0.2</v>
      </c>
      <c r="N203" s="75">
        <f t="shared" si="311"/>
        <v>0.1</v>
      </c>
      <c r="O203" s="75">
        <f t="shared" si="312"/>
        <v>0.15</v>
      </c>
      <c r="P203" s="78">
        <f t="shared" si="293"/>
        <v>0.90221171698800628</v>
      </c>
      <c r="Q203" s="78">
        <f t="shared" si="313"/>
        <v>0.18128161011107849</v>
      </c>
      <c r="R203" s="78">
        <f t="shared" si="314"/>
        <v>8.1576724549985311E-2</v>
      </c>
      <c r="S203" s="78">
        <f t="shared" si="315"/>
        <v>0.39865168890167724</v>
      </c>
      <c r="T203" s="79">
        <f t="shared" si="316"/>
        <v>82.123431364997373</v>
      </c>
      <c r="U203" s="79">
        <f t="shared" si="317"/>
        <v>10.265428920624672</v>
      </c>
      <c r="V203" s="79">
        <f t="shared" si="318"/>
        <v>10.265428920624672</v>
      </c>
      <c r="W203" s="79">
        <f t="shared" si="319"/>
        <v>46.194430142811015</v>
      </c>
      <c r="X203" s="78">
        <f t="shared" si="320"/>
        <v>0.10065427827695479</v>
      </c>
      <c r="Y203" s="80">
        <f t="shared" si="321"/>
        <v>3.2913374869006376E-2</v>
      </c>
      <c r="Z203" s="63">
        <f t="shared" si="347"/>
        <v>8.7320845330319301</v>
      </c>
      <c r="AA203" s="63">
        <f t="shared" si="348"/>
        <v>8.7320845330319301</v>
      </c>
      <c r="AB203" s="80">
        <f t="shared" si="322"/>
        <v>8.3135576959763396E-2</v>
      </c>
      <c r="AC203" s="119">
        <f t="shared" si="349"/>
        <v>0</v>
      </c>
      <c r="AD203" s="119">
        <f t="shared" si="350"/>
        <v>0</v>
      </c>
      <c r="AE203" s="119">
        <f t="shared" si="323"/>
        <v>0</v>
      </c>
      <c r="AF203" s="119">
        <f t="shared" si="351"/>
        <v>0</v>
      </c>
      <c r="AG203" s="119">
        <f t="shared" si="352"/>
        <v>450358.29143095663</v>
      </c>
      <c r="AH203" s="121">
        <f t="shared" si="381"/>
        <v>4469999.9999999972</v>
      </c>
      <c r="AI203" s="126">
        <f t="shared" si="353"/>
        <v>4019641.7085690405</v>
      </c>
      <c r="AJ203" s="119">
        <f t="shared" si="324"/>
        <v>16651.170025294465</v>
      </c>
      <c r="AK203" s="119">
        <f t="shared" si="354"/>
        <v>22664.014085815939</v>
      </c>
      <c r="AL203" s="119">
        <f t="shared" si="355"/>
        <v>2258683.4299068218</v>
      </c>
      <c r="AM203" s="126">
        <f t="shared" si="325"/>
        <v>1760958.2786622187</v>
      </c>
      <c r="AN203" s="121">
        <f t="shared" si="356"/>
        <v>255416516.10522577</v>
      </c>
      <c r="AO203" s="120">
        <f t="shared" si="297"/>
        <v>25541.651610522578</v>
      </c>
      <c r="AP203" s="128">
        <f t="shared" si="326"/>
        <v>7000</v>
      </c>
      <c r="AQ203" s="132">
        <f t="shared" si="357"/>
        <v>217.90000000000083</v>
      </c>
      <c r="AR203" s="132">
        <f t="shared" si="358"/>
        <v>260.57000000000033</v>
      </c>
      <c r="AS203" s="132">
        <f t="shared" si="359"/>
        <v>156.82499999999945</v>
      </c>
      <c r="AT203" s="139">
        <f t="shared" si="298"/>
        <v>55604175556.107864</v>
      </c>
      <c r="AU203" s="139">
        <f t="shared" si="299"/>
        <v>-663900169.46324158</v>
      </c>
      <c r="AV203" s="139">
        <f t="shared" si="391"/>
        <v>4.7325564117350607E-18</v>
      </c>
      <c r="AW203" s="139">
        <f t="shared" si="327"/>
        <v>2.309880378518074E-16</v>
      </c>
      <c r="AX203" s="133">
        <f t="shared" si="360"/>
        <v>66528339949.928238</v>
      </c>
      <c r="AY203" s="133">
        <f t="shared" si="300"/>
        <v>-830367529.00006866</v>
      </c>
      <c r="AZ203" s="133">
        <f t="shared" si="361"/>
        <v>0.11519106187964394</v>
      </c>
      <c r="BA203" s="133">
        <f t="shared" si="362"/>
        <v>0.19605564160113309</v>
      </c>
      <c r="BB203" s="146">
        <f t="shared" si="301"/>
        <v>40017382660.786102</v>
      </c>
      <c r="BC203" s="146">
        <f t="shared" si="302"/>
        <v>-476229076.89183044</v>
      </c>
      <c r="BD203" s="146">
        <f t="shared" si="382"/>
        <v>147052.68523071645</v>
      </c>
      <c r="BE203" s="146">
        <f t="shared" si="328"/>
        <v>118255.83466169257</v>
      </c>
      <c r="BF203" s="136">
        <f t="shared" si="363"/>
        <v>12259992773.050837</v>
      </c>
      <c r="BG203" s="136">
        <f t="shared" si="364"/>
        <v>-157789456.04066849</v>
      </c>
      <c r="BH203" s="136">
        <f t="shared" si="365"/>
        <v>2.4500551734280171E-15</v>
      </c>
      <c r="BI203" s="136">
        <f t="shared" si="366"/>
        <v>3.7210455305627194E-14</v>
      </c>
      <c r="BJ203" s="150">
        <f t="shared" si="329"/>
        <v>118256.03071733417</v>
      </c>
      <c r="BK203" s="150">
        <f t="shared" si="367"/>
        <v>1702634133.4850967</v>
      </c>
      <c r="BL203" s="149">
        <f t="shared" si="368"/>
        <v>665787583.26978314</v>
      </c>
      <c r="BM203" s="150">
        <f t="shared" si="369"/>
        <v>0</v>
      </c>
      <c r="BN203" s="150">
        <f t="shared" si="383"/>
        <v>50028133077.762527</v>
      </c>
      <c r="BO203" s="154">
        <f t="shared" si="370"/>
        <v>2.8409607248485392E-2</v>
      </c>
      <c r="BP203" s="154">
        <f t="shared" si="330"/>
        <v>2.8409607248485392E-2</v>
      </c>
      <c r="BQ203" s="148">
        <f t="shared" si="371"/>
        <v>2032052503995.8105</v>
      </c>
      <c r="BR203" s="148">
        <f t="shared" si="372"/>
        <v>2032.0525039958104</v>
      </c>
      <c r="BS203" s="139">
        <f t="shared" si="331"/>
        <v>-20790665.748196971</v>
      </c>
      <c r="BT203" s="139">
        <f t="shared" si="332"/>
        <v>4535817331.6042976</v>
      </c>
      <c r="BU203" s="139">
        <f t="shared" si="333"/>
        <v>3784302179.074935</v>
      </c>
      <c r="BV203" s="139">
        <f t="shared" si="373"/>
        <v>191468461848.5282</v>
      </c>
      <c r="BW203" s="139">
        <f t="shared" si="374"/>
        <v>38815979171.047539</v>
      </c>
      <c r="BX203" s="139">
        <f t="shared" si="375"/>
        <v>14907273667787.426</v>
      </c>
      <c r="BY203" s="143">
        <f t="shared" si="376"/>
        <v>8.465432627462544</v>
      </c>
      <c r="BZ203" s="143">
        <f t="shared" si="334"/>
        <v>8.465432627462544</v>
      </c>
      <c r="CA203" s="143">
        <f t="shared" si="335"/>
        <v>93.832994755181488</v>
      </c>
      <c r="CB203" s="143">
        <f t="shared" si="336"/>
        <v>93.832994755181488</v>
      </c>
      <c r="CC203" s="143">
        <f t="shared" si="337"/>
        <v>0.96561023926119438</v>
      </c>
      <c r="CD203" s="143">
        <f t="shared" si="338"/>
        <v>8.5283561189895458</v>
      </c>
      <c r="CE203" s="166">
        <f t="shared" si="339"/>
        <v>97.666898284462135</v>
      </c>
      <c r="CG203" s="167">
        <v>202</v>
      </c>
      <c r="CH203" s="169">
        <f t="shared" si="377"/>
        <v>201</v>
      </c>
      <c r="CI203" s="170">
        <f t="shared" si="378"/>
        <v>1.9718365067798587</v>
      </c>
      <c r="CK203" s="189">
        <v>201</v>
      </c>
      <c r="CL203" s="190">
        <f>'Litter calculation'!G$30+CK203</f>
        <v>42876</v>
      </c>
      <c r="CM203" s="193">
        <f t="shared" si="379"/>
        <v>5</v>
      </c>
      <c r="CN203" s="189">
        <f t="shared" si="340"/>
        <v>0.2</v>
      </c>
      <c r="CO203" s="194">
        <f t="shared" si="341"/>
        <v>0.1</v>
      </c>
      <c r="CP203" s="194">
        <f t="shared" si="342"/>
        <v>0.15</v>
      </c>
      <c r="CQ203" s="189">
        <f t="shared" si="343"/>
        <v>0.36870000000000003</v>
      </c>
      <c r="CR203" s="189">
        <f t="shared" ref="CR203:CS222" si="392">IF($CM203=12,$D$50,IF($CM203&lt;=2,$D$50,IF($CM203&lt;=5,$D$52,IF($CM203&lt;=8,$D$54,$D$56))))</f>
        <v>3.687E-2</v>
      </c>
      <c r="CS203" s="189">
        <f t="shared" si="392"/>
        <v>3.687E-2</v>
      </c>
      <c r="CT203" s="189">
        <f t="shared" si="344"/>
        <v>1.8599999999999998E-2</v>
      </c>
      <c r="CU203" s="189">
        <f t="shared" ref="CU203:CV222" si="393">IF($CM203=12,$D$58,IF($CM203&lt;=2,$D$58,IF($CM203&lt;=5,$D$60,IF($CM203&lt;=8,$D$62,$D$64))))</f>
        <v>1.8600000000000001E-3</v>
      </c>
      <c r="CV203" s="189">
        <f t="shared" si="393"/>
        <v>1.8600000000000001E-3</v>
      </c>
      <c r="CW203" s="189">
        <f t="shared" si="345"/>
        <v>2.9999999999999997E-4</v>
      </c>
      <c r="CX203" s="189">
        <f t="shared" ref="CX203:CY222" si="394">IF($CM203=12,$D$66,IF($CM203&lt;=2,$D$66,IF($CM203&lt;=5,$D$68,IF($CM203&lt;=8,$D$70,$D$72))))</f>
        <v>3.0000000000000001E-5</v>
      </c>
      <c r="CY203" s="189">
        <f t="shared" si="394"/>
        <v>3.0000000000000001E-5</v>
      </c>
      <c r="CZ203" s="195">
        <f t="shared" si="384"/>
        <v>5.4982678993325793</v>
      </c>
      <c r="DA203" s="195">
        <f t="shared" si="385"/>
        <v>65.912746451190898</v>
      </c>
      <c r="DB203" s="195">
        <f t="shared" si="386"/>
        <v>1.4225196333804035</v>
      </c>
      <c r="DC203" s="195">
        <f t="shared" si="387"/>
        <v>47.272393976892495</v>
      </c>
      <c r="DD203" s="195">
        <f t="shared" si="388"/>
        <v>1.0425423845201141</v>
      </c>
      <c r="DE203" s="195">
        <f t="shared" si="389"/>
        <v>33.9429983357889</v>
      </c>
      <c r="DF203" s="195">
        <f t="shared" si="390"/>
        <v>155.0914686811054</v>
      </c>
    </row>
    <row r="204" spans="9:110" x14ac:dyDescent="0.2">
      <c r="I204" s="69">
        <f t="shared" si="380"/>
        <v>201</v>
      </c>
      <c r="J204" s="76">
        <f t="shared" si="380"/>
        <v>43910</v>
      </c>
      <c r="K204" s="74">
        <f t="shared" si="346"/>
        <v>3</v>
      </c>
      <c r="L204" s="75">
        <f t="shared" si="309"/>
        <v>21.507151321849403</v>
      </c>
      <c r="M204" s="75">
        <f t="shared" si="310"/>
        <v>0.2</v>
      </c>
      <c r="N204" s="75">
        <f t="shared" si="311"/>
        <v>0.1</v>
      </c>
      <c r="O204" s="75">
        <f t="shared" si="312"/>
        <v>0.15</v>
      </c>
      <c r="P204" s="78">
        <f t="shared" si="293"/>
        <v>0.8991788672308294</v>
      </c>
      <c r="Q204" s="78">
        <f t="shared" si="313"/>
        <v>0.18067221890405505</v>
      </c>
      <c r="R204" s="78">
        <f t="shared" si="314"/>
        <v>8.1302498506824764E-2</v>
      </c>
      <c r="S204" s="78">
        <f t="shared" si="315"/>
        <v>0.39731159249734321</v>
      </c>
      <c r="T204" s="79">
        <f t="shared" si="316"/>
        <v>81.950116556458497</v>
      </c>
      <c r="U204" s="79">
        <f t="shared" si="317"/>
        <v>10.243764569557312</v>
      </c>
      <c r="V204" s="79">
        <f t="shared" si="318"/>
        <v>10.243764569557312</v>
      </c>
      <c r="W204" s="79">
        <f t="shared" si="319"/>
        <v>46.096940563007905</v>
      </c>
      <c r="X204" s="78">
        <f t="shared" si="320"/>
        <v>0.10009639318703641</v>
      </c>
      <c r="Y204" s="80">
        <f t="shared" si="321"/>
        <v>3.2706958195191115E-2</v>
      </c>
      <c r="Z204" s="63">
        <f t="shared" si="347"/>
        <v>8.7519151045599539</v>
      </c>
      <c r="AA204" s="63">
        <f t="shared" si="348"/>
        <v>8.7519151045599539</v>
      </c>
      <c r="AB204" s="80">
        <f t="shared" si="322"/>
        <v>8.2911272428432797E-2</v>
      </c>
      <c r="AC204" s="119">
        <f t="shared" si="349"/>
        <v>0</v>
      </c>
      <c r="AD204" s="119">
        <f t="shared" si="350"/>
        <v>0</v>
      </c>
      <c r="AE204" s="119">
        <f t="shared" si="323"/>
        <v>0</v>
      </c>
      <c r="AF204" s="119">
        <f t="shared" si="351"/>
        <v>0</v>
      </c>
      <c r="AG204" s="119">
        <f t="shared" si="352"/>
        <v>450358.29143095663</v>
      </c>
      <c r="AH204" s="121">
        <f t="shared" si="381"/>
        <v>4469999.9999999972</v>
      </c>
      <c r="AI204" s="126">
        <f t="shared" si="353"/>
        <v>4019641.7085690405</v>
      </c>
      <c r="AJ204" s="119">
        <f t="shared" si="324"/>
        <v>16776.064556856953</v>
      </c>
      <c r="AK204" s="119">
        <f t="shared" si="354"/>
        <v>22788.908617378427</v>
      </c>
      <c r="AL204" s="119">
        <f t="shared" si="355"/>
        <v>2281472.3385242</v>
      </c>
      <c r="AM204" s="126">
        <f t="shared" si="325"/>
        <v>1738169.3700448405</v>
      </c>
      <c r="AN204" s="121">
        <f t="shared" si="356"/>
        <v>252111120.5626846</v>
      </c>
      <c r="AO204" s="120">
        <f t="shared" si="297"/>
        <v>25211.112056268459</v>
      </c>
      <c r="AP204" s="128">
        <f t="shared" si="326"/>
        <v>7000</v>
      </c>
      <c r="AQ204" s="132">
        <f t="shared" si="357"/>
        <v>218.10000000000082</v>
      </c>
      <c r="AR204" s="132">
        <f t="shared" si="358"/>
        <v>260.67000000000036</v>
      </c>
      <c r="AS204" s="132">
        <f t="shared" si="359"/>
        <v>156.97499999999945</v>
      </c>
      <c r="AT204" s="139">
        <f t="shared" si="298"/>
        <v>54935013170.609184</v>
      </c>
      <c r="AU204" s="139">
        <f t="shared" si="299"/>
        <v>-669162385.49868011</v>
      </c>
      <c r="AV204" s="139">
        <f t="shared" si="391"/>
        <v>1.8967585760078738E-18</v>
      </c>
      <c r="AW204" s="139">
        <f t="shared" si="327"/>
        <v>9.2190652181986078E-17</v>
      </c>
      <c r="AX204" s="133">
        <f t="shared" si="360"/>
        <v>65692594685.018806</v>
      </c>
      <c r="AY204" s="133">
        <f t="shared" si="300"/>
        <v>-835745264.90943146</v>
      </c>
      <c r="AZ204" s="133">
        <f t="shared" si="361"/>
        <v>9.4885294030410752E-2</v>
      </c>
      <c r="BA204" s="133">
        <f t="shared" si="362"/>
        <v>0.16066006008594408</v>
      </c>
      <c r="BB204" s="146">
        <f t="shared" si="301"/>
        <v>39537326482.242874</v>
      </c>
      <c r="BC204" s="146">
        <f t="shared" si="302"/>
        <v>-480056178.54322815</v>
      </c>
      <c r="BD204" s="146">
        <f t="shared" si="382"/>
        <v>133906.99270139192</v>
      </c>
      <c r="BE204" s="146">
        <f t="shared" si="328"/>
        <v>107110.42222416989</v>
      </c>
      <c r="BF204" s="136">
        <f t="shared" si="363"/>
        <v>12101333787.008862</v>
      </c>
      <c r="BG204" s="136">
        <f t="shared" si="364"/>
        <v>-158658986.04197502</v>
      </c>
      <c r="BH204" s="136">
        <f t="shared" si="365"/>
        <v>1.6254314486414867E-15</v>
      </c>
      <c r="BI204" s="136">
        <f t="shared" si="366"/>
        <v>2.4566859474771834E-14</v>
      </c>
      <c r="BJ204" s="150">
        <f t="shared" si="329"/>
        <v>107110.58288422997</v>
      </c>
      <c r="BK204" s="150">
        <f t="shared" si="367"/>
        <v>1615096292.5664916</v>
      </c>
      <c r="BL204" s="149">
        <f t="shared" si="368"/>
        <v>647423943.44134533</v>
      </c>
      <c r="BM204" s="150">
        <f t="shared" si="369"/>
        <v>0</v>
      </c>
      <c r="BN204" s="150">
        <f t="shared" si="383"/>
        <v>47765719952.337578</v>
      </c>
      <c r="BO204" s="154">
        <f t="shared" si="370"/>
        <v>2.7480475019016896E-2</v>
      </c>
      <c r="BP204" s="154">
        <f t="shared" si="330"/>
        <v>2.7480475019016896E-2</v>
      </c>
      <c r="BQ204" s="148">
        <f t="shared" si="371"/>
        <v>2032699927939.252</v>
      </c>
      <c r="BR204" s="148">
        <f t="shared" si="372"/>
        <v>2032.6999279392519</v>
      </c>
      <c r="BS204" s="139">
        <f t="shared" si="331"/>
        <v>-20837881.368095659</v>
      </c>
      <c r="BT204" s="139">
        <f t="shared" si="332"/>
        <v>4302616523.3971338</v>
      </c>
      <c r="BU204" s="139">
        <f t="shared" si="333"/>
        <v>3735328777.6481013</v>
      </c>
      <c r="BV204" s="139">
        <f t="shared" si="373"/>
        <v>192917970553.81766</v>
      </c>
      <c r="BW204" s="139">
        <f t="shared" si="374"/>
        <v>38532190548.619637</v>
      </c>
      <c r="BX204" s="139">
        <f t="shared" si="375"/>
        <v>14744829104599.814</v>
      </c>
      <c r="BY204" s="143">
        <f t="shared" si="376"/>
        <v>8.4829645250390264</v>
      </c>
      <c r="BZ204" s="143">
        <f t="shared" si="334"/>
        <v>8.4829645250390264</v>
      </c>
      <c r="CA204" s="143">
        <f t="shared" si="335"/>
        <v>94.027322738845982</v>
      </c>
      <c r="CB204" s="143">
        <f t="shared" si="336"/>
        <v>94.027322738845982</v>
      </c>
      <c r="CC204" s="143">
        <f t="shared" si="337"/>
        <v>0.96097008459283995</v>
      </c>
      <c r="CD204" s="143">
        <f t="shared" si="338"/>
        <v>8.5461643582664912</v>
      </c>
      <c r="CE204" s="166">
        <f t="shared" si="339"/>
        <v>97.649077443789849</v>
      </c>
      <c r="CG204" s="167">
        <v>203</v>
      </c>
      <c r="CH204" s="169">
        <f t="shared" si="377"/>
        <v>202</v>
      </c>
      <c r="CI204" s="170">
        <f t="shared" si="378"/>
        <v>1.971777384669986</v>
      </c>
      <c r="CK204" s="189">
        <v>202</v>
      </c>
      <c r="CL204" s="190">
        <f>'Litter calculation'!G$30+CK204</f>
        <v>42877</v>
      </c>
      <c r="CM204" s="193">
        <f t="shared" si="379"/>
        <v>5</v>
      </c>
      <c r="CN204" s="189">
        <f t="shared" si="340"/>
        <v>0.2</v>
      </c>
      <c r="CO204" s="194">
        <f t="shared" si="341"/>
        <v>0.1</v>
      </c>
      <c r="CP204" s="194">
        <f t="shared" si="342"/>
        <v>0.15</v>
      </c>
      <c r="CQ204" s="189">
        <f t="shared" si="343"/>
        <v>0.36870000000000003</v>
      </c>
      <c r="CR204" s="189">
        <f t="shared" si="392"/>
        <v>3.687E-2</v>
      </c>
      <c r="CS204" s="189">
        <f t="shared" si="392"/>
        <v>3.687E-2</v>
      </c>
      <c r="CT204" s="189">
        <f t="shared" si="344"/>
        <v>1.8599999999999998E-2</v>
      </c>
      <c r="CU204" s="189">
        <f t="shared" si="393"/>
        <v>1.8600000000000001E-3</v>
      </c>
      <c r="CV204" s="189">
        <f t="shared" si="393"/>
        <v>1.8600000000000001E-3</v>
      </c>
      <c r="CW204" s="189">
        <f t="shared" si="345"/>
        <v>2.9999999999999997E-4</v>
      </c>
      <c r="CX204" s="189">
        <f t="shared" si="394"/>
        <v>3.0000000000000001E-5</v>
      </c>
      <c r="CY204" s="189">
        <f t="shared" si="394"/>
        <v>3.0000000000000001E-5</v>
      </c>
      <c r="CZ204" s="195">
        <f t="shared" si="384"/>
        <v>5.4706853373441051</v>
      </c>
      <c r="DA204" s="195">
        <f t="shared" si="385"/>
        <v>66.019235593032548</v>
      </c>
      <c r="DB204" s="195">
        <f t="shared" si="386"/>
        <v>1.4235632060118688</v>
      </c>
      <c r="DC204" s="195">
        <f t="shared" si="387"/>
        <v>47.367288826345558</v>
      </c>
      <c r="DD204" s="195">
        <f t="shared" si="388"/>
        <v>1.0461355579571416</v>
      </c>
      <c r="DE204" s="195">
        <f t="shared" si="389"/>
        <v>34.086449561113021</v>
      </c>
      <c r="DF204" s="195">
        <f t="shared" si="390"/>
        <v>155.41335808180423</v>
      </c>
    </row>
    <row r="205" spans="9:110" x14ac:dyDescent="0.2">
      <c r="I205" s="69">
        <f t="shared" si="380"/>
        <v>202</v>
      </c>
      <c r="J205" s="76">
        <f t="shared" si="380"/>
        <v>43911</v>
      </c>
      <c r="K205" s="74">
        <f t="shared" si="346"/>
        <v>3</v>
      </c>
      <c r="L205" s="75">
        <f t="shared" si="309"/>
        <v>21.39194755865504</v>
      </c>
      <c r="M205" s="75">
        <f t="shared" si="310"/>
        <v>0.2</v>
      </c>
      <c r="N205" s="75">
        <f t="shared" si="311"/>
        <v>0.1</v>
      </c>
      <c r="O205" s="75">
        <f t="shared" si="312"/>
        <v>0.15</v>
      </c>
      <c r="P205" s="78">
        <f t="shared" si="293"/>
        <v>0.89612211420560428</v>
      </c>
      <c r="Q205" s="78">
        <f t="shared" si="313"/>
        <v>0.18005802480782376</v>
      </c>
      <c r="R205" s="78">
        <f t="shared" si="314"/>
        <v>8.1026111163520681E-2</v>
      </c>
      <c r="S205" s="78">
        <f t="shared" si="315"/>
        <v>0.39596093418387168</v>
      </c>
      <c r="T205" s="79">
        <f t="shared" si="316"/>
        <v>81.778905591659083</v>
      </c>
      <c r="U205" s="79">
        <f t="shared" si="317"/>
        <v>10.222363198957385</v>
      </c>
      <c r="V205" s="79">
        <f t="shared" si="318"/>
        <v>10.222363198957385</v>
      </c>
      <c r="W205" s="79">
        <f t="shared" si="319"/>
        <v>46.000634395308232</v>
      </c>
      <c r="X205" s="78">
        <f t="shared" si="320"/>
        <v>9.9535348567141746E-2</v>
      </c>
      <c r="Y205" s="80">
        <f t="shared" si="321"/>
        <v>3.249820897628293E-2</v>
      </c>
      <c r="Z205" s="63">
        <f t="shared" si="347"/>
        <v>8.7720482391619505</v>
      </c>
      <c r="AA205" s="63">
        <f t="shared" si="348"/>
        <v>8.7720482391619505</v>
      </c>
      <c r="AB205" s="80">
        <f t="shared" si="322"/>
        <v>8.268504869291915E-2</v>
      </c>
      <c r="AC205" s="119">
        <f t="shared" si="349"/>
        <v>0</v>
      </c>
      <c r="AD205" s="119">
        <f t="shared" si="350"/>
        <v>0</v>
      </c>
      <c r="AE205" s="119">
        <f t="shared" si="323"/>
        <v>0</v>
      </c>
      <c r="AF205" s="119">
        <f t="shared" si="351"/>
        <v>0</v>
      </c>
      <c r="AG205" s="119">
        <f t="shared" si="352"/>
        <v>450358.29143095663</v>
      </c>
      <c r="AH205" s="121">
        <f t="shared" si="381"/>
        <v>4469999.9999999972</v>
      </c>
      <c r="AI205" s="126">
        <f t="shared" si="353"/>
        <v>4019641.7085690405</v>
      </c>
      <c r="AJ205" s="119">
        <f t="shared" si="324"/>
        <v>16899.267021965661</v>
      </c>
      <c r="AK205" s="119">
        <f t="shared" si="354"/>
        <v>22912.111082487136</v>
      </c>
      <c r="AL205" s="119">
        <f t="shared" si="355"/>
        <v>2304384.4496066873</v>
      </c>
      <c r="AM205" s="126">
        <f t="shared" si="325"/>
        <v>1715257.2589623532</v>
      </c>
      <c r="AN205" s="121">
        <f t="shared" si="356"/>
        <v>248787855.23594972</v>
      </c>
      <c r="AO205" s="120">
        <f t="shared" si="297"/>
        <v>24878.785523594972</v>
      </c>
      <c r="AP205" s="128">
        <f t="shared" si="326"/>
        <v>7000</v>
      </c>
      <c r="AQ205" s="132">
        <f t="shared" si="357"/>
        <v>218.30000000000081</v>
      </c>
      <c r="AR205" s="132">
        <f t="shared" si="358"/>
        <v>260.77000000000038</v>
      </c>
      <c r="AS205" s="132">
        <f t="shared" si="359"/>
        <v>157.12499999999946</v>
      </c>
      <c r="AT205" s="139">
        <f t="shared" si="298"/>
        <v>54260631226.960838</v>
      </c>
      <c r="AU205" s="139">
        <f t="shared" si="299"/>
        <v>-674381943.64834595</v>
      </c>
      <c r="AV205" s="139">
        <f t="shared" si="391"/>
        <v>7.6232338927960374E-19</v>
      </c>
      <c r="AW205" s="139">
        <f t="shared" si="327"/>
        <v>3.6897136848546674E-17</v>
      </c>
      <c r="AX205" s="133">
        <f t="shared" si="360"/>
        <v>64851530224.355103</v>
      </c>
      <c r="AY205" s="133">
        <f t="shared" si="300"/>
        <v>-841064460.66370392</v>
      </c>
      <c r="AZ205" s="133">
        <f t="shared" si="361"/>
        <v>7.8187580178935859E-2</v>
      </c>
      <c r="BA205" s="133">
        <f t="shared" si="362"/>
        <v>0.13170097051379842</v>
      </c>
      <c r="BB205" s="146">
        <f t="shared" si="301"/>
        <v>39053473575.663071</v>
      </c>
      <c r="BC205" s="146">
        <f t="shared" si="302"/>
        <v>-483852906.57980347</v>
      </c>
      <c r="BD205" s="146">
        <f t="shared" si="382"/>
        <v>121940.05853800874</v>
      </c>
      <c r="BE205" s="146">
        <f t="shared" si="328"/>
        <v>97016.789957976071</v>
      </c>
      <c r="BF205" s="136">
        <f t="shared" si="363"/>
        <v>11941817051.325586</v>
      </c>
      <c r="BG205" s="136">
        <f t="shared" si="364"/>
        <v>-159516735.68327522</v>
      </c>
      <c r="BH205" s="136">
        <f t="shared" si="365"/>
        <v>1.0795485609106985E-15</v>
      </c>
      <c r="BI205" s="136">
        <f t="shared" si="366"/>
        <v>1.6237155220882435E-14</v>
      </c>
      <c r="BJ205" s="150">
        <f t="shared" si="329"/>
        <v>97016.92165894658</v>
      </c>
      <c r="BK205" s="150">
        <f t="shared" si="367"/>
        <v>1531841469.3546882</v>
      </c>
      <c r="BL205" s="149">
        <f t="shared" si="368"/>
        <v>629635696.23522794</v>
      </c>
      <c r="BM205" s="150">
        <f t="shared" si="369"/>
        <v>0</v>
      </c>
      <c r="BN205" s="150">
        <f t="shared" si="383"/>
        <v>45604339803.669319</v>
      </c>
      <c r="BO205" s="154">
        <f t="shared" si="370"/>
        <v>2.6587463522094471E-2</v>
      </c>
      <c r="BP205" s="154">
        <f t="shared" si="330"/>
        <v>2.6587463522094471E-2</v>
      </c>
      <c r="BQ205" s="148">
        <f t="shared" si="371"/>
        <v>2033329563635.4871</v>
      </c>
      <c r="BR205" s="148">
        <f t="shared" si="372"/>
        <v>2033.3295636354871</v>
      </c>
      <c r="BS205" s="139">
        <f t="shared" si="331"/>
        <v>-20885817.37585992</v>
      </c>
      <c r="BT205" s="139">
        <f t="shared" si="332"/>
        <v>4080825674.3608894</v>
      </c>
      <c r="BU205" s="139">
        <f t="shared" si="333"/>
        <v>3686090613.9143701</v>
      </c>
      <c r="BV205" s="139">
        <f t="shared" si="373"/>
        <v>194362625506.49188</v>
      </c>
      <c r="BW205" s="139">
        <f t="shared" si="374"/>
        <v>38248581254.428322</v>
      </c>
      <c r="BX205" s="139">
        <f t="shared" si="375"/>
        <v>14580927258242.1</v>
      </c>
      <c r="BY205" s="143">
        <f t="shared" si="376"/>
        <v>8.500723248396481</v>
      </c>
      <c r="BZ205" s="143">
        <f t="shared" si="334"/>
        <v>8.500723248396481</v>
      </c>
      <c r="CA205" s="143">
        <f t="shared" si="335"/>
        <v>94.224164916793626</v>
      </c>
      <c r="CB205" s="143">
        <f t="shared" si="336"/>
        <v>94.224164916793626</v>
      </c>
      <c r="CC205" s="143">
        <f t="shared" si="337"/>
        <v>0.95644118326271621</v>
      </c>
      <c r="CD205" s="143">
        <f t="shared" si="338"/>
        <v>8.5642184303353535</v>
      </c>
      <c r="CE205" s="166">
        <f t="shared" si="339"/>
        <v>97.630772162209936</v>
      </c>
      <c r="CG205" s="167">
        <v>204</v>
      </c>
      <c r="CH205" s="169">
        <f t="shared" si="377"/>
        <v>203</v>
      </c>
      <c r="CI205" s="170">
        <f t="shared" si="378"/>
        <v>1.9717188484634527</v>
      </c>
      <c r="CK205" s="189">
        <v>203</v>
      </c>
      <c r="CL205" s="190">
        <f>'Litter calculation'!G$30+CK205</f>
        <v>42878</v>
      </c>
      <c r="CM205" s="193">
        <f t="shared" si="379"/>
        <v>5</v>
      </c>
      <c r="CN205" s="189">
        <f t="shared" si="340"/>
        <v>0.2</v>
      </c>
      <c r="CO205" s="194">
        <f t="shared" si="341"/>
        <v>0.1</v>
      </c>
      <c r="CP205" s="194">
        <f t="shared" si="342"/>
        <v>0.15</v>
      </c>
      <c r="CQ205" s="189">
        <f t="shared" si="343"/>
        <v>0.36870000000000003</v>
      </c>
      <c r="CR205" s="189">
        <f t="shared" si="392"/>
        <v>3.687E-2</v>
      </c>
      <c r="CS205" s="189">
        <f t="shared" si="392"/>
        <v>3.687E-2</v>
      </c>
      <c r="CT205" s="189">
        <f t="shared" si="344"/>
        <v>1.8599999999999998E-2</v>
      </c>
      <c r="CU205" s="189">
        <f t="shared" si="393"/>
        <v>1.8600000000000001E-3</v>
      </c>
      <c r="CV205" s="189">
        <f t="shared" si="393"/>
        <v>1.8600000000000001E-3</v>
      </c>
      <c r="CW205" s="189">
        <f t="shared" si="345"/>
        <v>2.9999999999999997E-4</v>
      </c>
      <c r="CX205" s="189">
        <f t="shared" si="394"/>
        <v>3.0000000000000001E-5</v>
      </c>
      <c r="CY205" s="189">
        <f t="shared" si="394"/>
        <v>3.0000000000000001E-5</v>
      </c>
      <c r="CZ205" s="195">
        <f t="shared" si="384"/>
        <v>5.4436110692216353</v>
      </c>
      <c r="DA205" s="195">
        <f t="shared" si="385"/>
        <v>66.125692792923175</v>
      </c>
      <c r="DB205" s="195">
        <f t="shared" si="386"/>
        <v>1.4246048394022928</v>
      </c>
      <c r="DC205" s="195">
        <f t="shared" si="387"/>
        <v>47.462180828995834</v>
      </c>
      <c r="DD205" s="195">
        <f t="shared" si="388"/>
        <v>1.0497220543031958</v>
      </c>
      <c r="DE205" s="195">
        <f t="shared" si="389"/>
        <v>34.229896482964939</v>
      </c>
      <c r="DF205" s="195">
        <f t="shared" si="390"/>
        <v>155.73570806781106</v>
      </c>
    </row>
    <row r="206" spans="9:110" x14ac:dyDescent="0.2">
      <c r="I206" s="69">
        <f t="shared" si="380"/>
        <v>203</v>
      </c>
      <c r="J206" s="76">
        <f t="shared" si="380"/>
        <v>43912</v>
      </c>
      <c r="K206" s="74">
        <f t="shared" si="346"/>
        <v>3</v>
      </c>
      <c r="L206" s="75">
        <f t="shared" si="309"/>
        <v>21.275491262803016</v>
      </c>
      <c r="M206" s="75">
        <f t="shared" si="310"/>
        <v>0.2</v>
      </c>
      <c r="N206" s="75">
        <f t="shared" si="311"/>
        <v>0.1</v>
      </c>
      <c r="O206" s="75">
        <f t="shared" si="312"/>
        <v>0.15</v>
      </c>
      <c r="P206" s="78">
        <f t="shared" si="293"/>
        <v>0.89304268853587487</v>
      </c>
      <c r="Q206" s="78">
        <f t="shared" si="313"/>
        <v>0.17943927509185953</v>
      </c>
      <c r="R206" s="78">
        <f t="shared" si="314"/>
        <v>8.074767379133678E-2</v>
      </c>
      <c r="S206" s="78">
        <f t="shared" si="315"/>
        <v>0.394600257725154</v>
      </c>
      <c r="T206" s="79">
        <f t="shared" si="316"/>
        <v>81.609888430800709</v>
      </c>
      <c r="U206" s="79">
        <f t="shared" si="317"/>
        <v>10.201236053850089</v>
      </c>
      <c r="V206" s="79">
        <f t="shared" si="318"/>
        <v>10.201236053850089</v>
      </c>
      <c r="W206" s="79">
        <f t="shared" si="319"/>
        <v>45.905562242325402</v>
      </c>
      <c r="X206" s="78">
        <f t="shared" si="320"/>
        <v>9.8971400173479399E-2</v>
      </c>
      <c r="Y206" s="80">
        <f t="shared" si="321"/>
        <v>3.2287190168199059E-2</v>
      </c>
      <c r="Z206" s="63">
        <f t="shared" si="347"/>
        <v>8.7924811994557714</v>
      </c>
      <c r="AA206" s="63">
        <f t="shared" si="348"/>
        <v>8.7924811994557714</v>
      </c>
      <c r="AB206" s="80">
        <f t="shared" si="322"/>
        <v>8.2456992728705755E-2</v>
      </c>
      <c r="AC206" s="119">
        <f t="shared" si="349"/>
        <v>0</v>
      </c>
      <c r="AD206" s="119">
        <f t="shared" si="350"/>
        <v>0</v>
      </c>
      <c r="AE206" s="119">
        <f t="shared" si="323"/>
        <v>0</v>
      </c>
      <c r="AF206" s="119">
        <f t="shared" si="351"/>
        <v>0</v>
      </c>
      <c r="AG206" s="119">
        <f t="shared" si="352"/>
        <v>450358.29143095663</v>
      </c>
      <c r="AH206" s="121">
        <f t="shared" si="381"/>
        <v>4469999.9999999972</v>
      </c>
      <c r="AI206" s="126">
        <f t="shared" si="353"/>
        <v>4019641.7085690405</v>
      </c>
      <c r="AJ206" s="119">
        <f t="shared" si="324"/>
        <v>17020.726528574138</v>
      </c>
      <c r="AK206" s="119">
        <f t="shared" si="354"/>
        <v>23033.570589095612</v>
      </c>
      <c r="AL206" s="119">
        <f t="shared" si="355"/>
        <v>2327418.0201957831</v>
      </c>
      <c r="AM206" s="126">
        <f t="shared" si="325"/>
        <v>1692223.6883732574</v>
      </c>
      <c r="AN206" s="121">
        <f t="shared" si="356"/>
        <v>245446972.93077666</v>
      </c>
      <c r="AO206" s="120">
        <f t="shared" si="297"/>
        <v>24544.697293077665</v>
      </c>
      <c r="AP206" s="128">
        <f t="shared" si="326"/>
        <v>7000</v>
      </c>
      <c r="AQ206" s="132">
        <f t="shared" si="357"/>
        <v>218.5000000000008</v>
      </c>
      <c r="AR206" s="132">
        <f t="shared" si="358"/>
        <v>260.8700000000004</v>
      </c>
      <c r="AS206" s="132">
        <f t="shared" si="359"/>
        <v>157.27499999999947</v>
      </c>
      <c r="AT206" s="139">
        <f t="shared" si="298"/>
        <v>53581074190.788742</v>
      </c>
      <c r="AU206" s="139">
        <f t="shared" si="299"/>
        <v>-679557036.17209625</v>
      </c>
      <c r="AV206" s="139">
        <f t="shared" si="391"/>
        <v>3.0724507485734685E-19</v>
      </c>
      <c r="AW206" s="139">
        <f t="shared" si="327"/>
        <v>1.4808639486876354E-17</v>
      </c>
      <c r="AX206" s="133">
        <f t="shared" si="360"/>
        <v>64005207131.158722</v>
      </c>
      <c r="AY206" s="133">
        <f t="shared" si="300"/>
        <v>-846323093.19638062</v>
      </c>
      <c r="AZ206" s="133">
        <f t="shared" si="361"/>
        <v>6.4451739795004626E-2</v>
      </c>
      <c r="BA206" s="133">
        <f t="shared" si="362"/>
        <v>0.10799973727500903</v>
      </c>
      <c r="BB206" s="146">
        <f t="shared" si="301"/>
        <v>38565855621.748146</v>
      </c>
      <c r="BC206" s="146">
        <f t="shared" si="302"/>
        <v>-487617953.91492462</v>
      </c>
      <c r="BD206" s="146">
        <f t="shared" si="382"/>
        <v>111045.38378340326</v>
      </c>
      <c r="BE206" s="146">
        <f t="shared" si="328"/>
        <v>87875.371114058769</v>
      </c>
      <c r="BF206" s="136">
        <f t="shared" si="363"/>
        <v>11781454700.67728</v>
      </c>
      <c r="BG206" s="136">
        <f t="shared" si="364"/>
        <v>-160362350.64830589</v>
      </c>
      <c r="BH206" s="136">
        <f t="shared" si="365"/>
        <v>7.1779094035807314E-16</v>
      </c>
      <c r="BI206" s="136">
        <f t="shared" si="366"/>
        <v>1.0743562101985862E-14</v>
      </c>
      <c r="BJ206" s="150">
        <f t="shared" si="329"/>
        <v>87875.479113796042</v>
      </c>
      <c r="BK206" s="150">
        <f t="shared" si="367"/>
        <v>1452666017.5479469</v>
      </c>
      <c r="BL206" s="149">
        <f t="shared" si="368"/>
        <v>612404217.82116759</v>
      </c>
      <c r="BM206" s="150">
        <f t="shared" si="369"/>
        <v>0</v>
      </c>
      <c r="BN206" s="150">
        <f t="shared" si="383"/>
        <v>43539357443.779312</v>
      </c>
      <c r="BO206" s="154">
        <f t="shared" si="370"/>
        <v>2.5729079283622312E-2</v>
      </c>
      <c r="BP206" s="154">
        <f t="shared" si="330"/>
        <v>2.5729079283622312E-2</v>
      </c>
      <c r="BQ206" s="148">
        <f t="shared" si="371"/>
        <v>2033941967853.3083</v>
      </c>
      <c r="BR206" s="148">
        <f t="shared" si="372"/>
        <v>2033.9419678533084</v>
      </c>
      <c r="BS206" s="139">
        <f t="shared" si="331"/>
        <v>-20934467.253916871</v>
      </c>
      <c r="BT206" s="139">
        <f t="shared" si="332"/>
        <v>3869902270.7477307</v>
      </c>
      <c r="BU206" s="139">
        <f t="shared" si="333"/>
        <v>3636591433.4947104</v>
      </c>
      <c r="BV206" s="139">
        <f t="shared" si="373"/>
        <v>195802009000.30652</v>
      </c>
      <c r="BW206" s="139">
        <f t="shared" si="374"/>
        <v>37964226304.898331</v>
      </c>
      <c r="BX206" s="139">
        <f t="shared" si="375"/>
        <v>14415562047375.195</v>
      </c>
      <c r="BY206" s="143">
        <f t="shared" si="376"/>
        <v>8.5187095219267039</v>
      </c>
      <c r="BZ206" s="143">
        <f t="shared" si="334"/>
        <v>8.5187095219267039</v>
      </c>
      <c r="CA206" s="143">
        <f t="shared" si="335"/>
        <v>94.423529318366164</v>
      </c>
      <c r="CB206" s="143">
        <f t="shared" si="336"/>
        <v>94.423529318366164</v>
      </c>
      <c r="CC206" s="143">
        <f t="shared" si="337"/>
        <v>0.95202242034628326</v>
      </c>
      <c r="CD206" s="143">
        <f t="shared" si="338"/>
        <v>8.5825181768789491</v>
      </c>
      <c r="CE206" s="166">
        <f t="shared" si="339"/>
        <v>97.612016246451361</v>
      </c>
      <c r="CG206" s="167">
        <v>205</v>
      </c>
      <c r="CH206" s="169">
        <f t="shared" si="377"/>
        <v>204</v>
      </c>
      <c r="CI206" s="170">
        <f t="shared" si="378"/>
        <v>1.9716608894937595</v>
      </c>
      <c r="CK206" s="189">
        <v>204</v>
      </c>
      <c r="CL206" s="190">
        <f>'Litter calculation'!G$30+CK206</f>
        <v>42879</v>
      </c>
      <c r="CM206" s="193">
        <f t="shared" si="379"/>
        <v>5</v>
      </c>
      <c r="CN206" s="189">
        <f t="shared" si="340"/>
        <v>0.2</v>
      </c>
      <c r="CO206" s="194">
        <f t="shared" si="341"/>
        <v>0.1</v>
      </c>
      <c r="CP206" s="194">
        <f t="shared" si="342"/>
        <v>0.15</v>
      </c>
      <c r="CQ206" s="189">
        <f t="shared" si="343"/>
        <v>0.36870000000000003</v>
      </c>
      <c r="CR206" s="189">
        <f t="shared" si="392"/>
        <v>3.687E-2</v>
      </c>
      <c r="CS206" s="189">
        <f t="shared" si="392"/>
        <v>3.687E-2</v>
      </c>
      <c r="CT206" s="189">
        <f t="shared" si="344"/>
        <v>1.8599999999999998E-2</v>
      </c>
      <c r="CU206" s="189">
        <f t="shared" si="393"/>
        <v>1.8600000000000001E-3</v>
      </c>
      <c r="CV206" s="189">
        <f t="shared" si="393"/>
        <v>1.8600000000000001E-3</v>
      </c>
      <c r="CW206" s="189">
        <f t="shared" si="345"/>
        <v>2.9999999999999997E-4</v>
      </c>
      <c r="CX206" s="189">
        <f t="shared" si="394"/>
        <v>3.0000000000000001E-5</v>
      </c>
      <c r="CY206" s="189">
        <f t="shared" si="394"/>
        <v>3.0000000000000001E-5</v>
      </c>
      <c r="CZ206" s="195">
        <f t="shared" si="384"/>
        <v>5.4170357280813271</v>
      </c>
      <c r="DA206" s="195">
        <f t="shared" si="385"/>
        <v>66.232118060443938</v>
      </c>
      <c r="DB206" s="195">
        <f t="shared" si="386"/>
        <v>1.4256445371553115</v>
      </c>
      <c r="DC206" s="195">
        <f t="shared" si="387"/>
        <v>47.557069984928731</v>
      </c>
      <c r="DD206" s="195">
        <f t="shared" si="388"/>
        <v>1.0533018859661232</v>
      </c>
      <c r="DE206" s="195">
        <f t="shared" si="389"/>
        <v>34.373339101473746</v>
      </c>
      <c r="DF206" s="195">
        <f t="shared" si="390"/>
        <v>156.05850929804916</v>
      </c>
    </row>
    <row r="207" spans="9:110" x14ac:dyDescent="0.2">
      <c r="I207" s="69">
        <f t="shared" si="380"/>
        <v>204</v>
      </c>
      <c r="J207" s="76">
        <f t="shared" si="380"/>
        <v>43913</v>
      </c>
      <c r="K207" s="74">
        <f t="shared" si="346"/>
        <v>3</v>
      </c>
      <c r="L207" s="75">
        <f t="shared" si="309"/>
        <v>21.157817555923771</v>
      </c>
      <c r="M207" s="75">
        <f t="shared" si="310"/>
        <v>0.2</v>
      </c>
      <c r="N207" s="75">
        <f t="shared" si="311"/>
        <v>0.1</v>
      </c>
      <c r="O207" s="75">
        <f t="shared" si="312"/>
        <v>0.15</v>
      </c>
      <c r="P207" s="78">
        <f t="shared" ref="P207:P273" si="395">$D$74*1.03^($L207-20)</f>
        <v>0.88994181965469088</v>
      </c>
      <c r="Q207" s="78">
        <f t="shared" si="313"/>
        <v>0.17881621678643092</v>
      </c>
      <c r="R207" s="78">
        <f t="shared" si="314"/>
        <v>8.046729755389391E-2</v>
      </c>
      <c r="S207" s="78">
        <f t="shared" si="315"/>
        <v>0.39323010635904948</v>
      </c>
      <c r="T207" s="79">
        <f t="shared" si="316"/>
        <v>81.443148202237523</v>
      </c>
      <c r="U207" s="79">
        <f t="shared" si="317"/>
        <v>10.18039352527969</v>
      </c>
      <c r="V207" s="79">
        <f t="shared" si="318"/>
        <v>10.18039352527969</v>
      </c>
      <c r="W207" s="79">
        <f t="shared" si="319"/>
        <v>45.811770863758603</v>
      </c>
      <c r="X207" s="78">
        <f t="shared" si="320"/>
        <v>9.8404801813476869E-2</v>
      </c>
      <c r="Y207" s="80">
        <f t="shared" si="321"/>
        <v>3.2073965411333873E-2</v>
      </c>
      <c r="Z207" s="63">
        <f t="shared" si="347"/>
        <v>8.8132111600785699</v>
      </c>
      <c r="AA207" s="63">
        <f t="shared" si="348"/>
        <v>8.8132111600785699</v>
      </c>
      <c r="AB207" s="80">
        <f t="shared" si="322"/>
        <v>8.2227191611749809E-2</v>
      </c>
      <c r="AC207" s="119">
        <f t="shared" si="349"/>
        <v>0</v>
      </c>
      <c r="AD207" s="119">
        <f t="shared" si="350"/>
        <v>0</v>
      </c>
      <c r="AE207" s="119">
        <f t="shared" si="323"/>
        <v>0</v>
      </c>
      <c r="AF207" s="119">
        <f t="shared" si="351"/>
        <v>0</v>
      </c>
      <c r="AG207" s="119">
        <f t="shared" si="352"/>
        <v>450358.29143095663</v>
      </c>
      <c r="AH207" s="121">
        <f t="shared" si="381"/>
        <v>4469999.9999999972</v>
      </c>
      <c r="AI207" s="126">
        <f t="shared" si="353"/>
        <v>4019641.7085690405</v>
      </c>
      <c r="AJ207" s="119">
        <f t="shared" si="324"/>
        <v>17140.392631108538</v>
      </c>
      <c r="AK207" s="119">
        <f t="shared" si="354"/>
        <v>23153.236691630013</v>
      </c>
      <c r="AL207" s="119">
        <f t="shared" si="355"/>
        <v>2350571.2568874131</v>
      </c>
      <c r="AM207" s="126">
        <f t="shared" si="325"/>
        <v>1669070.4516816274</v>
      </c>
      <c r="AN207" s="121">
        <f t="shared" si="356"/>
        <v>242088733.76975101</v>
      </c>
      <c r="AO207" s="120">
        <f t="shared" si="297"/>
        <v>24208.873376975102</v>
      </c>
      <c r="AP207" s="128">
        <f t="shared" si="326"/>
        <v>7000</v>
      </c>
      <c r="AQ207" s="132">
        <f t="shared" si="357"/>
        <v>218.70000000000078</v>
      </c>
      <c r="AR207" s="132">
        <f t="shared" si="358"/>
        <v>260.97000000000043</v>
      </c>
      <c r="AS207" s="132">
        <f t="shared" si="359"/>
        <v>157.42499999999947</v>
      </c>
      <c r="AT207" s="139">
        <f t="shared" si="298"/>
        <v>52896388328.690788</v>
      </c>
      <c r="AU207" s="139">
        <f t="shared" si="299"/>
        <v>-684685862.0979538</v>
      </c>
      <c r="AV207" s="139">
        <f t="shared" si="391"/>
        <v>1.241812486105073E-19</v>
      </c>
      <c r="AW207" s="139">
        <f t="shared" si="327"/>
        <v>5.9602162432193217E-18</v>
      </c>
      <c r="AX207" s="133">
        <f t="shared" si="360"/>
        <v>63153687978.515045</v>
      </c>
      <c r="AY207" s="133">
        <f t="shared" si="300"/>
        <v>-851519152.64367676</v>
      </c>
      <c r="AZ207" s="133">
        <f t="shared" si="361"/>
        <v>5.3148200878664148E-2</v>
      </c>
      <c r="BA207" s="133">
        <f t="shared" si="362"/>
        <v>8.8594965871529457E-2</v>
      </c>
      <c r="BB207" s="146">
        <f t="shared" si="301"/>
        <v>38074505603.637459</v>
      </c>
      <c r="BC207" s="146">
        <f t="shared" si="302"/>
        <v>-491350018.11068726</v>
      </c>
      <c r="BD207" s="146">
        <f t="shared" si="382"/>
        <v>101126.16595418619</v>
      </c>
      <c r="BE207" s="146">
        <f t="shared" si="328"/>
        <v>79596.035100355322</v>
      </c>
      <c r="BF207" s="136">
        <f t="shared" si="363"/>
        <v>11620259220.948048</v>
      </c>
      <c r="BG207" s="136">
        <f t="shared" si="364"/>
        <v>-161195479.72923279</v>
      </c>
      <c r="BH207" s="136">
        <f t="shared" si="365"/>
        <v>4.7779016492583099E-16</v>
      </c>
      <c r="BI207" s="136">
        <f t="shared" si="366"/>
        <v>7.1165046681002939E-15</v>
      </c>
      <c r="BJ207" s="150">
        <f t="shared" si="329"/>
        <v>79596.123695321192</v>
      </c>
      <c r="BK207" s="150">
        <f t="shared" si="367"/>
        <v>1377375568.8030715</v>
      </c>
      <c r="BL207" s="149">
        <f t="shared" si="368"/>
        <v>595711462.5114218</v>
      </c>
      <c r="BM207" s="150">
        <f t="shared" si="369"/>
        <v>0</v>
      </c>
      <c r="BN207" s="150">
        <f t="shared" si="383"/>
        <v>41566350008.588516</v>
      </c>
      <c r="BO207" s="154">
        <f t="shared" si="370"/>
        <v>2.4903891843935915E-2</v>
      </c>
      <c r="BP207" s="154">
        <f t="shared" si="330"/>
        <v>2.4903891843935915E-2</v>
      </c>
      <c r="BQ207" s="148">
        <f t="shared" si="371"/>
        <v>2034537679315.8198</v>
      </c>
      <c r="BR207" s="148">
        <f t="shared" si="372"/>
        <v>2034.53767931582</v>
      </c>
      <c r="BS207" s="139">
        <f t="shared" si="331"/>
        <v>-20983824.275215913</v>
      </c>
      <c r="BT207" s="139">
        <f t="shared" si="332"/>
        <v>3669328515.2913828</v>
      </c>
      <c r="BU207" s="139">
        <f t="shared" si="333"/>
        <v>3586835090.4176764</v>
      </c>
      <c r="BV207" s="139">
        <f t="shared" si="373"/>
        <v>197235697868.41132</v>
      </c>
      <c r="BW207" s="139">
        <f t="shared" si="374"/>
        <v>37678246017.436783</v>
      </c>
      <c r="BX207" s="139">
        <f t="shared" si="375"/>
        <v>14248727448094.236</v>
      </c>
      <c r="BY207" s="143">
        <f t="shared" si="376"/>
        <v>8.5369239109938775</v>
      </c>
      <c r="BZ207" s="143">
        <f t="shared" si="334"/>
        <v>8.5369239109938775</v>
      </c>
      <c r="CA207" s="143">
        <f t="shared" si="335"/>
        <v>94.625422210203084</v>
      </c>
      <c r="CB207" s="143">
        <f t="shared" si="336"/>
        <v>94.625422210203084</v>
      </c>
      <c r="CC207" s="143">
        <f t="shared" si="337"/>
        <v>0.9477127113965097</v>
      </c>
      <c r="CD207" s="143">
        <f t="shared" si="338"/>
        <v>8.6010633187586727</v>
      </c>
      <c r="CE207" s="166">
        <f t="shared" si="339"/>
        <v>97.592842864348142</v>
      </c>
      <c r="CG207" s="167">
        <v>206</v>
      </c>
      <c r="CH207" s="169">
        <f t="shared" si="377"/>
        <v>205</v>
      </c>
      <c r="CI207" s="170">
        <f t="shared" si="378"/>
        <v>1.9716034992645053</v>
      </c>
      <c r="CK207" s="189">
        <v>205</v>
      </c>
      <c r="CL207" s="190">
        <f>'Litter calculation'!G$30+CK207</f>
        <v>42880</v>
      </c>
      <c r="CM207" s="193">
        <f t="shared" si="379"/>
        <v>5</v>
      </c>
      <c r="CN207" s="189">
        <f t="shared" si="340"/>
        <v>0.2</v>
      </c>
      <c r="CO207" s="194">
        <f t="shared" si="341"/>
        <v>0.1</v>
      </c>
      <c r="CP207" s="194">
        <f t="shared" si="342"/>
        <v>0.15</v>
      </c>
      <c r="CQ207" s="189">
        <f t="shared" si="343"/>
        <v>0.36870000000000003</v>
      </c>
      <c r="CR207" s="189">
        <f t="shared" si="392"/>
        <v>3.687E-2</v>
      </c>
      <c r="CS207" s="189">
        <f t="shared" si="392"/>
        <v>3.687E-2</v>
      </c>
      <c r="CT207" s="189">
        <f t="shared" si="344"/>
        <v>1.8599999999999998E-2</v>
      </c>
      <c r="CU207" s="189">
        <f t="shared" si="393"/>
        <v>1.8600000000000001E-3</v>
      </c>
      <c r="CV207" s="189">
        <f t="shared" si="393"/>
        <v>1.8600000000000001E-3</v>
      </c>
      <c r="CW207" s="189">
        <f t="shared" si="345"/>
        <v>2.9999999999999997E-4</v>
      </c>
      <c r="CX207" s="189">
        <f t="shared" si="394"/>
        <v>3.0000000000000001E-5</v>
      </c>
      <c r="CY207" s="189">
        <f t="shared" si="394"/>
        <v>3.0000000000000001E-5</v>
      </c>
      <c r="CZ207" s="195">
        <f t="shared" si="384"/>
        <v>5.3909501196530938</v>
      </c>
      <c r="DA207" s="195">
        <f t="shared" si="385"/>
        <v>66.338511405173094</v>
      </c>
      <c r="DB207" s="195">
        <f t="shared" si="386"/>
        <v>1.4266823028678641</v>
      </c>
      <c r="DC207" s="195">
        <f t="shared" si="387"/>
        <v>47.651956294229656</v>
      </c>
      <c r="DD207" s="195">
        <f t="shared" si="388"/>
        <v>1.0568750653307128</v>
      </c>
      <c r="DE207" s="195">
        <f t="shared" si="389"/>
        <v>34.516777416768548</v>
      </c>
      <c r="DF207" s="195">
        <f t="shared" si="390"/>
        <v>156.38175260402295</v>
      </c>
    </row>
    <row r="208" spans="9:110" x14ac:dyDescent="0.2">
      <c r="I208" s="69">
        <f t="shared" si="380"/>
        <v>205</v>
      </c>
      <c r="J208" s="76">
        <f t="shared" si="380"/>
        <v>43914</v>
      </c>
      <c r="K208" s="74">
        <f t="shared" si="346"/>
        <v>3</v>
      </c>
      <c r="L208" s="75">
        <f t="shared" si="309"/>
        <v>21.038961926802308</v>
      </c>
      <c r="M208" s="75">
        <f t="shared" si="310"/>
        <v>0.2</v>
      </c>
      <c r="N208" s="75">
        <f t="shared" si="311"/>
        <v>0.1</v>
      </c>
      <c r="O208" s="75">
        <f t="shared" si="312"/>
        <v>0.15</v>
      </c>
      <c r="P208" s="78">
        <f t="shared" si="395"/>
        <v>0.88682073507742698</v>
      </c>
      <c r="Q208" s="78">
        <f t="shared" si="313"/>
        <v>0.17818909653648768</v>
      </c>
      <c r="R208" s="78">
        <f t="shared" si="314"/>
        <v>8.0185093441419442E-2</v>
      </c>
      <c r="S208" s="78">
        <f t="shared" si="315"/>
        <v>0.3918510224760724</v>
      </c>
      <c r="T208" s="79">
        <f t="shared" si="316"/>
        <v>81.278761309442572</v>
      </c>
      <c r="U208" s="79">
        <f t="shared" si="317"/>
        <v>10.159845163680322</v>
      </c>
      <c r="V208" s="79">
        <f t="shared" si="318"/>
        <v>10.159845163680322</v>
      </c>
      <c r="W208" s="79">
        <f t="shared" si="319"/>
        <v>45.719303236561444</v>
      </c>
      <c r="X208" s="78">
        <f t="shared" si="320"/>
        <v>9.7835805175351606E-2</v>
      </c>
      <c r="Y208" s="80">
        <f t="shared" si="321"/>
        <v>3.1858599011365778E-2</v>
      </c>
      <c r="Z208" s="63">
        <f t="shared" si="347"/>
        <v>8.8342352046455765</v>
      </c>
      <c r="AA208" s="63">
        <f t="shared" si="348"/>
        <v>8.8342352046455765</v>
      </c>
      <c r="AB208" s="80">
        <f t="shared" si="322"/>
        <v>8.1995732470334579E-2</v>
      </c>
      <c r="AC208" s="119">
        <f t="shared" si="349"/>
        <v>0</v>
      </c>
      <c r="AD208" s="119">
        <f t="shared" si="350"/>
        <v>0</v>
      </c>
      <c r="AE208" s="119">
        <f t="shared" si="323"/>
        <v>0</v>
      </c>
      <c r="AF208" s="119">
        <f t="shared" si="351"/>
        <v>0</v>
      </c>
      <c r="AG208" s="119">
        <f t="shared" si="352"/>
        <v>450358.29143095663</v>
      </c>
      <c r="AH208" s="121">
        <f t="shared" si="381"/>
        <v>4469999.9999999972</v>
      </c>
      <c r="AI208" s="126">
        <f t="shared" si="353"/>
        <v>4019641.7085690405</v>
      </c>
      <c r="AJ208" s="119">
        <f t="shared" si="324"/>
        <v>17258.215365172251</v>
      </c>
      <c r="AK208" s="119">
        <f t="shared" si="354"/>
        <v>23271.059425693726</v>
      </c>
      <c r="AL208" s="119">
        <f t="shared" si="355"/>
        <v>2373842.316313107</v>
      </c>
      <c r="AM208" s="126">
        <f t="shared" si="325"/>
        <v>1645799.3922559335</v>
      </c>
      <c r="AN208" s="121">
        <f t="shared" si="356"/>
        <v>238713405.12249658</v>
      </c>
      <c r="AO208" s="120">
        <f t="shared" si="297"/>
        <v>23871.340512249659</v>
      </c>
      <c r="AP208" s="128">
        <f t="shared" si="326"/>
        <v>7000</v>
      </c>
      <c r="AQ208" s="132">
        <f t="shared" si="357"/>
        <v>218.90000000000077</v>
      </c>
      <c r="AR208" s="132">
        <f t="shared" si="358"/>
        <v>261.07000000000045</v>
      </c>
      <c r="AS208" s="132">
        <f t="shared" si="359"/>
        <v>157.57499999999948</v>
      </c>
      <c r="AT208" s="139">
        <f t="shared" si="298"/>
        <v>52206621700.290192</v>
      </c>
      <c r="AU208" s="139">
        <f t="shared" si="299"/>
        <v>-689766628.40059662</v>
      </c>
      <c r="AV208" s="139">
        <f t="shared" si="391"/>
        <v>5.0333690162406939E-20</v>
      </c>
      <c r="AW208" s="139">
        <f t="shared" si="327"/>
        <v>2.4056929496733287E-18</v>
      </c>
      <c r="AX208" s="133">
        <f t="shared" si="360"/>
        <v>62297037334.818031</v>
      </c>
      <c r="AY208" s="133">
        <f t="shared" si="300"/>
        <v>-856650643.69701385</v>
      </c>
      <c r="AZ208" s="133">
        <f t="shared" si="361"/>
        <v>4.3842806611102195E-2</v>
      </c>
      <c r="BA208" s="133">
        <f t="shared" si="362"/>
        <v>7.270222466622342E-2</v>
      </c>
      <c r="BB208" s="146">
        <f t="shared" si="301"/>
        <v>37579457801.408897</v>
      </c>
      <c r="BC208" s="146">
        <f t="shared" si="302"/>
        <v>-495047802.2285614</v>
      </c>
      <c r="BD208" s="146">
        <f t="shared" si="382"/>
        <v>92094.411216058637</v>
      </c>
      <c r="BE208" s="146">
        <f t="shared" si="328"/>
        <v>72097.196082112918</v>
      </c>
      <c r="BF208" s="136">
        <f t="shared" si="363"/>
        <v>11458243445.879835</v>
      </c>
      <c r="BG208" s="136">
        <f t="shared" si="364"/>
        <v>-162015775.06821251</v>
      </c>
      <c r="BH208" s="136">
        <f t="shared" si="365"/>
        <v>3.1839093762777092E-16</v>
      </c>
      <c r="BI208" s="136">
        <f t="shared" si="366"/>
        <v>4.7191838830824381E-15</v>
      </c>
      <c r="BJ208" s="150">
        <f t="shared" si="329"/>
        <v>72097.26878433759</v>
      </c>
      <c r="BK208" s="150">
        <f t="shared" si="367"/>
        <v>1305784643.4241402</v>
      </c>
      <c r="BL208" s="149">
        <f t="shared" si="368"/>
        <v>579539947.03128195</v>
      </c>
      <c r="BM208" s="150">
        <f t="shared" si="369"/>
        <v>0</v>
      </c>
      <c r="BN208" s="150">
        <f t="shared" si="383"/>
        <v>39681097515.401878</v>
      </c>
      <c r="BO208" s="154">
        <f t="shared" si="370"/>
        <v>2.4110531151071896E-2</v>
      </c>
      <c r="BP208" s="154">
        <f t="shared" si="330"/>
        <v>2.4110531151071896E-2</v>
      </c>
      <c r="BQ208" s="148">
        <f t="shared" si="371"/>
        <v>2035117219262.8511</v>
      </c>
      <c r="BR208" s="148">
        <f t="shared" si="372"/>
        <v>2035.117219262851</v>
      </c>
      <c r="BS208" s="139">
        <f t="shared" si="331"/>
        <v>-21033881.495987691</v>
      </c>
      <c r="BT208" s="139">
        <f t="shared" si="332"/>
        <v>3478610290.0819097</v>
      </c>
      <c r="BU208" s="139">
        <f t="shared" si="333"/>
        <v>3536825546.0853534</v>
      </c>
      <c r="BV208" s="139">
        <f t="shared" si="373"/>
        <v>198663263645.3642</v>
      </c>
      <c r="BW208" s="139">
        <f t="shared" si="374"/>
        <v>37389804770.988388</v>
      </c>
      <c r="BX208" s="139">
        <f t="shared" si="375"/>
        <v>14080417519502.197</v>
      </c>
      <c r="BY208" s="143">
        <f t="shared" si="376"/>
        <v>8.5553668240221299</v>
      </c>
      <c r="BZ208" s="143">
        <f t="shared" si="334"/>
        <v>8.5553668240221299</v>
      </c>
      <c r="CA208" s="143">
        <f t="shared" si="335"/>
        <v>94.829848119380614</v>
      </c>
      <c r="CB208" s="143">
        <f t="shared" si="336"/>
        <v>94.829848119380614</v>
      </c>
      <c r="CC208" s="143">
        <f t="shared" si="337"/>
        <v>0.94351100176425673</v>
      </c>
      <c r="CD208" s="143">
        <f t="shared" si="338"/>
        <v>8.6198534558546189</v>
      </c>
      <c r="CE208" s="166">
        <f t="shared" si="339"/>
        <v>97.573284570482997</v>
      </c>
      <c r="CG208" s="167">
        <v>207</v>
      </c>
      <c r="CH208" s="169">
        <f t="shared" si="377"/>
        <v>206</v>
      </c>
      <c r="CI208" s="170">
        <f t="shared" si="378"/>
        <v>1.9715466694452266</v>
      </c>
      <c r="CK208" s="189">
        <v>206</v>
      </c>
      <c r="CL208" s="190">
        <f>'Litter calculation'!G$30+CK208</f>
        <v>42881</v>
      </c>
      <c r="CM208" s="193">
        <f t="shared" si="379"/>
        <v>5</v>
      </c>
      <c r="CN208" s="189">
        <f t="shared" si="340"/>
        <v>0.2</v>
      </c>
      <c r="CO208" s="194">
        <f t="shared" si="341"/>
        <v>0.1</v>
      </c>
      <c r="CP208" s="194">
        <f t="shared" si="342"/>
        <v>0.15</v>
      </c>
      <c r="CQ208" s="189">
        <f t="shared" si="343"/>
        <v>0.36870000000000003</v>
      </c>
      <c r="CR208" s="189">
        <f t="shared" si="392"/>
        <v>3.687E-2</v>
      </c>
      <c r="CS208" s="189">
        <f t="shared" si="392"/>
        <v>3.687E-2</v>
      </c>
      <c r="CT208" s="189">
        <f t="shared" si="344"/>
        <v>1.8599999999999998E-2</v>
      </c>
      <c r="CU208" s="189">
        <f t="shared" si="393"/>
        <v>1.8600000000000001E-3</v>
      </c>
      <c r="CV208" s="189">
        <f t="shared" si="393"/>
        <v>1.8600000000000001E-3</v>
      </c>
      <c r="CW208" s="189">
        <f t="shared" si="345"/>
        <v>2.9999999999999997E-4</v>
      </c>
      <c r="CX208" s="189">
        <f t="shared" si="394"/>
        <v>3.0000000000000001E-5</v>
      </c>
      <c r="CY208" s="189">
        <f t="shared" si="394"/>
        <v>3.0000000000000001E-5</v>
      </c>
      <c r="CZ208" s="195">
        <f t="shared" si="384"/>
        <v>5.3653452190996616</v>
      </c>
      <c r="DA208" s="195">
        <f t="shared" si="385"/>
        <v>66.444872836686059</v>
      </c>
      <c r="DB208" s="195">
        <f t="shared" si="386"/>
        <v>1.4277181401302061</v>
      </c>
      <c r="DC208" s="195">
        <f t="shared" si="387"/>
        <v>47.746839756983995</v>
      </c>
      <c r="DD208" s="195">
        <f t="shared" si="388"/>
        <v>1.0604416047587395</v>
      </c>
      <c r="DE208" s="195">
        <f t="shared" si="389"/>
        <v>34.660211428978442</v>
      </c>
      <c r="DF208" s="195">
        <f t="shared" si="390"/>
        <v>156.70542898663712</v>
      </c>
    </row>
    <row r="209" spans="9:110" x14ac:dyDescent="0.2">
      <c r="I209" s="69">
        <f t="shared" si="380"/>
        <v>206</v>
      </c>
      <c r="J209" s="76">
        <f t="shared" si="380"/>
        <v>43915</v>
      </c>
      <c r="K209" s="74">
        <f t="shared" si="346"/>
        <v>3</v>
      </c>
      <c r="L209" s="75">
        <f t="shared" si="309"/>
        <v>20.918960220675277</v>
      </c>
      <c r="M209" s="75">
        <f t="shared" si="310"/>
        <v>0.2</v>
      </c>
      <c r="N209" s="75">
        <f t="shared" si="311"/>
        <v>0.1</v>
      </c>
      <c r="O209" s="75">
        <f t="shared" si="312"/>
        <v>0.15</v>
      </c>
      <c r="P209" s="78">
        <f t="shared" si="395"/>
        <v>0.88368065968986698</v>
      </c>
      <c r="Q209" s="78">
        <f t="shared" si="313"/>
        <v>0.17755816045861514</v>
      </c>
      <c r="R209" s="78">
        <f t="shared" si="314"/>
        <v>7.9901172206376811E-2</v>
      </c>
      <c r="S209" s="78">
        <f t="shared" si="315"/>
        <v>0.39046354730482496</v>
      </c>
      <c r="T209" s="79">
        <f t="shared" si="316"/>
        <v>81.116797552751422</v>
      </c>
      <c r="U209" s="79">
        <f t="shared" si="317"/>
        <v>10.139599694093928</v>
      </c>
      <c r="V209" s="79">
        <f t="shared" si="318"/>
        <v>10.139599694093928</v>
      </c>
      <c r="W209" s="79">
        <f t="shared" si="319"/>
        <v>45.628198623422676</v>
      </c>
      <c r="X209" s="78">
        <f t="shared" si="320"/>
        <v>9.7264659664077102E-2</v>
      </c>
      <c r="Y209" s="80">
        <f t="shared" si="321"/>
        <v>3.1641155919863599E-2</v>
      </c>
      <c r="Z209" s="63">
        <f t="shared" si="347"/>
        <v>8.8555503226451009</v>
      </c>
      <c r="AA209" s="63">
        <f t="shared" si="348"/>
        <v>8.8555503226451009</v>
      </c>
      <c r="AB209" s="80">
        <f t="shared" si="322"/>
        <v>8.1762702437696441E-2</v>
      </c>
      <c r="AC209" s="119">
        <f t="shared" si="349"/>
        <v>0</v>
      </c>
      <c r="AD209" s="119">
        <f t="shared" si="350"/>
        <v>0</v>
      </c>
      <c r="AE209" s="119">
        <f t="shared" si="323"/>
        <v>0</v>
      </c>
      <c r="AF209" s="119">
        <f t="shared" si="351"/>
        <v>0</v>
      </c>
      <c r="AG209" s="119">
        <f t="shared" si="352"/>
        <v>450358.29143095663</v>
      </c>
      <c r="AH209" s="121">
        <f t="shared" si="381"/>
        <v>4469999.9999999972</v>
      </c>
      <c r="AI209" s="126">
        <f t="shared" si="353"/>
        <v>4019641.7085690405</v>
      </c>
      <c r="AJ209" s="119">
        <f t="shared" si="324"/>
        <v>17374.145282121688</v>
      </c>
      <c r="AK209" s="119">
        <f t="shared" si="354"/>
        <v>23386.989342643163</v>
      </c>
      <c r="AL209" s="119">
        <f t="shared" si="355"/>
        <v>2397229.30565575</v>
      </c>
      <c r="AM209" s="126">
        <f t="shared" si="325"/>
        <v>1622412.4029132905</v>
      </c>
      <c r="AN209" s="121">
        <f t="shared" si="356"/>
        <v>235321261.5308688</v>
      </c>
      <c r="AO209" s="120">
        <f t="shared" si="297"/>
        <v>23532.12615308688</v>
      </c>
      <c r="AP209" s="128">
        <f t="shared" si="326"/>
        <v>7000</v>
      </c>
      <c r="AQ209" s="132">
        <f t="shared" si="357"/>
        <v>219.10000000000076</v>
      </c>
      <c r="AR209" s="132">
        <f t="shared" si="358"/>
        <v>261.17000000000047</v>
      </c>
      <c r="AS209" s="132">
        <f t="shared" si="359"/>
        <v>157.72499999999948</v>
      </c>
      <c r="AT209" s="139">
        <f t="shared" si="298"/>
        <v>51511824149.107361</v>
      </c>
      <c r="AU209" s="139">
        <f t="shared" si="299"/>
        <v>-694797551.18283081</v>
      </c>
      <c r="AV209" s="139">
        <f t="shared" si="391"/>
        <v>2.0459676303789758E-20</v>
      </c>
      <c r="AW209" s="139">
        <f t="shared" si="327"/>
        <v>9.7376903400602474E-19</v>
      </c>
      <c r="AX209" s="133">
        <f t="shared" si="360"/>
        <v>61435321747.864021</v>
      </c>
      <c r="AY209" s="133">
        <f t="shared" si="300"/>
        <v>-861715586.95401001</v>
      </c>
      <c r="AZ209" s="133">
        <f t="shared" si="361"/>
        <v>3.6179499133703025E-2</v>
      </c>
      <c r="BA209" s="133">
        <f t="shared" si="362"/>
        <v>5.9681273358909485E-2</v>
      </c>
      <c r="BB209" s="146">
        <f t="shared" si="301"/>
        <v>37080747785.726524</v>
      </c>
      <c r="BC209" s="146">
        <f t="shared" si="302"/>
        <v>-498710015.68237305</v>
      </c>
      <c r="BD209" s="146">
        <f t="shared" si="382"/>
        <v>83870.128033774876</v>
      </c>
      <c r="BE209" s="146">
        <f t="shared" si="328"/>
        <v>65305.005001857564</v>
      </c>
      <c r="BF209" s="136">
        <f t="shared" si="363"/>
        <v>11295420553.481703</v>
      </c>
      <c r="BG209" s="136">
        <f t="shared" si="364"/>
        <v>-162822892.39813232</v>
      </c>
      <c r="BH209" s="136">
        <f t="shared" si="365"/>
        <v>2.1240703372710662E-16</v>
      </c>
      <c r="BI209" s="136">
        <f t="shared" si="366"/>
        <v>3.1329251716861388E-15</v>
      </c>
      <c r="BJ209" s="150">
        <f t="shared" si="329"/>
        <v>65305.06468313092</v>
      </c>
      <c r="BK209" s="150">
        <f t="shared" si="367"/>
        <v>1237716274.7543902</v>
      </c>
      <c r="BL209" s="149">
        <f t="shared" si="368"/>
        <v>563872735.07558441</v>
      </c>
      <c r="BM209" s="150">
        <f t="shared" si="369"/>
        <v>0</v>
      </c>
      <c r="BN209" s="150">
        <f t="shared" si="383"/>
        <v>37879573810.636589</v>
      </c>
      <c r="BO209" s="154">
        <f t="shared" si="370"/>
        <v>2.3347685053823553E-2</v>
      </c>
      <c r="BP209" s="154">
        <f t="shared" si="330"/>
        <v>2.3347685053823553E-2</v>
      </c>
      <c r="BQ209" s="148">
        <f t="shared" si="371"/>
        <v>2035681091997.9268</v>
      </c>
      <c r="BR209" s="148">
        <f t="shared" si="372"/>
        <v>2035.6810919979266</v>
      </c>
      <c r="BS209" s="139">
        <f t="shared" si="331"/>
        <v>-21084631.748351276</v>
      </c>
      <c r="BT209" s="139">
        <f t="shared" si="332"/>
        <v>3297276155.9456959</v>
      </c>
      <c r="BU209" s="139">
        <f t="shared" si="333"/>
        <v>3486566868.165019</v>
      </c>
      <c r="BV209" s="139">
        <f t="shared" si="373"/>
        <v>200084272735.80841</v>
      </c>
      <c r="BW209" s="139">
        <f t="shared" si="374"/>
        <v>37098109800.242287</v>
      </c>
      <c r="BX209" s="139">
        <f t="shared" si="375"/>
        <v>13910626428910.773</v>
      </c>
      <c r="BY209" s="143">
        <f t="shared" si="376"/>
        <v>8.5740385144566869</v>
      </c>
      <c r="BZ209" s="143">
        <f t="shared" si="334"/>
        <v>8.5740385144566869</v>
      </c>
      <c r="CA209" s="143">
        <f t="shared" si="335"/>
        <v>95.036809855149727</v>
      </c>
      <c r="CB209" s="143">
        <f t="shared" si="336"/>
        <v>95.036809855149727</v>
      </c>
      <c r="CC209" s="143">
        <f t="shared" si="337"/>
        <v>0.93941626594344707</v>
      </c>
      <c r="CD209" s="143">
        <f t="shared" si="338"/>
        <v>8.6388880668456594</v>
      </c>
      <c r="CE209" s="166">
        <f t="shared" si="339"/>
        <v>97.553373331915907</v>
      </c>
      <c r="CG209" s="167">
        <v>208</v>
      </c>
      <c r="CH209" s="169">
        <f t="shared" si="377"/>
        <v>207</v>
      </c>
      <c r="CI209" s="170">
        <f t="shared" si="378"/>
        <v>1.9714903918673408</v>
      </c>
      <c r="CK209" s="189">
        <v>207</v>
      </c>
      <c r="CL209" s="190">
        <f>'Litter calculation'!G$30+CK209</f>
        <v>42882</v>
      </c>
      <c r="CM209" s="193">
        <f t="shared" si="379"/>
        <v>5</v>
      </c>
      <c r="CN209" s="189">
        <f t="shared" si="340"/>
        <v>0.2</v>
      </c>
      <c r="CO209" s="194">
        <f t="shared" si="341"/>
        <v>0.1</v>
      </c>
      <c r="CP209" s="194">
        <f t="shared" si="342"/>
        <v>0.15</v>
      </c>
      <c r="CQ209" s="189">
        <f t="shared" si="343"/>
        <v>0.36870000000000003</v>
      </c>
      <c r="CR209" s="189">
        <f t="shared" si="392"/>
        <v>3.687E-2</v>
      </c>
      <c r="CS209" s="189">
        <f t="shared" si="392"/>
        <v>3.687E-2</v>
      </c>
      <c r="CT209" s="189">
        <f t="shared" si="344"/>
        <v>1.8599999999999998E-2</v>
      </c>
      <c r="CU209" s="189">
        <f t="shared" si="393"/>
        <v>1.8600000000000001E-3</v>
      </c>
      <c r="CV209" s="189">
        <f t="shared" si="393"/>
        <v>1.8600000000000001E-3</v>
      </c>
      <c r="CW209" s="189">
        <f t="shared" si="345"/>
        <v>2.9999999999999997E-4</v>
      </c>
      <c r="CX209" s="189">
        <f t="shared" si="394"/>
        <v>3.0000000000000001E-5</v>
      </c>
      <c r="CY209" s="189">
        <f t="shared" si="394"/>
        <v>3.0000000000000001E-5</v>
      </c>
      <c r="CZ209" s="195">
        <f t="shared" si="384"/>
        <v>5.3402121678942489</v>
      </c>
      <c r="DA209" s="195">
        <f t="shared" si="385"/>
        <v>66.551202364555351</v>
      </c>
      <c r="DB209" s="195">
        <f t="shared" si="386"/>
        <v>1.4287520525259212</v>
      </c>
      <c r="DC209" s="195">
        <f t="shared" si="387"/>
        <v>47.841720373277148</v>
      </c>
      <c r="DD209" s="195">
        <f t="shared" si="388"/>
        <v>1.0640015165890067</v>
      </c>
      <c r="DE209" s="195">
        <f t="shared" si="389"/>
        <v>34.803641138232514</v>
      </c>
      <c r="DF209" s="195">
        <f t="shared" si="390"/>
        <v>157.02952961307417</v>
      </c>
    </row>
    <row r="210" spans="9:110" x14ac:dyDescent="0.2">
      <c r="I210" s="69">
        <f t="shared" si="380"/>
        <v>207</v>
      </c>
      <c r="J210" s="76">
        <f t="shared" si="380"/>
        <v>43916</v>
      </c>
      <c r="K210" s="74">
        <f t="shared" si="346"/>
        <v>3</v>
      </c>
      <c r="L210" s="75">
        <f t="shared" si="309"/>
        <v>20.797848628420496</v>
      </c>
      <c r="M210" s="75">
        <f t="shared" si="310"/>
        <v>0.2</v>
      </c>
      <c r="N210" s="75">
        <f t="shared" si="311"/>
        <v>0.1</v>
      </c>
      <c r="O210" s="75">
        <f t="shared" si="312"/>
        <v>0.15</v>
      </c>
      <c r="P210" s="78">
        <f t="shared" si="395"/>
        <v>0.8805228150521156</v>
      </c>
      <c r="Q210" s="78">
        <f t="shared" si="313"/>
        <v>0.17692365400116927</v>
      </c>
      <c r="R210" s="78">
        <f t="shared" si="314"/>
        <v>7.9615644300526159E-2</v>
      </c>
      <c r="S210" s="78">
        <f t="shared" si="315"/>
        <v>0.38906822060442314</v>
      </c>
      <c r="T210" s="79">
        <f t="shared" si="316"/>
        <v>80.957320264700456</v>
      </c>
      <c r="U210" s="79">
        <f t="shared" si="317"/>
        <v>10.119665033087557</v>
      </c>
      <c r="V210" s="79">
        <f t="shared" si="318"/>
        <v>10.119665033087557</v>
      </c>
      <c r="W210" s="79">
        <f t="shared" si="319"/>
        <v>45.538492648894007</v>
      </c>
      <c r="X210" s="78">
        <f t="shared" si="320"/>
        <v>9.6691612243849784E-2</v>
      </c>
      <c r="Y210" s="80">
        <f t="shared" si="321"/>
        <v>3.1421701714697936E-2</v>
      </c>
      <c r="Z210" s="63">
        <f t="shared" si="347"/>
        <v>8.8771534062754291</v>
      </c>
      <c r="AA210" s="63">
        <f t="shared" si="348"/>
        <v>8.8771534062754291</v>
      </c>
      <c r="AB210" s="80">
        <f t="shared" si="322"/>
        <v>8.1528188605463861E-2</v>
      </c>
      <c r="AC210" s="119">
        <f t="shared" si="349"/>
        <v>0</v>
      </c>
      <c r="AD210" s="119">
        <f t="shared" si="350"/>
        <v>0</v>
      </c>
      <c r="AE210" s="119">
        <f t="shared" si="323"/>
        <v>0</v>
      </c>
      <c r="AF210" s="119">
        <f t="shared" si="351"/>
        <v>0</v>
      </c>
      <c r="AG210" s="119">
        <f t="shared" si="352"/>
        <v>450358.29143095663</v>
      </c>
      <c r="AH210" s="121">
        <f t="shared" si="381"/>
        <v>4469999.9999999972</v>
      </c>
      <c r="AI210" s="126">
        <f t="shared" si="353"/>
        <v>4019641.7085690405</v>
      </c>
      <c r="AJ210" s="119">
        <f t="shared" si="324"/>
        <v>17488.133483480004</v>
      </c>
      <c r="AK210" s="119">
        <f t="shared" si="354"/>
        <v>23500.977544001478</v>
      </c>
      <c r="AL210" s="119">
        <f t="shared" si="355"/>
        <v>2420730.2831997513</v>
      </c>
      <c r="AM210" s="126">
        <f t="shared" si="325"/>
        <v>1598911.4253692892</v>
      </c>
      <c r="AN210" s="121">
        <f t="shared" si="356"/>
        <v>231912584.62915593</v>
      </c>
      <c r="AO210" s="120">
        <f t="shared" si="297"/>
        <v>23191.258462915594</v>
      </c>
      <c r="AP210" s="128">
        <f t="shared" si="326"/>
        <v>7000</v>
      </c>
      <c r="AQ210" s="132">
        <f t="shared" si="357"/>
        <v>219.30000000000075</v>
      </c>
      <c r="AR210" s="132">
        <f t="shared" si="358"/>
        <v>261.27000000000049</v>
      </c>
      <c r="AS210" s="132">
        <f t="shared" si="359"/>
        <v>157.87499999999949</v>
      </c>
      <c r="AT210" s="139">
        <f t="shared" si="298"/>
        <v>50812047292.248245</v>
      </c>
      <c r="AU210" s="139">
        <f t="shared" si="299"/>
        <v>-699776856.8591156</v>
      </c>
      <c r="AV210" s="139">
        <f t="shared" si="391"/>
        <v>8.3402849397522597E-21</v>
      </c>
      <c r="AW210" s="139">
        <f t="shared" si="327"/>
        <v>3.9528912777496763E-19</v>
      </c>
      <c r="AX210" s="133">
        <f t="shared" si="360"/>
        <v>60568609727.596764</v>
      </c>
      <c r="AY210" s="133">
        <f t="shared" si="300"/>
        <v>-866712020.26725769</v>
      </c>
      <c r="AZ210" s="133">
        <f t="shared" si="361"/>
        <v>2.9866166984486131E-2</v>
      </c>
      <c r="BA210" s="133">
        <f t="shared" si="362"/>
        <v>4.9009393012164809E-2</v>
      </c>
      <c r="BB210" s="146">
        <f t="shared" si="301"/>
        <v>36578412410.633499</v>
      </c>
      <c r="BC210" s="146">
        <f t="shared" si="302"/>
        <v>-502335375.09302521</v>
      </c>
      <c r="BD210" s="146">
        <f t="shared" si="382"/>
        <v>76380.594834197327</v>
      </c>
      <c r="BE210" s="146">
        <f t="shared" si="328"/>
        <v>59152.617346668689</v>
      </c>
      <c r="BF210" s="136">
        <f t="shared" si="363"/>
        <v>11131804062.199486</v>
      </c>
      <c r="BG210" s="136">
        <f t="shared" si="364"/>
        <v>-163616491.28221703</v>
      </c>
      <c r="BH210" s="136">
        <f t="shared" si="365"/>
        <v>1.4186062238234772E-16</v>
      </c>
      <c r="BI210" s="136">
        <f t="shared" si="366"/>
        <v>2.0821736124370882E-15</v>
      </c>
      <c r="BJ210" s="150">
        <f t="shared" si="329"/>
        <v>59152.666356061702</v>
      </c>
      <c r="BK210" s="150">
        <f t="shared" si="367"/>
        <v>1173001646.9913945</v>
      </c>
      <c r="BL210" s="149">
        <f t="shared" si="368"/>
        <v>548693422.15432632</v>
      </c>
      <c r="BM210" s="150">
        <f t="shared" si="369"/>
        <v>0</v>
      </c>
      <c r="BN210" s="150">
        <f t="shared" si="383"/>
        <v>36157937894.157227</v>
      </c>
      <c r="BO210" s="154">
        <f t="shared" si="370"/>
        <v>2.2614096891456062E-2</v>
      </c>
      <c r="BP210" s="154">
        <f t="shared" si="330"/>
        <v>2.2614096891456062E-2</v>
      </c>
      <c r="BQ210" s="148">
        <f t="shared" si="371"/>
        <v>2036229785420.0811</v>
      </c>
      <c r="BR210" s="148">
        <f t="shared" si="372"/>
        <v>2036.229785420081</v>
      </c>
      <c r="BS210" s="139">
        <f t="shared" si="331"/>
        <v>-21136067.632782932</v>
      </c>
      <c r="BT210" s="139">
        <f t="shared" si="332"/>
        <v>3124876387.5850754</v>
      </c>
      <c r="BU210" s="139">
        <f t="shared" si="333"/>
        <v>3436063229.4068294</v>
      </c>
      <c r="BV210" s="139">
        <f t="shared" si="373"/>
        <v>201498286589.65039</v>
      </c>
      <c r="BW210" s="139">
        <f t="shared" si="374"/>
        <v>36802410025.769196</v>
      </c>
      <c r="BX210" s="139">
        <f t="shared" si="375"/>
        <v>13739348476662.268</v>
      </c>
      <c r="BY210" s="143">
        <f t="shared" si="376"/>
        <v>8.5929390825942633</v>
      </c>
      <c r="BZ210" s="143">
        <f t="shared" si="334"/>
        <v>8.5929390825942633</v>
      </c>
      <c r="CA210" s="143">
        <f t="shared" si="335"/>
        <v>95.246308529224549</v>
      </c>
      <c r="CB210" s="143">
        <f t="shared" si="336"/>
        <v>95.246308529224549</v>
      </c>
      <c r="CC210" s="143">
        <f t="shared" si="337"/>
        <v>0.93542750694018872</v>
      </c>
      <c r="CD210" s="143">
        <f t="shared" si="338"/>
        <v>8.6581665089250439</v>
      </c>
      <c r="CE210" s="166">
        <f t="shared" si="339"/>
        <v>97.533140553867426</v>
      </c>
      <c r="CG210" s="167">
        <v>209</v>
      </c>
      <c r="CH210" s="169">
        <f t="shared" si="377"/>
        <v>208</v>
      </c>
      <c r="CI210" s="170">
        <f t="shared" si="378"/>
        <v>1.9714346585202402</v>
      </c>
      <c r="CK210" s="189">
        <v>208</v>
      </c>
      <c r="CL210" s="190">
        <f>'Litter calculation'!G$30+CK210</f>
        <v>42883</v>
      </c>
      <c r="CM210" s="193">
        <f t="shared" si="379"/>
        <v>5</v>
      </c>
      <c r="CN210" s="189">
        <f t="shared" si="340"/>
        <v>0.2</v>
      </c>
      <c r="CO210" s="194">
        <f t="shared" si="341"/>
        <v>0.1</v>
      </c>
      <c r="CP210" s="194">
        <f t="shared" si="342"/>
        <v>0.15</v>
      </c>
      <c r="CQ210" s="189">
        <f t="shared" si="343"/>
        <v>0.36870000000000003</v>
      </c>
      <c r="CR210" s="189">
        <f t="shared" si="392"/>
        <v>3.687E-2</v>
      </c>
      <c r="CS210" s="189">
        <f t="shared" si="392"/>
        <v>3.687E-2</v>
      </c>
      <c r="CT210" s="189">
        <f t="shared" si="344"/>
        <v>1.8599999999999998E-2</v>
      </c>
      <c r="CU210" s="189">
        <f t="shared" si="393"/>
        <v>1.8600000000000001E-3</v>
      </c>
      <c r="CV210" s="189">
        <f t="shared" si="393"/>
        <v>1.8600000000000001E-3</v>
      </c>
      <c r="CW210" s="189">
        <f t="shared" si="345"/>
        <v>2.9999999999999997E-4</v>
      </c>
      <c r="CX210" s="189">
        <f t="shared" si="394"/>
        <v>3.0000000000000001E-5</v>
      </c>
      <c r="CY210" s="189">
        <f t="shared" si="394"/>
        <v>3.0000000000000001E-5</v>
      </c>
      <c r="CZ210" s="195">
        <f t="shared" si="384"/>
        <v>5.3155422707557793</v>
      </c>
      <c r="DA210" s="195">
        <f t="shared" si="385"/>
        <v>66.65749999835063</v>
      </c>
      <c r="DB210" s="195">
        <f t="shared" si="386"/>
        <v>1.4297840436319333</v>
      </c>
      <c r="DC210" s="195">
        <f t="shared" si="387"/>
        <v>47.936598143194509</v>
      </c>
      <c r="DD210" s="195">
        <f t="shared" si="388"/>
        <v>1.0675548131373889</v>
      </c>
      <c r="DE210" s="195">
        <f t="shared" si="389"/>
        <v>34.947066544659847</v>
      </c>
      <c r="DF210" s="195">
        <f t="shared" si="390"/>
        <v>157.3540458137301</v>
      </c>
    </row>
    <row r="211" spans="9:110" x14ac:dyDescent="0.2">
      <c r="I211" s="69">
        <f t="shared" si="380"/>
        <v>208</v>
      </c>
      <c r="J211" s="76">
        <f t="shared" si="380"/>
        <v>43917</v>
      </c>
      <c r="K211" s="74">
        <f t="shared" si="346"/>
        <v>3</v>
      </c>
      <c r="L211" s="75">
        <f t="shared" si="309"/>
        <v>20.675663675642316</v>
      </c>
      <c r="M211" s="75">
        <f t="shared" si="310"/>
        <v>0.2</v>
      </c>
      <c r="N211" s="75">
        <f t="shared" si="311"/>
        <v>0.1</v>
      </c>
      <c r="O211" s="75">
        <f t="shared" si="312"/>
        <v>0.15</v>
      </c>
      <c r="P211" s="78">
        <f t="shared" si="395"/>
        <v>0.87734841871887792</v>
      </c>
      <c r="Q211" s="78">
        <f t="shared" si="313"/>
        <v>0.17628582180770014</v>
      </c>
      <c r="R211" s="78">
        <f t="shared" si="314"/>
        <v>7.9328619813465048E-2</v>
      </c>
      <c r="S211" s="78">
        <f t="shared" si="315"/>
        <v>0.38766558036415538</v>
      </c>
      <c r="T211" s="79">
        <f t="shared" si="316"/>
        <v>80.800386457779013</v>
      </c>
      <c r="U211" s="79">
        <f t="shared" si="317"/>
        <v>10.100048307222377</v>
      </c>
      <c r="V211" s="79">
        <f t="shared" si="318"/>
        <v>10.100048307222377</v>
      </c>
      <c r="W211" s="79">
        <f t="shared" si="319"/>
        <v>45.450217382500689</v>
      </c>
      <c r="X211" s="78">
        <f t="shared" si="320"/>
        <v>9.6116907287147307E-2</v>
      </c>
      <c r="Y211" s="80">
        <f t="shared" si="321"/>
        <v>3.1200302580263871E-2</v>
      </c>
      <c r="Z211" s="63">
        <f t="shared" si="347"/>
        <v>8.8990412472295635</v>
      </c>
      <c r="AA211" s="63">
        <f t="shared" si="348"/>
        <v>8.8990412472295635</v>
      </c>
      <c r="AB211" s="80">
        <f t="shared" si="322"/>
        <v>8.1292277977944583E-2</v>
      </c>
      <c r="AC211" s="119">
        <f t="shared" si="349"/>
        <v>0</v>
      </c>
      <c r="AD211" s="119">
        <f t="shared" si="350"/>
        <v>0</v>
      </c>
      <c r="AE211" s="119">
        <f t="shared" si="323"/>
        <v>0</v>
      </c>
      <c r="AF211" s="119">
        <f t="shared" si="351"/>
        <v>0</v>
      </c>
      <c r="AG211" s="119">
        <f t="shared" si="352"/>
        <v>450358.29143095663</v>
      </c>
      <c r="AH211" s="121">
        <f t="shared" si="381"/>
        <v>4469999.9999999972</v>
      </c>
      <c r="AI211" s="126">
        <f t="shared" si="353"/>
        <v>4019641.7085690405</v>
      </c>
      <c r="AJ211" s="119">
        <f t="shared" si="324"/>
        <v>17600.131655155379</v>
      </c>
      <c r="AK211" s="119">
        <f t="shared" si="354"/>
        <v>23612.975715676854</v>
      </c>
      <c r="AL211" s="119">
        <f t="shared" si="355"/>
        <v>2444343.2589154281</v>
      </c>
      <c r="AM211" s="126">
        <f t="shared" si="325"/>
        <v>1575298.4496536124</v>
      </c>
      <c r="AN211" s="121">
        <f t="shared" si="356"/>
        <v>228487663.05931768</v>
      </c>
      <c r="AO211" s="120">
        <f t="shared" si="297"/>
        <v>22848.766305931767</v>
      </c>
      <c r="AP211" s="128">
        <f t="shared" si="326"/>
        <v>7000</v>
      </c>
      <c r="AQ211" s="132">
        <f t="shared" si="357"/>
        <v>219.50000000000074</v>
      </c>
      <c r="AR211" s="132">
        <f t="shared" si="358"/>
        <v>261.37000000000052</v>
      </c>
      <c r="AS211" s="132">
        <f t="shared" si="359"/>
        <v>158.02499999999949</v>
      </c>
      <c r="AT211" s="139">
        <f t="shared" si="298"/>
        <v>50107344508.908539</v>
      </c>
      <c r="AU211" s="139">
        <f t="shared" si="299"/>
        <v>-704702783.33970642</v>
      </c>
      <c r="AV211" s="139">
        <f t="shared" si="391"/>
        <v>3.4096467126946406E-21</v>
      </c>
      <c r="AW211" s="139">
        <f t="shared" si="327"/>
        <v>1.6092435340436206E-19</v>
      </c>
      <c r="AX211" s="133">
        <f t="shared" si="360"/>
        <v>59696971727.508041</v>
      </c>
      <c r="AY211" s="133">
        <f t="shared" si="300"/>
        <v>-871638000.08872223</v>
      </c>
      <c r="AZ211" s="133">
        <f t="shared" si="361"/>
        <v>2.4663074694607857E-2</v>
      </c>
      <c r="BA211" s="133">
        <f t="shared" si="362"/>
        <v>4.0259676406337069E-2</v>
      </c>
      <c r="BB211" s="146">
        <f t="shared" si="301"/>
        <v>36072489805.489662</v>
      </c>
      <c r="BC211" s="146">
        <f t="shared" si="302"/>
        <v>-505922605.14383698</v>
      </c>
      <c r="BD211" s="146">
        <f t="shared" si="382"/>
        <v>69559.694899272377</v>
      </c>
      <c r="BE211" s="146">
        <f t="shared" si="328"/>
        <v>53579.529676890845</v>
      </c>
      <c r="BF211" s="136">
        <f t="shared" si="363"/>
        <v>10967407826.847248</v>
      </c>
      <c r="BG211" s="136">
        <f t="shared" si="364"/>
        <v>-164396235.3522377</v>
      </c>
      <c r="BH211" s="136">
        <f t="shared" si="365"/>
        <v>9.4850424353830487E-17</v>
      </c>
      <c r="BI211" s="136">
        <f t="shared" si="366"/>
        <v>1.3853773013299474E-15</v>
      </c>
      <c r="BJ211" s="150">
        <f t="shared" si="329"/>
        <v>53579.569936567248</v>
      </c>
      <c r="BK211" s="150">
        <f t="shared" si="367"/>
        <v>1111479746.1344543</v>
      </c>
      <c r="BL211" s="149">
        <f t="shared" si="368"/>
        <v>533986120.72991538</v>
      </c>
      <c r="BM211" s="150">
        <f t="shared" si="369"/>
        <v>0</v>
      </c>
      <c r="BN211" s="150">
        <f t="shared" si="383"/>
        <v>34512525606.862801</v>
      </c>
      <c r="BO211" s="154">
        <f t="shared" si="370"/>
        <v>2.1908563176997763E-2</v>
      </c>
      <c r="BP211" s="154">
        <f t="shared" si="330"/>
        <v>2.1908563176997763E-2</v>
      </c>
      <c r="BQ211" s="148">
        <f t="shared" si="371"/>
        <v>2036763771540.811</v>
      </c>
      <c r="BR211" s="148">
        <f t="shared" si="372"/>
        <v>2036.7637715408111</v>
      </c>
      <c r="BS211" s="139">
        <f t="shared" si="331"/>
        <v>-21188181.510460783</v>
      </c>
      <c r="BT211" s="139">
        <f t="shared" si="332"/>
        <v>2960982043.7021861</v>
      </c>
      <c r="BU211" s="139">
        <f t="shared" si="333"/>
        <v>3385318906.3879824</v>
      </c>
      <c r="BV211" s="139">
        <f t="shared" si="373"/>
        <v>202904861883.5889</v>
      </c>
      <c r="BW211" s="139">
        <f t="shared" si="374"/>
        <v>36501994921.964493</v>
      </c>
      <c r="BX211" s="139">
        <f t="shared" si="375"/>
        <v>13566578120569.041</v>
      </c>
      <c r="BY211" s="143">
        <f t="shared" si="376"/>
        <v>8.6120684772794345</v>
      </c>
      <c r="BZ211" s="143">
        <f t="shared" si="334"/>
        <v>8.6120684772794345</v>
      </c>
      <c r="CA211" s="143">
        <f t="shared" si="335"/>
        <v>95.458343574585427</v>
      </c>
      <c r="CB211" s="143">
        <f t="shared" si="336"/>
        <v>95.458343574585427</v>
      </c>
      <c r="CC211" s="143">
        <f t="shared" si="337"/>
        <v>0.93154375566502501</v>
      </c>
      <c r="CD211" s="143">
        <f t="shared" si="338"/>
        <v>8.6776880174478936</v>
      </c>
      <c r="CE211" s="166">
        <f t="shared" si="339"/>
        <v>97.512617105235009</v>
      </c>
      <c r="CG211" s="167">
        <v>210</v>
      </c>
      <c r="CH211" s="169">
        <f t="shared" si="377"/>
        <v>209</v>
      </c>
      <c r="CI211" s="170">
        <f t="shared" si="378"/>
        <v>1.971379461547548</v>
      </c>
      <c r="CK211" s="189">
        <v>209</v>
      </c>
      <c r="CL211" s="190">
        <f>'Litter calculation'!G$30+CK211</f>
        <v>42884</v>
      </c>
      <c r="CM211" s="193">
        <f t="shared" si="379"/>
        <v>5</v>
      </c>
      <c r="CN211" s="189">
        <f t="shared" si="340"/>
        <v>0.2</v>
      </c>
      <c r="CO211" s="194">
        <f t="shared" si="341"/>
        <v>0.1</v>
      </c>
      <c r="CP211" s="194">
        <f t="shared" si="342"/>
        <v>0.15</v>
      </c>
      <c r="CQ211" s="189">
        <f t="shared" si="343"/>
        <v>0.36870000000000003</v>
      </c>
      <c r="CR211" s="189">
        <f t="shared" si="392"/>
        <v>3.687E-2</v>
      </c>
      <c r="CS211" s="189">
        <f t="shared" si="392"/>
        <v>3.687E-2</v>
      </c>
      <c r="CT211" s="189">
        <f t="shared" si="344"/>
        <v>1.8599999999999998E-2</v>
      </c>
      <c r="CU211" s="189">
        <f t="shared" si="393"/>
        <v>1.8600000000000001E-3</v>
      </c>
      <c r="CV211" s="189">
        <f t="shared" si="393"/>
        <v>1.8600000000000001E-3</v>
      </c>
      <c r="CW211" s="189">
        <f t="shared" si="345"/>
        <v>2.9999999999999997E-4</v>
      </c>
      <c r="CX211" s="189">
        <f t="shared" si="394"/>
        <v>3.0000000000000001E-5</v>
      </c>
      <c r="CY211" s="189">
        <f t="shared" si="394"/>
        <v>3.0000000000000001E-5</v>
      </c>
      <c r="CZ211" s="195">
        <f t="shared" si="384"/>
        <v>5.2913269926405775</v>
      </c>
      <c r="DA211" s="195">
        <f t="shared" si="385"/>
        <v>66.763765747638686</v>
      </c>
      <c r="DB211" s="195">
        <f t="shared" si="386"/>
        <v>1.4308141170185202</v>
      </c>
      <c r="DC211" s="195">
        <f t="shared" si="387"/>
        <v>48.031473066821469</v>
      </c>
      <c r="DD211" s="195">
        <f t="shared" si="388"/>
        <v>1.0711015066968745</v>
      </c>
      <c r="DE211" s="195">
        <f t="shared" si="389"/>
        <v>35.090487648389534</v>
      </c>
      <c r="DF211" s="195">
        <f t="shared" si="390"/>
        <v>157.67896907920564</v>
      </c>
    </row>
    <row r="212" spans="9:110" x14ac:dyDescent="0.2">
      <c r="I212" s="69">
        <f t="shared" si="380"/>
        <v>209</v>
      </c>
      <c r="J212" s="76">
        <f t="shared" si="380"/>
        <v>43918</v>
      </c>
      <c r="K212" s="74">
        <f t="shared" si="346"/>
        <v>3</v>
      </c>
      <c r="L212" s="75">
        <f t="shared" si="309"/>
        <v>20.552442211655972</v>
      </c>
      <c r="M212" s="75">
        <f t="shared" si="310"/>
        <v>0.2</v>
      </c>
      <c r="N212" s="75">
        <f t="shared" si="311"/>
        <v>0.1</v>
      </c>
      <c r="O212" s="75">
        <f t="shared" si="312"/>
        <v>0.15</v>
      </c>
      <c r="P212" s="78">
        <f t="shared" si="395"/>
        <v>0.87415868357659621</v>
      </c>
      <c r="Q212" s="78">
        <f t="shared" si="313"/>
        <v>0.17564490758376261</v>
      </c>
      <c r="R212" s="78">
        <f t="shared" si="314"/>
        <v>7.9040208412693158E-2</v>
      </c>
      <c r="S212" s="78">
        <f t="shared" si="315"/>
        <v>0.38625616251058903</v>
      </c>
      <c r="T212" s="79">
        <f t="shared" si="316"/>
        <v>80.646046983421215</v>
      </c>
      <c r="U212" s="79">
        <f t="shared" si="317"/>
        <v>10.080755872927652</v>
      </c>
      <c r="V212" s="79">
        <f t="shared" si="318"/>
        <v>10.080755872927652</v>
      </c>
      <c r="W212" s="79">
        <f t="shared" si="319"/>
        <v>45.363401428174434</v>
      </c>
      <c r="X212" s="78">
        <f t="shared" si="320"/>
        <v>9.5540786430453134E-2</v>
      </c>
      <c r="Y212" s="80">
        <f t="shared" si="321"/>
        <v>3.0977025287520617E-2</v>
      </c>
      <c r="Z212" s="63">
        <f t="shared" si="347"/>
        <v>8.9212105334342606</v>
      </c>
      <c r="AA212" s="63">
        <f t="shared" si="348"/>
        <v>8.9212105334342606</v>
      </c>
      <c r="AB212" s="80">
        <f t="shared" si="322"/>
        <v>8.1055057427294366E-2</v>
      </c>
      <c r="AC212" s="119">
        <f t="shared" si="349"/>
        <v>0</v>
      </c>
      <c r="AD212" s="119">
        <f t="shared" si="350"/>
        <v>0</v>
      </c>
      <c r="AE212" s="119">
        <f t="shared" si="323"/>
        <v>0</v>
      </c>
      <c r="AF212" s="119">
        <f t="shared" si="351"/>
        <v>0</v>
      </c>
      <c r="AG212" s="119">
        <f t="shared" si="352"/>
        <v>450358.29143095663</v>
      </c>
      <c r="AH212" s="121">
        <f t="shared" si="381"/>
        <v>4469999.9999999972</v>
      </c>
      <c r="AI212" s="126">
        <f t="shared" si="353"/>
        <v>4019641.7085690405</v>
      </c>
      <c r="AJ212" s="119">
        <f t="shared" si="324"/>
        <v>17710.092101430531</v>
      </c>
      <c r="AK212" s="119">
        <f t="shared" si="354"/>
        <v>23722.936161952006</v>
      </c>
      <c r="AL212" s="119">
        <f t="shared" si="355"/>
        <v>2468066.1950773802</v>
      </c>
      <c r="AM212" s="126">
        <f t="shared" si="325"/>
        <v>1551575.5134916604</v>
      </c>
      <c r="AN212" s="121">
        <f t="shared" si="356"/>
        <v>225046792.38129365</v>
      </c>
      <c r="AO212" s="120">
        <f t="shared" si="297"/>
        <v>22504.679238129367</v>
      </c>
      <c r="AP212" s="128">
        <f t="shared" si="326"/>
        <v>7000</v>
      </c>
      <c r="AQ212" s="132">
        <f t="shared" si="357"/>
        <v>219.70000000000073</v>
      </c>
      <c r="AR212" s="132">
        <f t="shared" si="358"/>
        <v>261.47000000000054</v>
      </c>
      <c r="AS212" s="132">
        <f t="shared" si="359"/>
        <v>158.1749999999995</v>
      </c>
      <c r="AT212" s="139">
        <f t="shared" si="298"/>
        <v>49397770927.694122</v>
      </c>
      <c r="AU212" s="139">
        <f t="shared" si="299"/>
        <v>-709573581.2144165</v>
      </c>
      <c r="AV212" s="139">
        <f t="shared" si="391"/>
        <v>1.3979375471518015E-21</v>
      </c>
      <c r="AW212" s="139">
        <f t="shared" si="327"/>
        <v>6.5702334226235489E-20</v>
      </c>
      <c r="AX212" s="133">
        <f t="shared" si="360"/>
        <v>58820480124.698837</v>
      </c>
      <c r="AY212" s="133">
        <f t="shared" si="300"/>
        <v>-876491602.8092041</v>
      </c>
      <c r="AZ212" s="133">
        <f t="shared" si="361"/>
        <v>2.0373400501638148E-2</v>
      </c>
      <c r="BA212" s="133">
        <f t="shared" si="362"/>
        <v>3.3083351748888393E-2</v>
      </c>
      <c r="BB212" s="146">
        <f t="shared" si="301"/>
        <v>35563019366.053818</v>
      </c>
      <c r="BC212" s="146">
        <f t="shared" si="302"/>
        <v>-509470439.43584442</v>
      </c>
      <c r="BD212" s="146">
        <f t="shared" si="382"/>
        <v>63347.312323299288</v>
      </c>
      <c r="BE212" s="146">
        <f t="shared" si="328"/>
        <v>48530.97855793398</v>
      </c>
      <c r="BF212" s="136">
        <f t="shared" si="363"/>
        <v>10802246034.302095</v>
      </c>
      <c r="BG212" s="136">
        <f t="shared" si="364"/>
        <v>-165161792.54515266</v>
      </c>
      <c r="BH212" s="136">
        <f t="shared" si="365"/>
        <v>6.3489284056330408E-17</v>
      </c>
      <c r="BI212" s="136">
        <f t="shared" si="366"/>
        <v>9.227911187448264E-16</v>
      </c>
      <c r="BJ212" s="150">
        <f t="shared" si="329"/>
        <v>48531.011641285731</v>
      </c>
      <c r="BK212" s="150">
        <f t="shared" si="367"/>
        <v>1052997023.7637075</v>
      </c>
      <c r="BL212" s="149">
        <f t="shared" si="368"/>
        <v>519735445.64801037</v>
      </c>
      <c r="BM212" s="150">
        <f t="shared" si="369"/>
        <v>0</v>
      </c>
      <c r="BN212" s="150">
        <f t="shared" si="383"/>
        <v>32939841668.462727</v>
      </c>
      <c r="BO212" s="154">
        <f t="shared" si="370"/>
        <v>2.1229931371071341E-2</v>
      </c>
      <c r="BP212" s="154">
        <f t="shared" si="330"/>
        <v>2.1229931371071341E-2</v>
      </c>
      <c r="BQ212" s="148">
        <f t="shared" si="371"/>
        <v>2037283506986.459</v>
      </c>
      <c r="BR212" s="148">
        <f t="shared" si="372"/>
        <v>2037.2835069864591</v>
      </c>
      <c r="BS212" s="139">
        <f t="shared" si="331"/>
        <v>-21240965.495500602</v>
      </c>
      <c r="BT212" s="139">
        <f t="shared" si="332"/>
        <v>2805184071.3065171</v>
      </c>
      <c r="BU212" s="139">
        <f t="shared" si="333"/>
        <v>3334338278.1838336</v>
      </c>
      <c r="BV212" s="139">
        <f t="shared" si="373"/>
        <v>204303550708.85925</v>
      </c>
      <c r="BW212" s="139">
        <f t="shared" si="374"/>
        <v>36196193424.296211</v>
      </c>
      <c r="BX212" s="139">
        <f t="shared" si="375"/>
        <v>13392309999969.492</v>
      </c>
      <c r="BY212" s="143">
        <f t="shared" si="376"/>
        <v>8.6314264974648136</v>
      </c>
      <c r="BZ212" s="143">
        <f t="shared" si="334"/>
        <v>8.6314264974648136</v>
      </c>
      <c r="CA212" s="143">
        <f t="shared" si="335"/>
        <v>95.672912762772313</v>
      </c>
      <c r="CB212" s="143">
        <f t="shared" si="336"/>
        <v>95.672912762772313</v>
      </c>
      <c r="CC212" s="143">
        <f t="shared" si="337"/>
        <v>0.92776407034748554</v>
      </c>
      <c r="CD212" s="143">
        <f t="shared" si="338"/>
        <v>8.6974517055078611</v>
      </c>
      <c r="CE212" s="166">
        <f t="shared" si="339"/>
        <v>97.491833343829157</v>
      </c>
      <c r="CG212" s="167">
        <v>211</v>
      </c>
      <c r="CH212" s="169">
        <f t="shared" si="377"/>
        <v>210</v>
      </c>
      <c r="CI212" s="170">
        <f t="shared" si="378"/>
        <v>1.9713247932433295</v>
      </c>
      <c r="CK212" s="189">
        <v>210</v>
      </c>
      <c r="CL212" s="190">
        <f>'Litter calculation'!G$30+CK212</f>
        <v>42885</v>
      </c>
      <c r="CM212" s="193">
        <f t="shared" si="379"/>
        <v>5</v>
      </c>
      <c r="CN212" s="189">
        <f t="shared" si="340"/>
        <v>0.2</v>
      </c>
      <c r="CO212" s="194">
        <f t="shared" si="341"/>
        <v>0.1</v>
      </c>
      <c r="CP212" s="194">
        <f t="shared" si="342"/>
        <v>0.15</v>
      </c>
      <c r="CQ212" s="189">
        <f t="shared" si="343"/>
        <v>0.36870000000000003</v>
      </c>
      <c r="CR212" s="189">
        <f t="shared" si="392"/>
        <v>3.687E-2</v>
      </c>
      <c r="CS212" s="189">
        <f t="shared" si="392"/>
        <v>3.687E-2</v>
      </c>
      <c r="CT212" s="189">
        <f t="shared" si="344"/>
        <v>1.8599999999999998E-2</v>
      </c>
      <c r="CU212" s="189">
        <f t="shared" si="393"/>
        <v>1.8600000000000001E-3</v>
      </c>
      <c r="CV212" s="189">
        <f t="shared" si="393"/>
        <v>1.8600000000000001E-3</v>
      </c>
      <c r="CW212" s="189">
        <f t="shared" si="345"/>
        <v>2.9999999999999997E-4</v>
      </c>
      <c r="CX212" s="189">
        <f t="shared" si="394"/>
        <v>3.0000000000000001E-5</v>
      </c>
      <c r="CY212" s="189">
        <f t="shared" si="394"/>
        <v>3.0000000000000001E-5</v>
      </c>
      <c r="CZ212" s="195">
        <f t="shared" si="384"/>
        <v>5.2675579557895009</v>
      </c>
      <c r="DA212" s="195">
        <f t="shared" si="385"/>
        <v>66.869999621983439</v>
      </c>
      <c r="DB212" s="195">
        <f t="shared" si="386"/>
        <v>1.4318422762493248</v>
      </c>
      <c r="DC212" s="195">
        <f t="shared" si="387"/>
        <v>48.126345144243416</v>
      </c>
      <c r="DD212" s="195">
        <f t="shared" si="388"/>
        <v>1.0746416095376081</v>
      </c>
      <c r="DE212" s="195">
        <f t="shared" si="389"/>
        <v>35.233904449550643</v>
      </c>
      <c r="DF212" s="195">
        <f t="shared" si="390"/>
        <v>158.00429105735392</v>
      </c>
    </row>
    <row r="213" spans="9:110" x14ac:dyDescent="0.2">
      <c r="I213" s="69">
        <f t="shared" si="380"/>
        <v>210</v>
      </c>
      <c r="J213" s="76">
        <f t="shared" si="380"/>
        <v>43919</v>
      </c>
      <c r="K213" s="74">
        <f t="shared" si="346"/>
        <v>3</v>
      </c>
      <c r="L213" s="75">
        <f t="shared" si="309"/>
        <v>20.428221398374355</v>
      </c>
      <c r="M213" s="75">
        <f t="shared" si="310"/>
        <v>0.2</v>
      </c>
      <c r="N213" s="75">
        <f t="shared" si="311"/>
        <v>0.1</v>
      </c>
      <c r="O213" s="75">
        <f t="shared" si="312"/>
        <v>0.15</v>
      </c>
      <c r="P213" s="78">
        <f t="shared" si="395"/>
        <v>0.87095481719790668</v>
      </c>
      <c r="Q213" s="78">
        <f t="shared" si="313"/>
        <v>0.17500115396720731</v>
      </c>
      <c r="R213" s="78">
        <f t="shared" si="314"/>
        <v>7.8750519285243278E-2</v>
      </c>
      <c r="S213" s="78">
        <f t="shared" si="315"/>
        <v>0.38484050062233088</v>
      </c>
      <c r="T213" s="79">
        <f t="shared" si="316"/>
        <v>80.494346701076722</v>
      </c>
      <c r="U213" s="79">
        <f t="shared" si="317"/>
        <v>10.06179333763459</v>
      </c>
      <c r="V213" s="79">
        <f t="shared" si="318"/>
        <v>10.06179333763459</v>
      </c>
      <c r="W213" s="79">
        <f t="shared" si="319"/>
        <v>45.278070019355653</v>
      </c>
      <c r="X213" s="78">
        <f t="shared" si="320"/>
        <v>9.4963488436708834E-2</v>
      </c>
      <c r="Y213" s="80">
        <f t="shared" si="321"/>
        <v>3.075193717385433E-2</v>
      </c>
      <c r="Z213" s="63">
        <f t="shared" si="347"/>
        <v>8.94365784575003</v>
      </c>
      <c r="AA213" s="63">
        <f t="shared" si="348"/>
        <v>8.94365784575003</v>
      </c>
      <c r="AB213" s="80">
        <f t="shared" si="322"/>
        <v>8.0816613649599453E-2</v>
      </c>
      <c r="AC213" s="119">
        <f t="shared" si="349"/>
        <v>0</v>
      </c>
      <c r="AD213" s="119">
        <f t="shared" si="350"/>
        <v>0</v>
      </c>
      <c r="AE213" s="119">
        <f t="shared" si="323"/>
        <v>0</v>
      </c>
      <c r="AF213" s="119">
        <f t="shared" si="351"/>
        <v>0</v>
      </c>
      <c r="AG213" s="119">
        <f t="shared" si="352"/>
        <v>450358.29143095663</v>
      </c>
      <c r="AH213" s="121">
        <f t="shared" si="381"/>
        <v>4469999.9999999972</v>
      </c>
      <c r="AI213" s="126">
        <f t="shared" si="353"/>
        <v>4019641.7085690405</v>
      </c>
      <c r="AJ213" s="119">
        <f t="shared" si="324"/>
        <v>17817.967778690094</v>
      </c>
      <c r="AK213" s="119">
        <f t="shared" si="354"/>
        <v>23830.811839211568</v>
      </c>
      <c r="AL213" s="119">
        <f t="shared" si="355"/>
        <v>2491897.0069165919</v>
      </c>
      <c r="AM213" s="126">
        <f t="shared" si="325"/>
        <v>1527744.7016524486</v>
      </c>
      <c r="AN213" s="121">
        <f t="shared" si="356"/>
        <v>221590274.97841987</v>
      </c>
      <c r="AO213" s="120">
        <f t="shared" si="297"/>
        <v>22159.027497841987</v>
      </c>
      <c r="AP213" s="128">
        <f t="shared" si="326"/>
        <v>7000</v>
      </c>
      <c r="AQ213" s="132">
        <f t="shared" si="357"/>
        <v>219.90000000000072</v>
      </c>
      <c r="AR213" s="132">
        <f t="shared" si="358"/>
        <v>261.57000000000056</v>
      </c>
      <c r="AS213" s="132">
        <f t="shared" si="359"/>
        <v>158.32499999999951</v>
      </c>
      <c r="AT213" s="139">
        <f t="shared" si="298"/>
        <v>48683383412.75901</v>
      </c>
      <c r="AU213" s="139">
        <f t="shared" si="299"/>
        <v>-714387514.935112</v>
      </c>
      <c r="AV213" s="139">
        <f t="shared" si="391"/>
        <v>5.7480280480440361E-22</v>
      </c>
      <c r="AW213" s="139">
        <f t="shared" si="327"/>
        <v>2.6902667883444776E-20</v>
      </c>
      <c r="AX213" s="133">
        <f t="shared" si="360"/>
        <v>57939209198.607559</v>
      </c>
      <c r="AY213" s="133">
        <f t="shared" si="300"/>
        <v>-881270926.09127808</v>
      </c>
      <c r="AZ213" s="133">
        <f t="shared" si="361"/>
        <v>1.683549564285047E-2</v>
      </c>
      <c r="BA213" s="133">
        <f t="shared" si="362"/>
        <v>2.7195386674998809E-2</v>
      </c>
      <c r="BB213" s="146">
        <f t="shared" si="301"/>
        <v>35050041744.711449</v>
      </c>
      <c r="BC213" s="146">
        <f t="shared" si="302"/>
        <v>-512977621.34236908</v>
      </c>
      <c r="BD213" s="146">
        <f t="shared" si="382"/>
        <v>57688.783430908836</v>
      </c>
      <c r="BE213" s="146">
        <f t="shared" si="328"/>
        <v>43957.396110153903</v>
      </c>
      <c r="BF213" s="136">
        <f t="shared" si="363"/>
        <v>10636333198.964153</v>
      </c>
      <c r="BG213" s="136">
        <f t="shared" si="364"/>
        <v>-165912835.33794212</v>
      </c>
      <c r="BH213" s="136">
        <f t="shared" si="365"/>
        <v>4.2544575336129761E-17</v>
      </c>
      <c r="BI213" s="136">
        <f t="shared" si="366"/>
        <v>6.153504419153563E-16</v>
      </c>
      <c r="BJ213" s="150">
        <f t="shared" si="329"/>
        <v>43957.423305540578</v>
      </c>
      <c r="BK213" s="150">
        <f t="shared" si="367"/>
        <v>997407073.34280801</v>
      </c>
      <c r="BL213" s="149">
        <f t="shared" si="368"/>
        <v>505926499.86337596</v>
      </c>
      <c r="BM213" s="150">
        <f t="shared" si="369"/>
        <v>0</v>
      </c>
      <c r="BN213" s="150">
        <f t="shared" si="383"/>
        <v>31436552052.679848</v>
      </c>
      <c r="BO213" s="154">
        <f t="shared" si="370"/>
        <v>2.057709774327952E-2</v>
      </c>
      <c r="BP213" s="154">
        <f t="shared" si="330"/>
        <v>2.057709774327952E-2</v>
      </c>
      <c r="BQ213" s="148">
        <f t="shared" si="371"/>
        <v>2037789433486.3223</v>
      </c>
      <c r="BR213" s="148">
        <f t="shared" si="372"/>
        <v>2037.7894334863224</v>
      </c>
      <c r="BS213" s="139">
        <f t="shared" si="331"/>
        <v>-21294411.447098657</v>
      </c>
      <c r="BT213" s="139">
        <f t="shared" si="332"/>
        <v>2657092443.3852406</v>
      </c>
      <c r="BU213" s="139">
        <f t="shared" si="333"/>
        <v>3283125824.9665294</v>
      </c>
      <c r="BV213" s="139">
        <f t="shared" si="373"/>
        <v>205693900765.06891</v>
      </c>
      <c r="BW213" s="139">
        <f t="shared" si="374"/>
        <v>35884372877.028793</v>
      </c>
      <c r="BX213" s="139">
        <f t="shared" si="375"/>
        <v>13216538959401.654</v>
      </c>
      <c r="BY213" s="143">
        <f t="shared" si="376"/>
        <v>8.6510127936338446</v>
      </c>
      <c r="BZ213" s="143">
        <f t="shared" si="334"/>
        <v>8.6510127936338446</v>
      </c>
      <c r="CA213" s="143">
        <f t="shared" si="335"/>
        <v>95.890012219655361</v>
      </c>
      <c r="CB213" s="143">
        <f t="shared" si="336"/>
        <v>95.890012219655361</v>
      </c>
      <c r="CC213" s="143">
        <f t="shared" si="337"/>
        <v>0.92408753597212245</v>
      </c>
      <c r="CD213" s="143">
        <f t="shared" si="338"/>
        <v>8.7174565634410328</v>
      </c>
      <c r="CE213" s="166">
        <f t="shared" si="339"/>
        <v>97.470819141225462</v>
      </c>
      <c r="CG213" s="167">
        <v>212</v>
      </c>
      <c r="CH213" s="169">
        <f t="shared" si="377"/>
        <v>211</v>
      </c>
      <c r="CI213" s="170">
        <f t="shared" si="378"/>
        <v>1.9712706460485967</v>
      </c>
      <c r="CK213" s="189">
        <v>211</v>
      </c>
      <c r="CL213" s="190">
        <f>'Litter calculation'!G$30+CK213</f>
        <v>42886</v>
      </c>
      <c r="CM213" s="193">
        <f t="shared" si="379"/>
        <v>5</v>
      </c>
      <c r="CN213" s="189">
        <f t="shared" si="340"/>
        <v>0.2</v>
      </c>
      <c r="CO213" s="194">
        <f t="shared" si="341"/>
        <v>0.1</v>
      </c>
      <c r="CP213" s="194">
        <f t="shared" si="342"/>
        <v>0.15</v>
      </c>
      <c r="CQ213" s="189">
        <f t="shared" si="343"/>
        <v>0.36870000000000003</v>
      </c>
      <c r="CR213" s="189">
        <f t="shared" si="392"/>
        <v>3.687E-2</v>
      </c>
      <c r="CS213" s="189">
        <f t="shared" si="392"/>
        <v>3.687E-2</v>
      </c>
      <c r="CT213" s="189">
        <f t="shared" si="344"/>
        <v>1.8599999999999998E-2</v>
      </c>
      <c r="CU213" s="189">
        <f t="shared" si="393"/>
        <v>1.8600000000000001E-3</v>
      </c>
      <c r="CV213" s="189">
        <f t="shared" si="393"/>
        <v>1.8600000000000001E-3</v>
      </c>
      <c r="CW213" s="189">
        <f t="shared" si="345"/>
        <v>2.9999999999999997E-4</v>
      </c>
      <c r="CX213" s="189">
        <f t="shared" si="394"/>
        <v>3.0000000000000001E-5</v>
      </c>
      <c r="CY213" s="189">
        <f t="shared" si="394"/>
        <v>3.0000000000000001E-5</v>
      </c>
      <c r="CZ213" s="195">
        <f t="shared" si="384"/>
        <v>5.2442269368294845</v>
      </c>
      <c r="DA213" s="195">
        <f t="shared" si="385"/>
        <v>66.976201630945937</v>
      </c>
      <c r="DB213" s="195">
        <f t="shared" si="386"/>
        <v>1.432868524881368</v>
      </c>
      <c r="DC213" s="195">
        <f t="shared" si="387"/>
        <v>48.221214375545728</v>
      </c>
      <c r="DD213" s="195">
        <f t="shared" si="388"/>
        <v>1.0781751339069328</v>
      </c>
      <c r="DE213" s="195">
        <f t="shared" si="389"/>
        <v>35.377316948272252</v>
      </c>
      <c r="DF213" s="195">
        <f t="shared" si="390"/>
        <v>158.33000355038172</v>
      </c>
    </row>
    <row r="214" spans="9:110" x14ac:dyDescent="0.2">
      <c r="I214" s="69">
        <f t="shared" si="380"/>
        <v>211</v>
      </c>
      <c r="J214" s="76">
        <f t="shared" si="380"/>
        <v>43920</v>
      </c>
      <c r="K214" s="74">
        <f t="shared" si="346"/>
        <v>3</v>
      </c>
      <c r="L214" s="75">
        <f t="shared" si="309"/>
        <v>20.303038699100462</v>
      </c>
      <c r="M214" s="75">
        <f t="shared" si="310"/>
        <v>0.2</v>
      </c>
      <c r="N214" s="75">
        <f t="shared" si="311"/>
        <v>0.1</v>
      </c>
      <c r="O214" s="75">
        <f t="shared" si="312"/>
        <v>0.15</v>
      </c>
      <c r="P214" s="78">
        <f t="shared" si="395"/>
        <v>0.86773802121383792</v>
      </c>
      <c r="Q214" s="78">
        <f t="shared" si="313"/>
        <v>0.17435480240203627</v>
      </c>
      <c r="R214" s="78">
        <f t="shared" si="314"/>
        <v>7.8459661080916315E-2</v>
      </c>
      <c r="S214" s="78">
        <f t="shared" si="315"/>
        <v>0.38341912565262604</v>
      </c>
      <c r="T214" s="79">
        <f t="shared" si="316"/>
        <v>80.345324656218366</v>
      </c>
      <c r="U214" s="79">
        <f t="shared" si="317"/>
        <v>10.043165582027296</v>
      </c>
      <c r="V214" s="79">
        <f t="shared" si="318"/>
        <v>10.043165582027296</v>
      </c>
      <c r="W214" s="79">
        <f t="shared" si="319"/>
        <v>45.194245119122833</v>
      </c>
      <c r="X214" s="78">
        <f t="shared" si="320"/>
        <v>9.4385249064538962E-2</v>
      </c>
      <c r="Y214" s="80">
        <f t="shared" si="321"/>
        <v>3.0525106122770033E-2</v>
      </c>
      <c r="Z214" s="63">
        <f t="shared" si="347"/>
        <v>8.9663796546392334</v>
      </c>
      <c r="AA214" s="63">
        <f t="shared" si="348"/>
        <v>8.9663796546392334</v>
      </c>
      <c r="AB214" s="80">
        <f t="shared" si="322"/>
        <v>8.0577033121902716E-2</v>
      </c>
      <c r="AC214" s="119">
        <f t="shared" si="349"/>
        <v>0</v>
      </c>
      <c r="AD214" s="119">
        <f t="shared" si="350"/>
        <v>0</v>
      </c>
      <c r="AE214" s="119">
        <f t="shared" si="323"/>
        <v>0</v>
      </c>
      <c r="AF214" s="119">
        <f t="shared" si="351"/>
        <v>0</v>
      </c>
      <c r="AG214" s="119">
        <f t="shared" si="352"/>
        <v>450358.29143095663</v>
      </c>
      <c r="AH214" s="121">
        <f t="shared" si="381"/>
        <v>4469999.9999999972</v>
      </c>
      <c r="AI214" s="126">
        <f t="shared" si="353"/>
        <v>4019641.7085690405</v>
      </c>
      <c r="AJ214" s="119">
        <f t="shared" si="324"/>
        <v>17923.712328852696</v>
      </c>
      <c r="AK214" s="119">
        <f t="shared" si="354"/>
        <v>23936.556389374171</v>
      </c>
      <c r="AL214" s="119">
        <f t="shared" si="355"/>
        <v>2515833.5633059661</v>
      </c>
      <c r="AM214" s="126">
        <f t="shared" si="325"/>
        <v>1503808.1452630744</v>
      </c>
      <c r="AN214" s="121">
        <f t="shared" si="356"/>
        <v>218118419.9579961</v>
      </c>
      <c r="AO214" s="120">
        <f t="shared" si="297"/>
        <v>21811.841995799608</v>
      </c>
      <c r="AP214" s="128">
        <f t="shared" si="326"/>
        <v>7000</v>
      </c>
      <c r="AQ214" s="132">
        <f t="shared" si="357"/>
        <v>220.1000000000007</v>
      </c>
      <c r="AR214" s="132">
        <f t="shared" si="358"/>
        <v>261.67000000000058</v>
      </c>
      <c r="AS214" s="132">
        <f t="shared" si="359"/>
        <v>158.47499999999951</v>
      </c>
      <c r="AT214" s="139">
        <f t="shared" si="298"/>
        <v>47964240548.763496</v>
      </c>
      <c r="AU214" s="139">
        <f t="shared" si="299"/>
        <v>-719142863.99551392</v>
      </c>
      <c r="AV214" s="139">
        <f t="shared" si="391"/>
        <v>2.37030824170559E-22</v>
      </c>
      <c r="AW214" s="139">
        <f t="shared" si="327"/>
        <v>1.1047603815908593E-20</v>
      </c>
      <c r="AX214" s="133">
        <f t="shared" si="360"/>
        <v>57053235108.413162</v>
      </c>
      <c r="AY214" s="133">
        <f t="shared" si="300"/>
        <v>-885974090.19439697</v>
      </c>
      <c r="AZ214" s="133">
        <f t="shared" si="361"/>
        <v>1.3916549967863802E-2</v>
      </c>
      <c r="BA214" s="133">
        <f t="shared" si="362"/>
        <v>2.2362760661459487E-2</v>
      </c>
      <c r="BB214" s="146">
        <f t="shared" si="301"/>
        <v>34533598839.849625</v>
      </c>
      <c r="BC214" s="146">
        <f t="shared" si="302"/>
        <v>-516442904.86182404</v>
      </c>
      <c r="BD214" s="146">
        <f t="shared" si="382"/>
        <v>52534.398563598683</v>
      </c>
      <c r="BE214" s="146">
        <f t="shared" si="328"/>
        <v>39813.916915376707</v>
      </c>
      <c r="BF214" s="136">
        <f t="shared" si="363"/>
        <v>10469684157.983812</v>
      </c>
      <c r="BG214" s="136">
        <f t="shared" si="364"/>
        <v>-166649040.98034096</v>
      </c>
      <c r="BH214" s="136">
        <f t="shared" si="365"/>
        <v>2.8540989719126726E-17</v>
      </c>
      <c r="BI214" s="136">
        <f t="shared" si="366"/>
        <v>4.107944054890419E-16</v>
      </c>
      <c r="BJ214" s="150">
        <f t="shared" si="329"/>
        <v>39813.939278137368</v>
      </c>
      <c r="BK214" s="150">
        <f t="shared" si="367"/>
        <v>944570318.73094058</v>
      </c>
      <c r="BL214" s="149">
        <f t="shared" si="368"/>
        <v>492544860.46167427</v>
      </c>
      <c r="BM214" s="150">
        <f t="shared" si="369"/>
        <v>0</v>
      </c>
      <c r="BN214" s="150">
        <f t="shared" si="383"/>
        <v>29999476687.42651</v>
      </c>
      <c r="BO214" s="154">
        <f t="shared" si="370"/>
        <v>1.9949005318213937E-2</v>
      </c>
      <c r="BP214" s="154">
        <f t="shared" si="330"/>
        <v>1.9949005318213937E-2</v>
      </c>
      <c r="BQ214" s="148">
        <f t="shared" si="371"/>
        <v>2038281978346.7839</v>
      </c>
      <c r="BR214" s="148">
        <f t="shared" si="372"/>
        <v>2038.2819783467839</v>
      </c>
      <c r="BS214" s="139">
        <f t="shared" si="331"/>
        <v>-21348510.961598638</v>
      </c>
      <c r="BT214" s="139">
        <f t="shared" si="332"/>
        <v>2516335329.099226</v>
      </c>
      <c r="BU214" s="139">
        <f t="shared" si="333"/>
        <v>3231686126.5318007</v>
      </c>
      <c r="BV214" s="139">
        <f t="shared" si="373"/>
        <v>207075455560.01389</v>
      </c>
      <c r="BW214" s="139">
        <f t="shared" si="374"/>
        <v>35565938022.254852</v>
      </c>
      <c r="BX214" s="139">
        <f t="shared" si="375"/>
        <v>13039260071897.303</v>
      </c>
      <c r="BY214" s="143">
        <f t="shared" si="376"/>
        <v>8.6708268690859036</v>
      </c>
      <c r="BZ214" s="143">
        <f t="shared" si="334"/>
        <v>8.6708268690859036</v>
      </c>
      <c r="CA214" s="143">
        <f t="shared" si="335"/>
        <v>96.109636439679321</v>
      </c>
      <c r="CB214" s="143">
        <f t="shared" si="336"/>
        <v>96.109636439679321</v>
      </c>
      <c r="CC214" s="143">
        <f t="shared" si="337"/>
        <v>0.92051326373521547</v>
      </c>
      <c r="CD214" s="143">
        <f t="shared" si="338"/>
        <v>8.7377014582558825</v>
      </c>
      <c r="CE214" s="166">
        <f t="shared" si="339"/>
        <v>97.449603907135113</v>
      </c>
      <c r="CG214" s="167">
        <v>213</v>
      </c>
      <c r="CH214" s="169">
        <f t="shared" si="377"/>
        <v>212</v>
      </c>
      <c r="CI214" s="170">
        <f t="shared" si="378"/>
        <v>1.9712170125477553</v>
      </c>
      <c r="CK214" s="189">
        <v>212</v>
      </c>
      <c r="CL214" s="190">
        <f>'Litter calculation'!G$30+CK214</f>
        <v>42887</v>
      </c>
      <c r="CM214" s="193">
        <f t="shared" si="379"/>
        <v>6</v>
      </c>
      <c r="CN214" s="189">
        <f t="shared" si="340"/>
        <v>0.06</v>
      </c>
      <c r="CO214" s="194">
        <f t="shared" si="341"/>
        <v>0.02</v>
      </c>
      <c r="CP214" s="194">
        <f t="shared" si="342"/>
        <v>0.04</v>
      </c>
      <c r="CQ214" s="189">
        <f t="shared" si="343"/>
        <v>0.996</v>
      </c>
      <c r="CR214" s="189">
        <f t="shared" si="392"/>
        <v>9.9599999999999994E-2</v>
      </c>
      <c r="CS214" s="189">
        <f t="shared" si="392"/>
        <v>9.9599999999999994E-2</v>
      </c>
      <c r="CT214" s="189">
        <f t="shared" si="344"/>
        <v>1.6999999999999999E-3</v>
      </c>
      <c r="CU214" s="189">
        <f t="shared" si="393"/>
        <v>1.7000000000000001E-4</v>
      </c>
      <c r="CV214" s="189">
        <f t="shared" si="393"/>
        <v>1.7000000000000001E-4</v>
      </c>
      <c r="CW214" s="189">
        <f t="shared" si="345"/>
        <v>9.9999999999999995E-7</v>
      </c>
      <c r="CX214" s="189">
        <f t="shared" si="394"/>
        <v>9.9999999999999995E-8</v>
      </c>
      <c r="CY214" s="189">
        <f t="shared" si="394"/>
        <v>9.9999999999999995E-8</v>
      </c>
      <c r="CZ214" s="195">
        <f t="shared" si="384"/>
        <v>5.2950793246524741</v>
      </c>
      <c r="DA214" s="195">
        <f t="shared" si="385"/>
        <v>66.9763746547778</v>
      </c>
      <c r="DB214" s="195">
        <f t="shared" si="386"/>
        <v>1.4346169579359151</v>
      </c>
      <c r="DC214" s="195">
        <f t="shared" si="387"/>
        <v>48.239217553424538</v>
      </c>
      <c r="DD214" s="195">
        <f t="shared" si="388"/>
        <v>1.0819758597129163</v>
      </c>
      <c r="DE214" s="195">
        <f t="shared" si="389"/>
        <v>35.413329410540733</v>
      </c>
      <c r="DF214" s="195">
        <f t="shared" si="390"/>
        <v>158.44059376104437</v>
      </c>
    </row>
    <row r="215" spans="9:110" x14ac:dyDescent="0.2">
      <c r="I215" s="69">
        <f t="shared" si="380"/>
        <v>212</v>
      </c>
      <c r="J215" s="76">
        <f t="shared" si="380"/>
        <v>43921</v>
      </c>
      <c r="K215" s="74">
        <f t="shared" si="346"/>
        <v>3</v>
      </c>
      <c r="L215" s="75">
        <f t="shared" si="309"/>
        <v>20.176931867228987</v>
      </c>
      <c r="M215" s="75">
        <f t="shared" si="310"/>
        <v>0.2</v>
      </c>
      <c r="N215" s="75">
        <f t="shared" si="311"/>
        <v>0.1</v>
      </c>
      <c r="O215" s="75">
        <f t="shared" si="312"/>
        <v>0.15</v>
      </c>
      <c r="P215" s="78">
        <f t="shared" si="395"/>
        <v>0.86450949070414262</v>
      </c>
      <c r="Q215" s="78">
        <f t="shared" si="313"/>
        <v>0.17370609301590215</v>
      </c>
      <c r="R215" s="78">
        <f t="shared" si="314"/>
        <v>7.8167741857155956E-2</v>
      </c>
      <c r="S215" s="78">
        <f t="shared" si="315"/>
        <v>0.38199256565997003</v>
      </c>
      <c r="T215" s="79">
        <f t="shared" si="316"/>
        <v>80.199014266168177</v>
      </c>
      <c r="U215" s="79">
        <f t="shared" si="317"/>
        <v>10.024876783271022</v>
      </c>
      <c r="V215" s="79">
        <f t="shared" si="318"/>
        <v>10.024876783271022</v>
      </c>
      <c r="W215" s="79">
        <f t="shared" si="319"/>
        <v>45.111945524719594</v>
      </c>
      <c r="X215" s="78">
        <f t="shared" si="320"/>
        <v>9.3806300944281565E-2</v>
      </c>
      <c r="Y215" s="80">
        <f t="shared" si="321"/>
        <v>3.0296600543418921E-2</v>
      </c>
      <c r="Z215" s="63">
        <f t="shared" si="347"/>
        <v>8.9893723168096553</v>
      </c>
      <c r="AA215" s="63">
        <f t="shared" si="348"/>
        <v>8.9893723168096553</v>
      </c>
      <c r="AB215" s="80">
        <f t="shared" si="322"/>
        <v>8.0336402060201637E-2</v>
      </c>
      <c r="AC215" s="119">
        <f t="shared" si="349"/>
        <v>0</v>
      </c>
      <c r="AD215" s="119">
        <f t="shared" si="350"/>
        <v>0</v>
      </c>
      <c r="AE215" s="119">
        <f t="shared" si="323"/>
        <v>0</v>
      </c>
      <c r="AF215" s="119">
        <f t="shared" si="351"/>
        <v>0</v>
      </c>
      <c r="AG215" s="119">
        <f t="shared" si="352"/>
        <v>450358.29143095663</v>
      </c>
      <c r="AH215" s="121">
        <f t="shared" si="381"/>
        <v>4469999.9999999972</v>
      </c>
      <c r="AI215" s="126">
        <f t="shared" si="353"/>
        <v>4019641.7085690405</v>
      </c>
      <c r="AJ215" s="119">
        <f t="shared" si="324"/>
        <v>18027.280112474509</v>
      </c>
      <c r="AK215" s="119">
        <f t="shared" si="354"/>
        <v>24040.124172995984</v>
      </c>
      <c r="AL215" s="119">
        <f t="shared" si="355"/>
        <v>2539873.6874789619</v>
      </c>
      <c r="AM215" s="126">
        <f t="shared" si="325"/>
        <v>1479768.0210900786</v>
      </c>
      <c r="AN215" s="121">
        <f t="shared" si="356"/>
        <v>214631543.04705173</v>
      </c>
      <c r="AO215" s="120">
        <f t="shared" si="297"/>
        <v>21463.154304705175</v>
      </c>
      <c r="AP215" s="128">
        <f t="shared" si="326"/>
        <v>7000</v>
      </c>
      <c r="AQ215" s="132">
        <f t="shared" si="357"/>
        <v>220.30000000000069</v>
      </c>
      <c r="AR215" s="132">
        <f t="shared" si="358"/>
        <v>261.77000000000061</v>
      </c>
      <c r="AS215" s="132">
        <f t="shared" si="359"/>
        <v>158.62499999999952</v>
      </c>
      <c r="AT215" s="139">
        <f t="shared" si="298"/>
        <v>47240402624.656235</v>
      </c>
      <c r="AU215" s="139">
        <f t="shared" si="299"/>
        <v>-723837924.10726166</v>
      </c>
      <c r="AV215" s="139">
        <f t="shared" si="391"/>
        <v>9.802729308957767E-23</v>
      </c>
      <c r="AW215" s="139">
        <f t="shared" si="327"/>
        <v>4.5498904662399852E-21</v>
      </c>
      <c r="AX215" s="133">
        <f t="shared" si="360"/>
        <v>56162635869.122154</v>
      </c>
      <c r="AY215" s="133">
        <f t="shared" si="300"/>
        <v>-890599239.291008</v>
      </c>
      <c r="AZ215" s="133">
        <f t="shared" si="361"/>
        <v>1.1507406678023128E-2</v>
      </c>
      <c r="BA215" s="133">
        <f t="shared" si="362"/>
        <v>1.8394908605532907E-2</v>
      </c>
      <c r="BB215" s="146">
        <f t="shared" si="301"/>
        <v>34013733784.381416</v>
      </c>
      <c r="BC215" s="146">
        <f t="shared" si="302"/>
        <v>-519865055.46820831</v>
      </c>
      <c r="BD215" s="146">
        <f t="shared" si="382"/>
        <v>47838.949607955205</v>
      </c>
      <c r="BE215" s="146">
        <f t="shared" si="328"/>
        <v>36059.931496513214</v>
      </c>
      <c r="BF215" s="136">
        <f t="shared" si="363"/>
        <v>10302314066.258484</v>
      </c>
      <c r="BG215" s="136">
        <f t="shared" si="364"/>
        <v>-167370091.72532845</v>
      </c>
      <c r="BH215" s="136">
        <f t="shared" si="365"/>
        <v>1.9167830953420736E-17</v>
      </c>
      <c r="BI215" s="136">
        <f t="shared" si="366"/>
        <v>2.7454155136642738E-16</v>
      </c>
      <c r="BJ215" s="150">
        <f t="shared" si="329"/>
        <v>36059.94989142182</v>
      </c>
      <c r="BK215" s="150">
        <f t="shared" si="367"/>
        <v>894353714.5853548</v>
      </c>
      <c r="BL215" s="149">
        <f t="shared" si="368"/>
        <v>479576564.9776203</v>
      </c>
      <c r="BM215" s="150">
        <f t="shared" si="369"/>
        <v>0</v>
      </c>
      <c r="BN215" s="150">
        <f t="shared" si="383"/>
        <v>28625582467.813427</v>
      </c>
      <c r="BO215" s="154">
        <f t="shared" si="370"/>
        <v>1.9344641903212806E-2</v>
      </c>
      <c r="BP215" s="154">
        <f t="shared" si="330"/>
        <v>1.9344641903212806E-2</v>
      </c>
      <c r="BQ215" s="148">
        <f t="shared" si="371"/>
        <v>2038761554911.7615</v>
      </c>
      <c r="BR215" s="148">
        <f t="shared" si="372"/>
        <v>2038.7615549117616</v>
      </c>
      <c r="BS215" s="139">
        <f t="shared" si="331"/>
        <v>-21403255.364500161</v>
      </c>
      <c r="BT215" s="139">
        <f t="shared" si="332"/>
        <v>2382558295.6553855</v>
      </c>
      <c r="BU215" s="139">
        <f t="shared" si="333"/>
        <v>3180023860.7546096</v>
      </c>
      <c r="BV215" s="139">
        <f t="shared" si="373"/>
        <v>208447754615.37509</v>
      </c>
      <c r="BW215" s="139">
        <f t="shared" si="374"/>
        <v>35240330030.792099</v>
      </c>
      <c r="BX215" s="139">
        <f t="shared" si="375"/>
        <v>12860468661900.945</v>
      </c>
      <c r="BY215" s="143">
        <f t="shared" si="376"/>
        <v>8.6908680810842345</v>
      </c>
      <c r="BZ215" s="143">
        <f t="shared" si="334"/>
        <v>8.6908680810842345</v>
      </c>
      <c r="CA215" s="143">
        <f t="shared" si="335"/>
        <v>96.331778298587551</v>
      </c>
      <c r="CB215" s="143">
        <f t="shared" si="336"/>
        <v>96.331778298587551</v>
      </c>
      <c r="CC215" s="143">
        <f t="shared" si="337"/>
        <v>0.91704039052134823</v>
      </c>
      <c r="CD215" s="143">
        <f t="shared" si="338"/>
        <v>8.7581851329888067</v>
      </c>
      <c r="CE215" s="166">
        <f t="shared" si="339"/>
        <v>97.428216613205123</v>
      </c>
      <c r="CG215" s="167">
        <v>214</v>
      </c>
      <c r="CH215" s="169">
        <f t="shared" si="377"/>
        <v>213</v>
      </c>
      <c r="CI215" s="170">
        <f t="shared" si="378"/>
        <v>1.9711638854652522</v>
      </c>
      <c r="CK215" s="189">
        <v>213</v>
      </c>
      <c r="CL215" s="190">
        <f>'Litter calculation'!G$30+CK215</f>
        <v>42888</v>
      </c>
      <c r="CM215" s="193">
        <f t="shared" si="379"/>
        <v>6</v>
      </c>
      <c r="CN215" s="189">
        <f t="shared" si="340"/>
        <v>0.06</v>
      </c>
      <c r="CO215" s="194">
        <f t="shared" si="341"/>
        <v>0.02</v>
      </c>
      <c r="CP215" s="194">
        <f t="shared" si="342"/>
        <v>0.04</v>
      </c>
      <c r="CQ215" s="189">
        <f t="shared" si="343"/>
        <v>0.996</v>
      </c>
      <c r="CR215" s="189">
        <f t="shared" si="392"/>
        <v>9.9599999999999994E-2</v>
      </c>
      <c r="CS215" s="189">
        <f t="shared" si="392"/>
        <v>9.9599999999999994E-2</v>
      </c>
      <c r="CT215" s="189">
        <f t="shared" si="344"/>
        <v>1.6999999999999999E-3</v>
      </c>
      <c r="CU215" s="189">
        <f t="shared" si="393"/>
        <v>1.7000000000000001E-4</v>
      </c>
      <c r="CV215" s="189">
        <f t="shared" si="393"/>
        <v>1.7000000000000001E-4</v>
      </c>
      <c r="CW215" s="189">
        <f t="shared" si="345"/>
        <v>9.9999999999999995E-7</v>
      </c>
      <c r="CX215" s="189">
        <f t="shared" si="394"/>
        <v>9.9999999999999995E-8</v>
      </c>
      <c r="CY215" s="189">
        <f t="shared" si="394"/>
        <v>9.9999999999999995E-8</v>
      </c>
      <c r="CZ215" s="195">
        <f t="shared" si="384"/>
        <v>5.345845336856244</v>
      </c>
      <c r="DA215" s="195">
        <f t="shared" si="385"/>
        <v>66.976547678436646</v>
      </c>
      <c r="DB215" s="195">
        <f t="shared" si="386"/>
        <v>1.4363650937821064</v>
      </c>
      <c r="DC215" s="195">
        <f t="shared" si="387"/>
        <v>48.257220729503025</v>
      </c>
      <c r="DD215" s="195">
        <f t="shared" si="388"/>
        <v>1.0857759394504303</v>
      </c>
      <c r="DE215" s="195">
        <f t="shared" si="389"/>
        <v>35.44934186920797</v>
      </c>
      <c r="DF215" s="195">
        <f t="shared" si="390"/>
        <v>158.55109664723642</v>
      </c>
    </row>
    <row r="216" spans="9:110" x14ac:dyDescent="0.2">
      <c r="I216" s="69">
        <f t="shared" si="380"/>
        <v>213</v>
      </c>
      <c r="J216" s="76">
        <f t="shared" si="380"/>
        <v>43922</v>
      </c>
      <c r="K216" s="74">
        <f t="shared" si="346"/>
        <v>4</v>
      </c>
      <c r="L216" s="75">
        <f t="shared" si="309"/>
        <v>20.049938934860418</v>
      </c>
      <c r="M216" s="75">
        <f t="shared" si="310"/>
        <v>0.2</v>
      </c>
      <c r="N216" s="75">
        <f t="shared" si="311"/>
        <v>0.1</v>
      </c>
      <c r="O216" s="75">
        <f t="shared" si="312"/>
        <v>0.15</v>
      </c>
      <c r="P216" s="78">
        <f t="shared" si="395"/>
        <v>0.86127041360610979</v>
      </c>
      <c r="Q216" s="78">
        <f t="shared" si="313"/>
        <v>0.17305526450132067</v>
      </c>
      <c r="R216" s="78">
        <f t="shared" si="314"/>
        <v>7.787486902559429E-2</v>
      </c>
      <c r="S216" s="78">
        <f t="shared" si="315"/>
        <v>0.3805613455468857</v>
      </c>
      <c r="T216" s="79">
        <f t="shared" si="316"/>
        <v>80.055443512651777</v>
      </c>
      <c r="U216" s="79">
        <f t="shared" si="317"/>
        <v>10.006930439081472</v>
      </c>
      <c r="V216" s="79">
        <f t="shared" si="318"/>
        <v>10.006930439081472</v>
      </c>
      <c r="W216" s="79">
        <f t="shared" si="319"/>
        <v>45.031186975866625</v>
      </c>
      <c r="X216" s="78">
        <f t="shared" si="320"/>
        <v>9.3226873460841256E-2</v>
      </c>
      <c r="Y216" s="80">
        <f t="shared" si="321"/>
        <v>3.0066489349967071E-2</v>
      </c>
      <c r="Z216" s="63">
        <f t="shared" si="347"/>
        <v>9.0126320718412938</v>
      </c>
      <c r="AA216" s="63">
        <f t="shared" si="348"/>
        <v>9.0126320718412938</v>
      </c>
      <c r="AB216" s="80">
        <f t="shared" si="322"/>
        <v>8.0094806378444267E-2</v>
      </c>
      <c r="AC216" s="119">
        <f t="shared" si="349"/>
        <v>0</v>
      </c>
      <c r="AD216" s="119">
        <f t="shared" si="350"/>
        <v>0</v>
      </c>
      <c r="AE216" s="119">
        <f t="shared" si="323"/>
        <v>0</v>
      </c>
      <c r="AF216" s="119">
        <f t="shared" si="351"/>
        <v>0</v>
      </c>
      <c r="AG216" s="119">
        <f t="shared" si="352"/>
        <v>450358.29143095663</v>
      </c>
      <c r="AH216" s="121">
        <f t="shared" si="381"/>
        <v>4469999.9999999972</v>
      </c>
      <c r="AI216" s="126">
        <f t="shared" si="353"/>
        <v>4019641.7085690405</v>
      </c>
      <c r="AJ216" s="119">
        <f t="shared" si="324"/>
        <v>18128.626241491325</v>
      </c>
      <c r="AK216" s="119">
        <f t="shared" si="354"/>
        <v>24141.4703020128</v>
      </c>
      <c r="AL216" s="119">
        <f t="shared" si="355"/>
        <v>2564015.1577809746</v>
      </c>
      <c r="AM216" s="126">
        <f t="shared" si="325"/>
        <v>1455626.5507880659</v>
      </c>
      <c r="AN216" s="121">
        <f t="shared" si="356"/>
        <v>211129966.48336267</v>
      </c>
      <c r="AO216" s="120">
        <f t="shared" si="297"/>
        <v>21112.996648336266</v>
      </c>
      <c r="AP216" s="128">
        <f t="shared" si="326"/>
        <v>7000</v>
      </c>
      <c r="AQ216" s="132">
        <f t="shared" si="357"/>
        <v>220.50000000000068</v>
      </c>
      <c r="AR216" s="132">
        <f t="shared" si="358"/>
        <v>261.87000000000063</v>
      </c>
      <c r="AS216" s="132">
        <f t="shared" si="359"/>
        <v>158.77499999999952</v>
      </c>
      <c r="AT216" s="139">
        <f t="shared" si="298"/>
        <v>46511931616.284943</v>
      </c>
      <c r="AU216" s="139">
        <f t="shared" si="299"/>
        <v>-728471008.37129211</v>
      </c>
      <c r="AV216" s="139">
        <f t="shared" si="391"/>
        <v>4.0658007758822715E-23</v>
      </c>
      <c r="AW216" s="139">
        <f t="shared" si="327"/>
        <v>1.8792954545092365E-21</v>
      </c>
      <c r="AX216" s="133">
        <f t="shared" si="360"/>
        <v>55267491326.349976</v>
      </c>
      <c r="AY216" s="133">
        <f t="shared" si="300"/>
        <v>-895144542.77217865</v>
      </c>
      <c r="AZ216" s="133">
        <f t="shared" si="361"/>
        <v>9.518316317673494E-3</v>
      </c>
      <c r="BA216" s="133">
        <f t="shared" si="362"/>
        <v>1.5135931400957781E-2</v>
      </c>
      <c r="BB216" s="146">
        <f t="shared" si="301"/>
        <v>33490490933.423302</v>
      </c>
      <c r="BC216" s="146">
        <f t="shared" si="302"/>
        <v>-523242850.95811462</v>
      </c>
      <c r="BD216" s="146">
        <f t="shared" si="382"/>
        <v>43561.319061914342</v>
      </c>
      <c r="BE216" s="146">
        <f t="shared" si="328"/>
        <v>32658.682022692428</v>
      </c>
      <c r="BF216" s="136">
        <f t="shared" si="363"/>
        <v>10134238391.201408</v>
      </c>
      <c r="BG216" s="136">
        <f t="shared" si="364"/>
        <v>-168075675.0570755</v>
      </c>
      <c r="BH216" s="136">
        <f t="shared" si="365"/>
        <v>1.288705283527541E-17</v>
      </c>
      <c r="BI216" s="136">
        <f t="shared" si="366"/>
        <v>1.8368403315367709E-16</v>
      </c>
      <c r="BJ216" s="150">
        <f t="shared" si="329"/>
        <v>32658.697158623829</v>
      </c>
      <c r="BK216" s="150">
        <f t="shared" si="367"/>
        <v>846630458.33233631</v>
      </c>
      <c r="BL216" s="149">
        <f t="shared" si="368"/>
        <v>467008098.00948429</v>
      </c>
      <c r="BM216" s="150">
        <f t="shared" si="369"/>
        <v>0</v>
      </c>
      <c r="BN216" s="150">
        <f t="shared" si="383"/>
        <v>27311976570.168766</v>
      </c>
      <c r="BO216" s="154">
        <f t="shared" si="370"/>
        <v>1.8763038195052335E-2</v>
      </c>
      <c r="BP216" s="154">
        <f t="shared" si="330"/>
        <v>1.8763038195052335E-2</v>
      </c>
      <c r="BQ216" s="148">
        <f t="shared" si="371"/>
        <v>2039228563009.771</v>
      </c>
      <c r="BR216" s="148">
        <f t="shared" si="372"/>
        <v>2039.2285630097711</v>
      </c>
      <c r="BS216" s="139">
        <f t="shared" si="331"/>
        <v>-21458635.702427313</v>
      </c>
      <c r="BT216" s="139">
        <f t="shared" si="332"/>
        <v>2255423540.997344</v>
      </c>
      <c r="BU216" s="139">
        <f t="shared" si="333"/>
        <v>3128143801.9744372</v>
      </c>
      <c r="BV216" s="139">
        <f t="shared" si="373"/>
        <v>209810333678.20602</v>
      </c>
      <c r="BW216" s="139">
        <f t="shared" si="374"/>
        <v>34907025575.216812</v>
      </c>
      <c r="BX216" s="139">
        <f t="shared" si="375"/>
        <v>12680160327819.281</v>
      </c>
      <c r="BY216" s="143">
        <f t="shared" si="376"/>
        <v>8.7111356418679868</v>
      </c>
      <c r="BZ216" s="143">
        <f t="shared" si="334"/>
        <v>8.7111356418679868</v>
      </c>
      <c r="CA216" s="143">
        <f t="shared" si="335"/>
        <v>96.556429064639673</v>
      </c>
      <c r="CB216" s="143">
        <f t="shared" si="336"/>
        <v>96.556429064639673</v>
      </c>
      <c r="CC216" s="143">
        <f t="shared" si="337"/>
        <v>0.91366807839905873</v>
      </c>
      <c r="CD216" s="143">
        <f t="shared" si="338"/>
        <v>8.7789062059854022</v>
      </c>
      <c r="CE216" s="166">
        <f t="shared" si="339"/>
        <v>97.406685816165336</v>
      </c>
      <c r="CG216" s="167">
        <v>215</v>
      </c>
      <c r="CH216" s="169">
        <f t="shared" si="377"/>
        <v>214</v>
      </c>
      <c r="CI216" s="170">
        <f t="shared" si="378"/>
        <v>1.9711112576623084</v>
      </c>
      <c r="CK216" s="189">
        <v>214</v>
      </c>
      <c r="CL216" s="190">
        <f>'Litter calculation'!G$30+CK216</f>
        <v>42889</v>
      </c>
      <c r="CM216" s="193">
        <f t="shared" si="379"/>
        <v>6</v>
      </c>
      <c r="CN216" s="189">
        <f t="shared" si="340"/>
        <v>0.06</v>
      </c>
      <c r="CO216" s="194">
        <f t="shared" si="341"/>
        <v>0.02</v>
      </c>
      <c r="CP216" s="194">
        <f t="shared" si="342"/>
        <v>0.04</v>
      </c>
      <c r="CQ216" s="189">
        <f t="shared" si="343"/>
        <v>0.996</v>
      </c>
      <c r="CR216" s="189">
        <f t="shared" si="392"/>
        <v>9.9599999999999994E-2</v>
      </c>
      <c r="CS216" s="189">
        <f t="shared" si="392"/>
        <v>9.9599999999999994E-2</v>
      </c>
      <c r="CT216" s="189">
        <f t="shared" si="344"/>
        <v>1.6999999999999999E-3</v>
      </c>
      <c r="CU216" s="189">
        <f t="shared" si="393"/>
        <v>1.7000000000000001E-4</v>
      </c>
      <c r="CV216" s="189">
        <f t="shared" si="393"/>
        <v>1.7000000000000001E-4</v>
      </c>
      <c r="CW216" s="189">
        <f t="shared" si="345"/>
        <v>9.9999999999999995E-7</v>
      </c>
      <c r="CX216" s="189">
        <f t="shared" si="394"/>
        <v>9.9999999999999995E-8</v>
      </c>
      <c r="CY216" s="189">
        <f t="shared" si="394"/>
        <v>9.9999999999999995E-8</v>
      </c>
      <c r="CZ216" s="195">
        <f t="shared" si="384"/>
        <v>5.3965251201546032</v>
      </c>
      <c r="DA216" s="195">
        <f t="shared" si="385"/>
        <v>66.97672070192246</v>
      </c>
      <c r="DB216" s="195">
        <f t="shared" si="386"/>
        <v>1.4381129324704629</v>
      </c>
      <c r="DC216" s="195">
        <f t="shared" si="387"/>
        <v>48.275223903781196</v>
      </c>
      <c r="DD216" s="195">
        <f t="shared" si="388"/>
        <v>1.089575373229297</v>
      </c>
      <c r="DE216" s="195">
        <f t="shared" si="389"/>
        <v>35.485354324273956</v>
      </c>
      <c r="DF216" s="195">
        <f t="shared" si="390"/>
        <v>158.66151235583197</v>
      </c>
    </row>
    <row r="217" spans="9:110" x14ac:dyDescent="0.2">
      <c r="I217" s="69">
        <f t="shared" si="380"/>
        <v>214</v>
      </c>
      <c r="J217" s="76">
        <f t="shared" si="380"/>
        <v>43923</v>
      </c>
      <c r="K217" s="74">
        <f t="shared" si="346"/>
        <v>4</v>
      </c>
      <c r="L217" s="75">
        <f t="shared" si="309"/>
        <v>19.922098201331064</v>
      </c>
      <c r="M217" s="75">
        <f t="shared" si="310"/>
        <v>0.2</v>
      </c>
      <c r="N217" s="75">
        <f t="shared" si="311"/>
        <v>0.1</v>
      </c>
      <c r="O217" s="75">
        <f t="shared" si="312"/>
        <v>0.15</v>
      </c>
      <c r="P217" s="78">
        <f t="shared" si="395"/>
        <v>0.8580219701421733</v>
      </c>
      <c r="Q217" s="78">
        <f t="shared" si="313"/>
        <v>0.17240255400065996</v>
      </c>
      <c r="R217" s="78">
        <f t="shared" si="314"/>
        <v>7.758114930029697E-2</v>
      </c>
      <c r="S217" s="78">
        <f t="shared" si="315"/>
        <v>0.37912598680700682</v>
      </c>
      <c r="T217" s="79">
        <f t="shared" si="316"/>
        <v>79.914635140023108</v>
      </c>
      <c r="U217" s="79">
        <f t="shared" si="317"/>
        <v>9.9893293925028885</v>
      </c>
      <c r="V217" s="79">
        <f t="shared" si="318"/>
        <v>9.9893293925028885</v>
      </c>
      <c r="W217" s="79">
        <f t="shared" si="319"/>
        <v>44.951982266262995</v>
      </c>
      <c r="X217" s="78">
        <f t="shared" si="320"/>
        <v>9.2647192643370166E-2</v>
      </c>
      <c r="Y217" s="80">
        <f t="shared" si="321"/>
        <v>2.9834841940811888E-2</v>
      </c>
      <c r="Z217" s="63">
        <f t="shared" si="347"/>
        <v>9.0361550388044396</v>
      </c>
      <c r="AA217" s="63">
        <f t="shared" si="348"/>
        <v>9.0361550388044396</v>
      </c>
      <c r="AB217" s="80">
        <f t="shared" si="322"/>
        <v>7.9852331648547478E-2</v>
      </c>
      <c r="AC217" s="119">
        <f t="shared" si="349"/>
        <v>0</v>
      </c>
      <c r="AD217" s="119">
        <f t="shared" si="350"/>
        <v>0</v>
      </c>
      <c r="AE217" s="119">
        <f t="shared" si="323"/>
        <v>0</v>
      </c>
      <c r="AF217" s="119">
        <f t="shared" si="351"/>
        <v>0</v>
      </c>
      <c r="AG217" s="119">
        <f t="shared" si="352"/>
        <v>450358.29143095663</v>
      </c>
      <c r="AH217" s="121">
        <f t="shared" si="381"/>
        <v>4469999.9999999972</v>
      </c>
      <c r="AI217" s="126">
        <f t="shared" si="353"/>
        <v>4019641.7085690405</v>
      </c>
      <c r="AJ217" s="119">
        <f t="shared" si="324"/>
        <v>18227.706611566398</v>
      </c>
      <c r="AK217" s="119">
        <f t="shared" si="354"/>
        <v>24240.550672087873</v>
      </c>
      <c r="AL217" s="119">
        <f t="shared" si="355"/>
        <v>2588255.7084530625</v>
      </c>
      <c r="AM217" s="126">
        <f t="shared" si="325"/>
        <v>1431386.0001159781</v>
      </c>
      <c r="AN217" s="121">
        <f t="shared" si="356"/>
        <v>207614018.90177634</v>
      </c>
      <c r="AO217" s="120">
        <f t="shared" si="297"/>
        <v>20761.401890177633</v>
      </c>
      <c r="AP217" s="128">
        <f t="shared" si="326"/>
        <v>7000</v>
      </c>
      <c r="AQ217" s="132">
        <f t="shared" si="357"/>
        <v>220.70000000000067</v>
      </c>
      <c r="AR217" s="132">
        <f t="shared" si="358"/>
        <v>261.97000000000065</v>
      </c>
      <c r="AS217" s="132">
        <f t="shared" si="359"/>
        <v>158.92499999999953</v>
      </c>
      <c r="AT217" s="139">
        <f t="shared" si="298"/>
        <v>45778891167.841827</v>
      </c>
      <c r="AU217" s="139">
        <f t="shared" si="299"/>
        <v>-733040448.44311523</v>
      </c>
      <c r="AV217" s="139">
        <f t="shared" si="391"/>
        <v>1.6912273747696025E-23</v>
      </c>
      <c r="AW217" s="139">
        <f t="shared" si="327"/>
        <v>7.7848607898899065E-22</v>
      </c>
      <c r="AX217" s="133">
        <f t="shared" si="360"/>
        <v>54367883129.808304</v>
      </c>
      <c r="AY217" s="133">
        <f t="shared" si="300"/>
        <v>-899608196.54167175</v>
      </c>
      <c r="AZ217" s="133">
        <f t="shared" si="361"/>
        <v>7.875458708860859E-3</v>
      </c>
      <c r="BA217" s="133">
        <f t="shared" si="362"/>
        <v>1.2458244935898245E-2</v>
      </c>
      <c r="BB217" s="146">
        <f t="shared" si="301"/>
        <v>32963915851.12944</v>
      </c>
      <c r="BC217" s="146">
        <f t="shared" si="302"/>
        <v>-526575082.29386139</v>
      </c>
      <c r="BD217" s="146">
        <f t="shared" si="382"/>
        <v>39664.106820308778</v>
      </c>
      <c r="BE217" s="146">
        <f t="shared" si="328"/>
        <v>29576.896289897377</v>
      </c>
      <c r="BF217" s="136">
        <f t="shared" si="363"/>
        <v>9965472907.285265</v>
      </c>
      <c r="BG217" s="136">
        <f t="shared" si="364"/>
        <v>-168765483.91614342</v>
      </c>
      <c r="BH217" s="136">
        <f t="shared" si="365"/>
        <v>8.673773591226062E-18</v>
      </c>
      <c r="BI217" s="136">
        <f t="shared" si="366"/>
        <v>1.2303033646732498E-16</v>
      </c>
      <c r="BJ217" s="150">
        <f t="shared" si="329"/>
        <v>29576.908748142312</v>
      </c>
      <c r="BK217" s="150">
        <f t="shared" si="367"/>
        <v>801279713.38253522</v>
      </c>
      <c r="BL217" s="149">
        <f t="shared" si="368"/>
        <v>454826378.12948626</v>
      </c>
      <c r="BM217" s="150">
        <f t="shared" si="369"/>
        <v>0</v>
      </c>
      <c r="BN217" s="150">
        <f t="shared" si="383"/>
        <v>26055900055.565495</v>
      </c>
      <c r="BO217" s="154">
        <f t="shared" si="370"/>
        <v>1.8203265962818078E-2</v>
      </c>
      <c r="BP217" s="154">
        <f t="shared" si="330"/>
        <v>1.8203265962818078E-2</v>
      </c>
      <c r="BQ217" s="148">
        <f t="shared" si="371"/>
        <v>2039683389387.9004</v>
      </c>
      <c r="BR217" s="148">
        <f t="shared" si="372"/>
        <v>2039.6833893879004</v>
      </c>
      <c r="BS217" s="139">
        <f t="shared" si="331"/>
        <v>-21514642.735076461</v>
      </c>
      <c r="BT217" s="139">
        <f t="shared" si="332"/>
        <v>2134609156.4510739</v>
      </c>
      <c r="BU217" s="139">
        <f t="shared" si="333"/>
        <v>3076050819.3110585</v>
      </c>
      <c r="BV217" s="139">
        <f t="shared" si="373"/>
        <v>211162724938.13165</v>
      </c>
      <c r="BW217" s="139">
        <f t="shared" si="374"/>
        <v>34565535945.062637</v>
      </c>
      <c r="BX217" s="139">
        <f t="shared" si="375"/>
        <v>12498330964207.717</v>
      </c>
      <c r="BY217" s="143">
        <f t="shared" si="376"/>
        <v>8.7316286195303299</v>
      </c>
      <c r="BZ217" s="143">
        <f t="shared" si="334"/>
        <v>8.7316286195303299</v>
      </c>
      <c r="CA217" s="143">
        <f t="shared" si="335"/>
        <v>96.783578408344866</v>
      </c>
      <c r="CB217" s="143">
        <f t="shared" si="336"/>
        <v>96.783578408344866</v>
      </c>
      <c r="CC217" s="143">
        <f t="shared" si="337"/>
        <v>0.91039551413478315</v>
      </c>
      <c r="CD217" s="143">
        <f t="shared" si="338"/>
        <v>8.799863170108317</v>
      </c>
      <c r="CE217" s="166">
        <f t="shared" si="339"/>
        <v>97.38503968024672</v>
      </c>
      <c r="CG217" s="167">
        <v>216</v>
      </c>
      <c r="CH217" s="169">
        <f t="shared" si="377"/>
        <v>215</v>
      </c>
      <c r="CI217" s="170">
        <f t="shared" si="378"/>
        <v>1.9710591221336478</v>
      </c>
      <c r="CK217" s="189">
        <v>215</v>
      </c>
      <c r="CL217" s="190">
        <f>'Litter calculation'!G$30+CK217</f>
        <v>42890</v>
      </c>
      <c r="CM217" s="193">
        <f t="shared" si="379"/>
        <v>6</v>
      </c>
      <c r="CN217" s="189">
        <f t="shared" si="340"/>
        <v>0.06</v>
      </c>
      <c r="CO217" s="194">
        <f t="shared" si="341"/>
        <v>0.02</v>
      </c>
      <c r="CP217" s="194">
        <f t="shared" si="342"/>
        <v>0.04</v>
      </c>
      <c r="CQ217" s="189">
        <f t="shared" si="343"/>
        <v>0.996</v>
      </c>
      <c r="CR217" s="189">
        <f t="shared" si="392"/>
        <v>9.9599999999999994E-2</v>
      </c>
      <c r="CS217" s="189">
        <f t="shared" si="392"/>
        <v>9.9599999999999994E-2</v>
      </c>
      <c r="CT217" s="189">
        <f t="shared" si="344"/>
        <v>1.6999999999999999E-3</v>
      </c>
      <c r="CU217" s="189">
        <f t="shared" si="393"/>
        <v>1.7000000000000001E-4</v>
      </c>
      <c r="CV217" s="189">
        <f t="shared" si="393"/>
        <v>1.7000000000000001E-4</v>
      </c>
      <c r="CW217" s="189">
        <f t="shared" si="345"/>
        <v>9.9999999999999995E-7</v>
      </c>
      <c r="CX217" s="189">
        <f t="shared" si="394"/>
        <v>9.9999999999999995E-8</v>
      </c>
      <c r="CY217" s="189">
        <f t="shared" si="394"/>
        <v>9.9999999999999995E-8</v>
      </c>
      <c r="CZ217" s="195">
        <f t="shared" si="384"/>
        <v>5.4471188210121619</v>
      </c>
      <c r="DA217" s="195">
        <f t="shared" si="385"/>
        <v>66.976893725235257</v>
      </c>
      <c r="DB217" s="195">
        <f t="shared" si="386"/>
        <v>1.4398604740514973</v>
      </c>
      <c r="DC217" s="195">
        <f t="shared" si="387"/>
        <v>48.293227076259051</v>
      </c>
      <c r="DD217" s="195">
        <f t="shared" si="388"/>
        <v>1.09337416115932</v>
      </c>
      <c r="DE217" s="195">
        <f t="shared" si="389"/>
        <v>35.521366775738699</v>
      </c>
      <c r="DF217" s="195">
        <f t="shared" si="390"/>
        <v>158.77184103345598</v>
      </c>
    </row>
    <row r="218" spans="9:110" x14ac:dyDescent="0.2">
      <c r="I218" s="69">
        <f t="shared" si="380"/>
        <v>215</v>
      </c>
      <c r="J218" s="76">
        <f t="shared" si="380"/>
        <v>43924</v>
      </c>
      <c r="K218" s="74">
        <f t="shared" si="346"/>
        <v>4</v>
      </c>
      <c r="L218" s="75">
        <f t="shared" si="309"/>
        <v>19.793448221662491</v>
      </c>
      <c r="M218" s="75">
        <f t="shared" si="310"/>
        <v>0.2</v>
      </c>
      <c r="N218" s="75">
        <f t="shared" si="311"/>
        <v>0.1</v>
      </c>
      <c r="O218" s="75">
        <f t="shared" si="312"/>
        <v>0.15</v>
      </c>
      <c r="P218" s="78">
        <f t="shared" si="395"/>
        <v>0.85476533226660067</v>
      </c>
      <c r="Q218" s="78">
        <f t="shared" si="313"/>
        <v>0.17174819699496349</v>
      </c>
      <c r="R218" s="78">
        <f t="shared" si="314"/>
        <v>7.7286688647733567E-2</v>
      </c>
      <c r="S218" s="78">
        <f t="shared" si="315"/>
        <v>0.37768700728059101</v>
      </c>
      <c r="T218" s="79">
        <f t="shared" si="316"/>
        <v>79.776606858137754</v>
      </c>
      <c r="U218" s="79">
        <f t="shared" si="317"/>
        <v>9.9720758572672192</v>
      </c>
      <c r="V218" s="79">
        <f t="shared" si="318"/>
        <v>9.9720758572672192</v>
      </c>
      <c r="W218" s="79">
        <f t="shared" si="319"/>
        <v>44.874341357702491</v>
      </c>
      <c r="X218" s="78">
        <f t="shared" si="320"/>
        <v>9.2067481061767112E-2</v>
      </c>
      <c r="Y218" s="80">
        <f t="shared" si="321"/>
        <v>2.9601728177652435E-2</v>
      </c>
      <c r="Z218" s="63">
        <f t="shared" si="347"/>
        <v>9.0599372128773297</v>
      </c>
      <c r="AA218" s="63">
        <f t="shared" si="348"/>
        <v>9.0599372128773297</v>
      </c>
      <c r="AB218" s="80">
        <f t="shared" si="322"/>
        <v>7.9609063061459845E-2</v>
      </c>
      <c r="AC218" s="119">
        <f t="shared" si="349"/>
        <v>0</v>
      </c>
      <c r="AD218" s="119">
        <f t="shared" si="350"/>
        <v>0</v>
      </c>
      <c r="AE218" s="119">
        <f t="shared" si="323"/>
        <v>0</v>
      </c>
      <c r="AF218" s="119">
        <f t="shared" si="351"/>
        <v>0</v>
      </c>
      <c r="AG218" s="119">
        <f t="shared" si="352"/>
        <v>450358.29143095663</v>
      </c>
      <c r="AH218" s="121">
        <f t="shared" si="381"/>
        <v>4469999.9999999972</v>
      </c>
      <c r="AI218" s="126">
        <f t="shared" si="353"/>
        <v>4019641.7085690405</v>
      </c>
      <c r="AJ218" s="119">
        <f t="shared" si="324"/>
        <v>18324.477934011429</v>
      </c>
      <c r="AK218" s="119">
        <f t="shared" si="354"/>
        <v>24337.321994532904</v>
      </c>
      <c r="AL218" s="119">
        <f t="shared" si="355"/>
        <v>2612593.0304475953</v>
      </c>
      <c r="AM218" s="126">
        <f t="shared" si="325"/>
        <v>1407048.6781214452</v>
      </c>
      <c r="AN218" s="121">
        <f t="shared" si="356"/>
        <v>204084035.21590674</v>
      </c>
      <c r="AO218" s="120">
        <f t="shared" si="297"/>
        <v>20408.403521590673</v>
      </c>
      <c r="AP218" s="128">
        <f t="shared" si="326"/>
        <v>7000</v>
      </c>
      <c r="AQ218" s="132">
        <f t="shared" si="357"/>
        <v>220.90000000000066</v>
      </c>
      <c r="AR218" s="132">
        <f t="shared" si="358"/>
        <v>262.07000000000068</v>
      </c>
      <c r="AS218" s="132">
        <f t="shared" si="359"/>
        <v>159.07499999999953</v>
      </c>
      <c r="AT218" s="139">
        <f t="shared" si="298"/>
        <v>45041346572.150757</v>
      </c>
      <c r="AU218" s="139">
        <f t="shared" si="299"/>
        <v>-737544595.69107056</v>
      </c>
      <c r="AV218" s="139">
        <f t="shared" si="391"/>
        <v>7.0552740739747288E-24</v>
      </c>
      <c r="AW218" s="139">
        <f t="shared" si="327"/>
        <v>3.234207783336531E-22</v>
      </c>
      <c r="AX218" s="133">
        <f t="shared" si="360"/>
        <v>53463894705.511223</v>
      </c>
      <c r="AY218" s="133">
        <f t="shared" si="300"/>
        <v>-903988424.29708099</v>
      </c>
      <c r="AZ218" s="133">
        <f t="shared" si="361"/>
        <v>6.5180929618793597E-3</v>
      </c>
      <c r="BA218" s="133">
        <f t="shared" si="362"/>
        <v>1.0257400337051945E-2</v>
      </c>
      <c r="BB218" s="146">
        <f t="shared" si="301"/>
        <v>32434055296.687881</v>
      </c>
      <c r="BC218" s="146">
        <f t="shared" si="302"/>
        <v>-529860554.44155884</v>
      </c>
      <c r="BD218" s="146">
        <f t="shared" si="382"/>
        <v>36113.291210929485</v>
      </c>
      <c r="BE218" s="146">
        <f t="shared" si="328"/>
        <v>26784.456389448045</v>
      </c>
      <c r="BF218" s="136">
        <f t="shared" si="363"/>
        <v>9796033690.3635235</v>
      </c>
      <c r="BG218" s="136">
        <f t="shared" si="364"/>
        <v>-169439216.92174149</v>
      </c>
      <c r="BH218" s="136">
        <f t="shared" si="365"/>
        <v>5.8443074656866676E-18</v>
      </c>
      <c r="BI218" s="136">
        <f t="shared" si="366"/>
        <v>8.2495019056959849E-17</v>
      </c>
      <c r="BJ218" s="150">
        <f t="shared" si="329"/>
        <v>26784.466646848381</v>
      </c>
      <c r="BK218" s="150">
        <f t="shared" si="367"/>
        <v>758186343.2656939</v>
      </c>
      <c r="BL218" s="149">
        <f t="shared" si="368"/>
        <v>443018745.08922464</v>
      </c>
      <c r="BM218" s="150">
        <f t="shared" si="369"/>
        <v>0</v>
      </c>
      <c r="BN218" s="150">
        <f t="shared" si="383"/>
        <v>24854721751.677223</v>
      </c>
      <c r="BO218" s="154">
        <f t="shared" si="370"/>
        <v>1.7664436304265486E-2</v>
      </c>
      <c r="BP218" s="154">
        <f t="shared" si="330"/>
        <v>1.7664436304265486E-2</v>
      </c>
      <c r="BQ218" s="148">
        <f t="shared" si="371"/>
        <v>2040126408132.9895</v>
      </c>
      <c r="BR218" s="148">
        <f t="shared" si="372"/>
        <v>2040.1264081329896</v>
      </c>
      <c r="BS218" s="139">
        <f t="shared" si="331"/>
        <v>-21571266.927163064</v>
      </c>
      <c r="BT218" s="139">
        <f t="shared" si="332"/>
        <v>2019808418.4598086</v>
      </c>
      <c r="BU218" s="139">
        <f t="shared" si="333"/>
        <v>3023749874.9117126</v>
      </c>
      <c r="BV218" s="139">
        <f t="shared" si="373"/>
        <v>212504457250.18848</v>
      </c>
      <c r="BW218" s="139">
        <f t="shared" si="374"/>
        <v>34215406203.981895</v>
      </c>
      <c r="BX218" s="139">
        <f t="shared" si="375"/>
        <v>12314976783601.211</v>
      </c>
      <c r="BY218" s="143">
        <f t="shared" si="376"/>
        <v>8.7523459387652256</v>
      </c>
      <c r="BZ218" s="143">
        <f t="shared" si="334"/>
        <v>8.7523459387652256</v>
      </c>
      <c r="CA218" s="143">
        <f t="shared" si="335"/>
        <v>97.013214410739238</v>
      </c>
      <c r="CB218" s="143">
        <f t="shared" si="336"/>
        <v>97.013214410739238</v>
      </c>
      <c r="CC218" s="143">
        <f t="shared" si="337"/>
        <v>0.90722190872432229</v>
      </c>
      <c r="CD218" s="143">
        <f t="shared" si="338"/>
        <v>8.8210543918730053</v>
      </c>
      <c r="CE218" s="166">
        <f t="shared" si="339"/>
        <v>97.363305998801096</v>
      </c>
      <c r="CG218" s="167">
        <v>217</v>
      </c>
      <c r="CH218" s="169">
        <f t="shared" si="377"/>
        <v>216</v>
      </c>
      <c r="CI218" s="170">
        <f t="shared" si="378"/>
        <v>1.9710074720044739</v>
      </c>
      <c r="CK218" s="189">
        <v>216</v>
      </c>
      <c r="CL218" s="190">
        <f>'Litter calculation'!G$30+CK218</f>
        <v>42891</v>
      </c>
      <c r="CM218" s="193">
        <f t="shared" si="379"/>
        <v>6</v>
      </c>
      <c r="CN218" s="189">
        <f t="shared" si="340"/>
        <v>0.06</v>
      </c>
      <c r="CO218" s="194">
        <f t="shared" si="341"/>
        <v>0.02</v>
      </c>
      <c r="CP218" s="194">
        <f t="shared" si="342"/>
        <v>0.04</v>
      </c>
      <c r="CQ218" s="189">
        <f t="shared" si="343"/>
        <v>0.996</v>
      </c>
      <c r="CR218" s="189">
        <f t="shared" si="392"/>
        <v>9.9599999999999994E-2</v>
      </c>
      <c r="CS218" s="189">
        <f t="shared" si="392"/>
        <v>9.9599999999999994E-2</v>
      </c>
      <c r="CT218" s="189">
        <f t="shared" si="344"/>
        <v>1.6999999999999999E-3</v>
      </c>
      <c r="CU218" s="189">
        <f t="shared" si="393"/>
        <v>1.7000000000000001E-4</v>
      </c>
      <c r="CV218" s="189">
        <f t="shared" si="393"/>
        <v>1.7000000000000001E-4</v>
      </c>
      <c r="CW218" s="189">
        <f t="shared" si="345"/>
        <v>9.9999999999999995E-7</v>
      </c>
      <c r="CX218" s="189">
        <f t="shared" si="394"/>
        <v>9.9999999999999995E-8</v>
      </c>
      <c r="CY218" s="189">
        <f t="shared" si="394"/>
        <v>9.9999999999999995E-8</v>
      </c>
      <c r="CZ218" s="195">
        <f t="shared" si="384"/>
        <v>5.4976265856447499</v>
      </c>
      <c r="DA218" s="195">
        <f t="shared" si="385"/>
        <v>66.977066748375023</v>
      </c>
      <c r="DB218" s="195">
        <f t="shared" si="386"/>
        <v>1.4416077185757135</v>
      </c>
      <c r="DC218" s="195">
        <f t="shared" si="387"/>
        <v>48.311230246936589</v>
      </c>
      <c r="DD218" s="195">
        <f t="shared" si="388"/>
        <v>1.0971723033502843</v>
      </c>
      <c r="DE218" s="195">
        <f t="shared" si="389"/>
        <v>35.557379223602197</v>
      </c>
      <c r="DF218" s="195">
        <f t="shared" si="390"/>
        <v>158.88208282648458</v>
      </c>
    </row>
    <row r="219" spans="9:110" x14ac:dyDescent="0.2">
      <c r="I219" s="69">
        <f t="shared" si="380"/>
        <v>216</v>
      </c>
      <c r="J219" s="76">
        <f t="shared" si="380"/>
        <v>43925</v>
      </c>
      <c r="K219" s="74">
        <f t="shared" si="346"/>
        <v>4</v>
      </c>
      <c r="L219" s="75">
        <f t="shared" si="309"/>
        <v>19.66402779493388</v>
      </c>
      <c r="M219" s="75">
        <f t="shared" si="310"/>
        <v>0.2</v>
      </c>
      <c r="N219" s="75">
        <f t="shared" si="311"/>
        <v>0.1</v>
      </c>
      <c r="O219" s="75">
        <f t="shared" si="312"/>
        <v>0.15</v>
      </c>
      <c r="P219" s="78">
        <f t="shared" si="395"/>
        <v>0.85150166313150366</v>
      </c>
      <c r="Q219" s="78">
        <f t="shared" si="313"/>
        <v>0.17109242719665563</v>
      </c>
      <c r="R219" s="78">
        <f t="shared" si="314"/>
        <v>7.6991592238495027E-2</v>
      </c>
      <c r="S219" s="78">
        <f t="shared" si="315"/>
        <v>0.37624492091857137</v>
      </c>
      <c r="T219" s="79">
        <f t="shared" si="316"/>
        <v>79.641371548892167</v>
      </c>
      <c r="U219" s="79">
        <f t="shared" si="317"/>
        <v>9.9551714436115208</v>
      </c>
      <c r="V219" s="79">
        <f t="shared" si="318"/>
        <v>9.9551714436115208</v>
      </c>
      <c r="W219" s="79">
        <f t="shared" si="319"/>
        <v>44.798271496251843</v>
      </c>
      <c r="X219" s="78">
        <f t="shared" si="320"/>
        <v>9.1487957729974936E-2</v>
      </c>
      <c r="Y219" s="80">
        <f t="shared" si="321"/>
        <v>2.9367218364420192E-2</v>
      </c>
      <c r="Z219" s="63">
        <f t="shared" si="347"/>
        <v>9.0839744619720193</v>
      </c>
      <c r="AA219" s="63">
        <f t="shared" si="348"/>
        <v>9.0839744619720193</v>
      </c>
      <c r="AB219" s="80">
        <f t="shared" si="322"/>
        <v>7.9365085389289741E-2</v>
      </c>
      <c r="AC219" s="119">
        <f t="shared" si="349"/>
        <v>0</v>
      </c>
      <c r="AD219" s="119">
        <f t="shared" si="350"/>
        <v>0</v>
      </c>
      <c r="AE219" s="119">
        <f t="shared" si="323"/>
        <v>0</v>
      </c>
      <c r="AF219" s="119">
        <f t="shared" si="351"/>
        <v>0</v>
      </c>
      <c r="AG219" s="119">
        <f t="shared" si="352"/>
        <v>450358.29143095663</v>
      </c>
      <c r="AH219" s="121">
        <f t="shared" si="381"/>
        <v>4469999.9999999972</v>
      </c>
      <c r="AI219" s="126">
        <f t="shared" si="353"/>
        <v>4019641.7085690405</v>
      </c>
      <c r="AJ219" s="119">
        <f t="shared" si="324"/>
        <v>18418.897767248509</v>
      </c>
      <c r="AK219" s="119">
        <f t="shared" si="354"/>
        <v>24431.741827769984</v>
      </c>
      <c r="AL219" s="119">
        <f t="shared" si="355"/>
        <v>2637024.7722753654</v>
      </c>
      <c r="AM219" s="126">
        <f t="shared" si="325"/>
        <v>1382616.9362936751</v>
      </c>
      <c r="AN219" s="121">
        <f t="shared" si="356"/>
        <v>200540356.49526605</v>
      </c>
      <c r="AO219" s="120">
        <f t="shared" ref="AO219:AO273" si="396">AN219/10000</f>
        <v>20054.035649526606</v>
      </c>
      <c r="AP219" s="128">
        <f t="shared" si="326"/>
        <v>7000</v>
      </c>
      <c r="AQ219" s="132">
        <f t="shared" si="357"/>
        <v>221.10000000000065</v>
      </c>
      <c r="AR219" s="132">
        <f t="shared" si="358"/>
        <v>262.1700000000007</v>
      </c>
      <c r="AS219" s="132">
        <f t="shared" si="359"/>
        <v>159.22499999999954</v>
      </c>
      <c r="AT219" s="139">
        <f t="shared" ref="AT219:AT273" si="397">AN219*AQ218</f>
        <v>44299364749.804405</v>
      </c>
      <c r="AU219" s="139">
        <f t="shared" ref="AU219:AU273" si="398">(AT219-AT218)</f>
        <v>-741981822.34635162</v>
      </c>
      <c r="AV219" s="139">
        <f t="shared" si="391"/>
        <v>2.9517539619822861E-24</v>
      </c>
      <c r="AW219" s="139">
        <f t="shared" si="327"/>
        <v>1.3475506070507085E-22</v>
      </c>
      <c r="AX219" s="133">
        <f t="shared" si="360"/>
        <v>52555611226.714508</v>
      </c>
      <c r="AY219" s="133">
        <f t="shared" ref="AY219:AY273" si="399">(AX219-AX218)</f>
        <v>-908283478.79671478</v>
      </c>
      <c r="AZ219" s="133">
        <f t="shared" si="361"/>
        <v>5.3962213321742131E-3</v>
      </c>
      <c r="BA219" s="133">
        <f t="shared" si="362"/>
        <v>8.4478581631909737E-3</v>
      </c>
      <c r="BB219" s="146">
        <f t="shared" ref="BB219:BB273" si="400">AN219*AS218</f>
        <v>31900957209.484352</v>
      </c>
      <c r="BC219" s="146">
        <f t="shared" ref="BC219:BC273" si="401">(BB219-BB218)</f>
        <v>-533098087.20352936</v>
      </c>
      <c r="BD219" s="146">
        <f t="shared" si="382"/>
        <v>32877.921130510433</v>
      </c>
      <c r="BE219" s="146">
        <f t="shared" si="328"/>
        <v>24254.098806805468</v>
      </c>
      <c r="BF219" s="136">
        <f t="shared" si="363"/>
        <v>9625937111.7727699</v>
      </c>
      <c r="BG219" s="136">
        <f t="shared" si="364"/>
        <v>-170096578.59075356</v>
      </c>
      <c r="BH219" s="136">
        <f t="shared" si="365"/>
        <v>3.9420734577661296E-18</v>
      </c>
      <c r="BI219" s="136">
        <f t="shared" si="366"/>
        <v>5.5375119001407798E-17</v>
      </c>
      <c r="BJ219" s="150">
        <f t="shared" si="329"/>
        <v>24254.107254663631</v>
      </c>
      <c r="BK219" s="150">
        <f t="shared" si="367"/>
        <v>717240656.35998273</v>
      </c>
      <c r="BL219" s="149">
        <f t="shared" si="368"/>
        <v>431572947.31890172</v>
      </c>
      <c r="BM219" s="150">
        <f t="shared" si="369"/>
        <v>0</v>
      </c>
      <c r="BN219" s="150">
        <f t="shared" si="383"/>
        <v>23705932402.105595</v>
      </c>
      <c r="BO219" s="154">
        <f t="shared" si="370"/>
        <v>1.7145697973043151E-2</v>
      </c>
      <c r="BP219" s="154">
        <f t="shared" si="330"/>
        <v>1.7145697973043151E-2</v>
      </c>
      <c r="BQ219" s="148">
        <f t="shared" si="371"/>
        <v>2040557981080.3083</v>
      </c>
      <c r="BR219" s="148">
        <f t="shared" si="372"/>
        <v>2040.5579810803085</v>
      </c>
      <c r="BS219" s="139">
        <f t="shared" si="331"/>
        <v>-21628498.440388046</v>
      </c>
      <c r="BT219" s="139">
        <f t="shared" si="332"/>
        <v>1910729108.542994</v>
      </c>
      <c r="BU219" s="139">
        <f t="shared" si="333"/>
        <v>2971246022.1306672</v>
      </c>
      <c r="BV219" s="139">
        <f t="shared" si="373"/>
        <v>213835056363.2431</v>
      </c>
      <c r="BW219" s="139">
        <f t="shared" si="374"/>
        <v>33856214388.446323</v>
      </c>
      <c r="BX219" s="139">
        <f t="shared" si="375"/>
        <v>12130094337997.303</v>
      </c>
      <c r="BY219" s="143">
        <f t="shared" si="376"/>
        <v>8.7732863814860771</v>
      </c>
      <c r="BZ219" s="143">
        <f t="shared" si="334"/>
        <v>8.7732863814860771</v>
      </c>
      <c r="CA219" s="143">
        <f t="shared" si="335"/>
        <v>97.245323570243102</v>
      </c>
      <c r="CB219" s="143">
        <f t="shared" si="336"/>
        <v>97.245323570243102</v>
      </c>
      <c r="CC219" s="143">
        <f t="shared" si="337"/>
        <v>0.90414649694106919</v>
      </c>
      <c r="CD219" s="143">
        <f t="shared" si="338"/>
        <v>8.8424781105133299</v>
      </c>
      <c r="CE219" s="166">
        <f t="shared" si="339"/>
        <v>97.341512215058955</v>
      </c>
      <c r="CG219" s="167">
        <v>218</v>
      </c>
      <c r="CH219" s="169">
        <f t="shared" si="377"/>
        <v>217</v>
      </c>
      <c r="CI219" s="170">
        <f t="shared" si="378"/>
        <v>1.9709563005273876</v>
      </c>
      <c r="CK219" s="189">
        <v>217</v>
      </c>
      <c r="CL219" s="190">
        <f>'Litter calculation'!G$30+CK219</f>
        <v>42892</v>
      </c>
      <c r="CM219" s="193">
        <f t="shared" si="379"/>
        <v>6</v>
      </c>
      <c r="CN219" s="189">
        <f t="shared" si="340"/>
        <v>0.06</v>
      </c>
      <c r="CO219" s="194">
        <f t="shared" si="341"/>
        <v>0.02</v>
      </c>
      <c r="CP219" s="194">
        <f t="shared" si="342"/>
        <v>0.04</v>
      </c>
      <c r="CQ219" s="189">
        <f t="shared" si="343"/>
        <v>0.996</v>
      </c>
      <c r="CR219" s="189">
        <f t="shared" si="392"/>
        <v>9.9599999999999994E-2</v>
      </c>
      <c r="CS219" s="189">
        <f t="shared" si="392"/>
        <v>9.9599999999999994E-2</v>
      </c>
      <c r="CT219" s="189">
        <f t="shared" si="344"/>
        <v>1.6999999999999999E-3</v>
      </c>
      <c r="CU219" s="189">
        <f t="shared" si="393"/>
        <v>1.7000000000000001E-4</v>
      </c>
      <c r="CV219" s="189">
        <f t="shared" si="393"/>
        <v>1.7000000000000001E-4</v>
      </c>
      <c r="CW219" s="189">
        <f t="shared" si="345"/>
        <v>9.9999999999999995E-7</v>
      </c>
      <c r="CX219" s="189">
        <f t="shared" si="394"/>
        <v>9.9999999999999995E-8</v>
      </c>
      <c r="CY219" s="189">
        <f t="shared" si="394"/>
        <v>9.9999999999999995E-8</v>
      </c>
      <c r="CZ219" s="195">
        <f t="shared" si="384"/>
        <v>5.5480485600198426</v>
      </c>
      <c r="DA219" s="195">
        <f t="shared" si="385"/>
        <v>66.977239771341772</v>
      </c>
      <c r="DB219" s="195">
        <f t="shared" si="386"/>
        <v>1.4433546660936067</v>
      </c>
      <c r="DC219" s="195">
        <f t="shared" si="387"/>
        <v>48.32923341581381</v>
      </c>
      <c r="DD219" s="195">
        <f t="shared" si="388"/>
        <v>1.1009697999119561</v>
      </c>
      <c r="DE219" s="195">
        <f t="shared" si="389"/>
        <v>35.593391667864452</v>
      </c>
      <c r="DF219" s="195">
        <f t="shared" si="390"/>
        <v>158.99223788104541</v>
      </c>
    </row>
    <row r="220" spans="9:110" x14ac:dyDescent="0.2">
      <c r="I220" s="69">
        <f t="shared" si="380"/>
        <v>217</v>
      </c>
      <c r="J220" s="76">
        <f t="shared" si="380"/>
        <v>43926</v>
      </c>
      <c r="K220" s="74">
        <f t="shared" si="346"/>
        <v>4</v>
      </c>
      <c r="L220" s="75">
        <f t="shared" si="309"/>
        <v>19.533875952580729</v>
      </c>
      <c r="M220" s="75">
        <f t="shared" si="310"/>
        <v>0.2</v>
      </c>
      <c r="N220" s="75">
        <f t="shared" si="311"/>
        <v>0.1</v>
      </c>
      <c r="O220" s="75">
        <f t="shared" si="312"/>
        <v>0.15</v>
      </c>
      <c r="P220" s="78">
        <f t="shared" si="395"/>
        <v>0.84823211657238018</v>
      </c>
      <c r="Q220" s="78">
        <f t="shared" si="313"/>
        <v>0.1704354764461713</v>
      </c>
      <c r="R220" s="78">
        <f t="shared" si="314"/>
        <v>7.669596440077707E-2</v>
      </c>
      <c r="S220" s="78">
        <f t="shared" si="315"/>
        <v>0.37480023755523778</v>
      </c>
      <c r="T220" s="79">
        <f t="shared" si="316"/>
        <v>79.508937475487755</v>
      </c>
      <c r="U220" s="79">
        <f t="shared" si="317"/>
        <v>9.9386171844359694</v>
      </c>
      <c r="V220" s="79">
        <f t="shared" si="318"/>
        <v>9.9386171844359694</v>
      </c>
      <c r="W220" s="79">
        <f t="shared" si="319"/>
        <v>44.723777329961862</v>
      </c>
      <c r="X220" s="78">
        <f t="shared" si="320"/>
        <v>9.0908838016041132E-2</v>
      </c>
      <c r="Y220" s="80">
        <f t="shared" si="321"/>
        <v>2.9131383226076283E-2</v>
      </c>
      <c r="Z220" s="63">
        <f t="shared" si="347"/>
        <v>9.1082625233773218</v>
      </c>
      <c r="AA220" s="63">
        <f t="shared" si="348"/>
        <v>9.1082625233773218</v>
      </c>
      <c r="AB220" s="80">
        <f t="shared" si="322"/>
        <v>7.9120482948516715E-2</v>
      </c>
      <c r="AC220" s="119">
        <f t="shared" si="349"/>
        <v>0</v>
      </c>
      <c r="AD220" s="119">
        <f t="shared" si="350"/>
        <v>0</v>
      </c>
      <c r="AE220" s="119">
        <f t="shared" si="323"/>
        <v>0</v>
      </c>
      <c r="AF220" s="119">
        <f t="shared" si="351"/>
        <v>0</v>
      </c>
      <c r="AG220" s="119">
        <f t="shared" si="352"/>
        <v>450358.29143095663</v>
      </c>
      <c r="AH220" s="121">
        <f t="shared" si="381"/>
        <v>4469999.9999999972</v>
      </c>
      <c r="AI220" s="126">
        <f t="shared" si="353"/>
        <v>4019641.7085690405</v>
      </c>
      <c r="AJ220" s="119">
        <f t="shared" si="324"/>
        <v>18510.924547780993</v>
      </c>
      <c r="AK220" s="119">
        <f t="shared" si="354"/>
        <v>24523.768608302467</v>
      </c>
      <c r="AL220" s="119">
        <f t="shared" si="355"/>
        <v>2661548.5408836678</v>
      </c>
      <c r="AM220" s="126">
        <f t="shared" si="325"/>
        <v>1358093.1676853728</v>
      </c>
      <c r="AN220" s="121">
        <f t="shared" si="356"/>
        <v>196983329.83790436</v>
      </c>
      <c r="AO220" s="120">
        <f t="shared" si="396"/>
        <v>19698.332983790435</v>
      </c>
      <c r="AP220" s="128">
        <f t="shared" si="326"/>
        <v>7000</v>
      </c>
      <c r="AQ220" s="132">
        <f t="shared" si="357"/>
        <v>221.30000000000064</v>
      </c>
      <c r="AR220" s="132">
        <f t="shared" si="358"/>
        <v>262.27000000000072</v>
      </c>
      <c r="AS220" s="132">
        <f t="shared" si="359"/>
        <v>159.37499999999955</v>
      </c>
      <c r="AT220" s="139">
        <f t="shared" si="397"/>
        <v>43553014227.160782</v>
      </c>
      <c r="AU220" s="139">
        <f t="shared" si="398"/>
        <v>-746350522.64362335</v>
      </c>
      <c r="AV220" s="139">
        <f t="shared" si="391"/>
        <v>1.2385068126181805E-24</v>
      </c>
      <c r="AW220" s="139">
        <f t="shared" si="327"/>
        <v>5.6309329894420836E-23</v>
      </c>
      <c r="AX220" s="133">
        <f t="shared" si="360"/>
        <v>51643119583.603523</v>
      </c>
      <c r="AY220" s="133">
        <f t="shared" si="399"/>
        <v>-912491643.1109848</v>
      </c>
      <c r="AZ220" s="133">
        <f t="shared" si="361"/>
        <v>4.4686736056031625E-3</v>
      </c>
      <c r="BA220" s="133">
        <f t="shared" si="362"/>
        <v>6.9595397785952567E-3</v>
      </c>
      <c r="BB220" s="146">
        <f t="shared" si="400"/>
        <v>31364670693.440231</v>
      </c>
      <c r="BC220" s="146">
        <f t="shared" si="401"/>
        <v>-536286516.04412079</v>
      </c>
      <c r="BD220" s="146">
        <f t="shared" si="382"/>
        <v>29929.836419272171</v>
      </c>
      <c r="BE220" s="146">
        <f t="shared" si="328"/>
        <v>21961.14299380342</v>
      </c>
      <c r="BF220" s="136">
        <f t="shared" si="363"/>
        <v>9455199832.2194099</v>
      </c>
      <c r="BG220" s="136">
        <f t="shared" si="364"/>
        <v>-170737279.55335999</v>
      </c>
      <c r="BH220" s="136">
        <f t="shared" si="365"/>
        <v>2.6618202809962725E-18</v>
      </c>
      <c r="BI220" s="136">
        <f t="shared" si="366"/>
        <v>3.7210820042503929E-17</v>
      </c>
      <c r="BJ220" s="150">
        <f t="shared" si="329"/>
        <v>21961.1499533432</v>
      </c>
      <c r="BK220" s="150">
        <f t="shared" si="367"/>
        <v>678338160.89223504</v>
      </c>
      <c r="BL220" s="149">
        <f t="shared" si="368"/>
        <v>420477129.71875089</v>
      </c>
      <c r="BM220" s="150">
        <f t="shared" si="369"/>
        <v>0</v>
      </c>
      <c r="BN220" s="150">
        <f t="shared" si="383"/>
        <v>22607139072.644562</v>
      </c>
      <c r="BO220" s="154">
        <f t="shared" si="370"/>
        <v>1.6646235774217456E-2</v>
      </c>
      <c r="BP220" s="154">
        <f t="shared" si="330"/>
        <v>1.6646235774217456E-2</v>
      </c>
      <c r="BQ220" s="148">
        <f t="shared" si="371"/>
        <v>2040978458210.0271</v>
      </c>
      <c r="BR220" s="148">
        <f t="shared" si="372"/>
        <v>2040.9784582100272</v>
      </c>
      <c r="BS220" s="139">
        <f t="shared" si="331"/>
        <v>-21686327.125444762</v>
      </c>
      <c r="BT220" s="139">
        <f t="shared" si="332"/>
        <v>1807092860.6169143</v>
      </c>
      <c r="BU220" s="139">
        <f t="shared" si="333"/>
        <v>2918544403.6422234</v>
      </c>
      <c r="BV220" s="139">
        <f t="shared" si="373"/>
        <v>215154045153.93579</v>
      </c>
      <c r="BW220" s="139">
        <f t="shared" si="374"/>
        <v>33487570747.370903</v>
      </c>
      <c r="BX220" s="139">
        <f t="shared" si="375"/>
        <v>11943680539999.354</v>
      </c>
      <c r="BY220" s="143">
        <f t="shared" si="376"/>
        <v>8.7944485873198399</v>
      </c>
      <c r="BZ220" s="143">
        <f t="shared" si="334"/>
        <v>8.7944485873198399</v>
      </c>
      <c r="CA220" s="143">
        <f t="shared" si="335"/>
        <v>97.479890808137796</v>
      </c>
      <c r="CB220" s="143">
        <f t="shared" si="336"/>
        <v>97.479890808137796</v>
      </c>
      <c r="CC220" s="143">
        <f t="shared" si="337"/>
        <v>0.90116853690025611</v>
      </c>
      <c r="CD220" s="143">
        <f t="shared" si="338"/>
        <v>8.8641324369793573</v>
      </c>
      <c r="CE220" s="166">
        <f t="shared" si="339"/>
        <v>97.319685441966797</v>
      </c>
      <c r="CG220" s="167">
        <v>219</v>
      </c>
      <c r="CH220" s="169">
        <f t="shared" si="377"/>
        <v>218</v>
      </c>
      <c r="CI220" s="170">
        <f t="shared" si="378"/>
        <v>1.9709056010794814</v>
      </c>
      <c r="CK220" s="189">
        <v>218</v>
      </c>
      <c r="CL220" s="190">
        <f>'Litter calculation'!G$30+CK220</f>
        <v>42893</v>
      </c>
      <c r="CM220" s="193">
        <f t="shared" si="379"/>
        <v>6</v>
      </c>
      <c r="CN220" s="189">
        <f t="shared" si="340"/>
        <v>0.06</v>
      </c>
      <c r="CO220" s="194">
        <f t="shared" si="341"/>
        <v>0.02</v>
      </c>
      <c r="CP220" s="194">
        <f t="shared" si="342"/>
        <v>0.04</v>
      </c>
      <c r="CQ220" s="189">
        <f t="shared" si="343"/>
        <v>0.996</v>
      </c>
      <c r="CR220" s="189">
        <f t="shared" si="392"/>
        <v>9.9599999999999994E-2</v>
      </c>
      <c r="CS220" s="189">
        <f t="shared" si="392"/>
        <v>9.9599999999999994E-2</v>
      </c>
      <c r="CT220" s="189">
        <f t="shared" si="344"/>
        <v>1.6999999999999999E-3</v>
      </c>
      <c r="CU220" s="189">
        <f t="shared" si="393"/>
        <v>1.7000000000000001E-4</v>
      </c>
      <c r="CV220" s="189">
        <f t="shared" si="393"/>
        <v>1.7000000000000001E-4</v>
      </c>
      <c r="CW220" s="189">
        <f t="shared" si="345"/>
        <v>9.9999999999999995E-7</v>
      </c>
      <c r="CX220" s="189">
        <f t="shared" si="394"/>
        <v>9.9999999999999995E-8</v>
      </c>
      <c r="CY220" s="189">
        <f t="shared" si="394"/>
        <v>9.9999999999999995E-8</v>
      </c>
      <c r="CZ220" s="195">
        <f t="shared" si="384"/>
        <v>5.5983848898569812</v>
      </c>
      <c r="DA220" s="195">
        <f t="shared" si="385"/>
        <v>66.977412794135489</v>
      </c>
      <c r="DB220" s="195">
        <f t="shared" si="386"/>
        <v>1.4451013166556639</v>
      </c>
      <c r="DC220" s="195">
        <f t="shared" si="387"/>
        <v>48.347236582890716</v>
      </c>
      <c r="DD220" s="195">
        <f t="shared" si="388"/>
        <v>1.1047666509540832</v>
      </c>
      <c r="DE220" s="195">
        <f t="shared" si="389"/>
        <v>35.629404108525463</v>
      </c>
      <c r="DF220" s="195">
        <f t="shared" si="390"/>
        <v>159.10230634301843</v>
      </c>
    </row>
    <row r="221" spans="9:110" x14ac:dyDescent="0.2">
      <c r="I221" s="69">
        <f t="shared" si="380"/>
        <v>218</v>
      </c>
      <c r="J221" s="76">
        <f t="shared" si="380"/>
        <v>43927</v>
      </c>
      <c r="K221" s="74">
        <f t="shared" si="346"/>
        <v>4</v>
      </c>
      <c r="L221" s="75">
        <f t="shared" si="309"/>
        <v>19.403031946623511</v>
      </c>
      <c r="M221" s="75">
        <f t="shared" si="310"/>
        <v>0.2</v>
      </c>
      <c r="N221" s="75">
        <f t="shared" si="311"/>
        <v>0.1</v>
      </c>
      <c r="O221" s="75">
        <f t="shared" si="312"/>
        <v>0.15</v>
      </c>
      <c r="P221" s="78">
        <f t="shared" si="395"/>
        <v>0.84495783661336676</v>
      </c>
      <c r="Q221" s="78">
        <f t="shared" si="313"/>
        <v>0.16977757461254625</v>
      </c>
      <c r="R221" s="78">
        <f t="shared" si="314"/>
        <v>7.6399908575645811E-2</v>
      </c>
      <c r="S221" s="78">
        <f t="shared" si="315"/>
        <v>0.37335346268962716</v>
      </c>
      <c r="T221" s="79">
        <f t="shared" si="316"/>
        <v>79.379308493523581</v>
      </c>
      <c r="U221" s="79">
        <f t="shared" si="317"/>
        <v>9.9224135616904476</v>
      </c>
      <c r="V221" s="79">
        <f t="shared" si="318"/>
        <v>9.9224135616904476</v>
      </c>
      <c r="W221" s="79">
        <f t="shared" si="319"/>
        <v>44.650861027607014</v>
      </c>
      <c r="X221" s="78">
        <f t="shared" si="320"/>
        <v>9.0330333558897052E-2</v>
      </c>
      <c r="Y221" s="80">
        <f t="shared" si="321"/>
        <v>2.8894293887281802E-2</v>
      </c>
      <c r="Z221" s="63">
        <f t="shared" si="347"/>
        <v>9.1327970004279315</v>
      </c>
      <c r="AA221" s="63">
        <f t="shared" si="348"/>
        <v>9.1327970004279315</v>
      </c>
      <c r="AB221" s="80">
        <f t="shared" si="322"/>
        <v>7.8875339564303482E-2</v>
      </c>
      <c r="AC221" s="119">
        <f t="shared" si="349"/>
        <v>0</v>
      </c>
      <c r="AD221" s="119">
        <f t="shared" si="350"/>
        <v>0</v>
      </c>
      <c r="AE221" s="119">
        <f t="shared" si="323"/>
        <v>0</v>
      </c>
      <c r="AF221" s="119">
        <f t="shared" si="351"/>
        <v>0</v>
      </c>
      <c r="AG221" s="119">
        <f t="shared" si="352"/>
        <v>450358.29143095663</v>
      </c>
      <c r="AH221" s="121">
        <f t="shared" si="381"/>
        <v>4469999.9999999972</v>
      </c>
      <c r="AI221" s="126">
        <f t="shared" si="353"/>
        <v>4019641.7085690405</v>
      </c>
      <c r="AJ221" s="119">
        <f t="shared" si="324"/>
        <v>18600.5176206418</v>
      </c>
      <c r="AK221" s="119">
        <f t="shared" si="354"/>
        <v>24613.361681163275</v>
      </c>
      <c r="AL221" s="119">
        <f t="shared" si="355"/>
        <v>2686161.9025648311</v>
      </c>
      <c r="AM221" s="126">
        <f t="shared" si="325"/>
        <v>1333479.8060042094</v>
      </c>
      <c r="AN221" s="121">
        <f t="shared" si="356"/>
        <v>193413308.23863256</v>
      </c>
      <c r="AO221" s="120">
        <f t="shared" si="396"/>
        <v>19341.330823863256</v>
      </c>
      <c r="AP221" s="128">
        <f t="shared" si="326"/>
        <v>7000</v>
      </c>
      <c r="AQ221" s="132">
        <f t="shared" si="357"/>
        <v>221.50000000000063</v>
      </c>
      <c r="AR221" s="132">
        <f t="shared" si="358"/>
        <v>262.37000000000074</v>
      </c>
      <c r="AS221" s="132">
        <f t="shared" si="359"/>
        <v>159.52499999999955</v>
      </c>
      <c r="AT221" s="139">
        <f t="shared" si="397"/>
        <v>42802365113.209511</v>
      </c>
      <c r="AU221" s="139">
        <f t="shared" si="398"/>
        <v>-750649113.95127106</v>
      </c>
      <c r="AV221" s="139">
        <f t="shared" si="391"/>
        <v>5.2115321636343465E-25</v>
      </c>
      <c r="AW221" s="139">
        <f t="shared" si="327"/>
        <v>2.3597767983758714E-23</v>
      </c>
      <c r="AX221" s="133">
        <f t="shared" si="360"/>
        <v>50726508351.7463</v>
      </c>
      <c r="AY221" s="133">
        <f t="shared" si="399"/>
        <v>-916611231.85722351</v>
      </c>
      <c r="AZ221" s="133">
        <f t="shared" si="361"/>
        <v>3.7015357547420338E-3</v>
      </c>
      <c r="BA221" s="133">
        <f t="shared" si="362"/>
        <v>5.7350120715354887E-3</v>
      </c>
      <c r="BB221" s="146">
        <f t="shared" si="400"/>
        <v>30825246000.531975</v>
      </c>
      <c r="BC221" s="146">
        <f t="shared" si="401"/>
        <v>-539424692.90825653</v>
      </c>
      <c r="BD221" s="146">
        <f t="shared" si="382"/>
        <v>27243.413875528753</v>
      </c>
      <c r="BE221" s="146">
        <f t="shared" si="328"/>
        <v>19883.245731078801</v>
      </c>
      <c r="BF221" s="136">
        <f t="shared" si="363"/>
        <v>9283838795.4543629</v>
      </c>
      <c r="BG221" s="136">
        <f t="shared" si="364"/>
        <v>-171361036.76504707</v>
      </c>
      <c r="BH221" s="136">
        <f t="shared" si="365"/>
        <v>1.7992448153244404E-18</v>
      </c>
      <c r="BI221" s="136">
        <f t="shared" si="366"/>
        <v>2.5031511835611336E-17</v>
      </c>
      <c r="BJ221" s="150">
        <f t="shared" si="329"/>
        <v>19883.251466090875</v>
      </c>
      <c r="BK221" s="150">
        <f t="shared" si="367"/>
        <v>641379329.88733315</v>
      </c>
      <c r="BL221" s="149">
        <f t="shared" si="368"/>
        <v>409719821.74073321</v>
      </c>
      <c r="BM221" s="150">
        <f t="shared" si="369"/>
        <v>0</v>
      </c>
      <c r="BN221" s="150">
        <f t="shared" si="383"/>
        <v>21556059804.26796</v>
      </c>
      <c r="BO221" s="154">
        <f t="shared" si="370"/>
        <v>1.6165269025603762E-2</v>
      </c>
      <c r="BP221" s="154">
        <f t="shared" si="330"/>
        <v>1.6165269025603762E-2</v>
      </c>
      <c r="BQ221" s="148">
        <f t="shared" si="371"/>
        <v>2041388178031.7678</v>
      </c>
      <c r="BR221" s="148">
        <f t="shared" si="372"/>
        <v>2041.3881780317679</v>
      </c>
      <c r="BS221" s="139">
        <f t="shared" si="331"/>
        <v>-21744742.514088385</v>
      </c>
      <c r="BT221" s="139">
        <f t="shared" si="332"/>
        <v>1708634534.8198557</v>
      </c>
      <c r="BU221" s="139">
        <f t="shared" si="333"/>
        <v>2865650249.4882874</v>
      </c>
      <c r="BV221" s="139">
        <f t="shared" si="373"/>
        <v>216460943866.09866</v>
      </c>
      <c r="BW221" s="139">
        <f t="shared" si="374"/>
        <v>33109117021.873623</v>
      </c>
      <c r="BX221" s="139">
        <f t="shared" si="375"/>
        <v>11755732683628.305</v>
      </c>
      <c r="BY221" s="143">
        <f t="shared" si="376"/>
        <v>8.815831053980876</v>
      </c>
      <c r="BZ221" s="143">
        <f t="shared" si="334"/>
        <v>8.815831053980876</v>
      </c>
      <c r="CA221" s="143">
        <f t="shared" si="335"/>
        <v>97.716899472709642</v>
      </c>
      <c r="CB221" s="143">
        <f t="shared" si="336"/>
        <v>97.716899472709642</v>
      </c>
      <c r="CC221" s="143">
        <f t="shared" si="337"/>
        <v>0.89828730963848369</v>
      </c>
      <c r="CD221" s="143">
        <f t="shared" si="338"/>
        <v>8.8860153528702739</v>
      </c>
      <c r="CE221" s="166">
        <f t="shared" si="339"/>
        <v>97.297852481051606</v>
      </c>
      <c r="CG221" s="167">
        <v>220</v>
      </c>
      <c r="CH221" s="169">
        <f t="shared" si="377"/>
        <v>219</v>
      </c>
      <c r="CI221" s="170">
        <f t="shared" si="378"/>
        <v>1.9708553671594748</v>
      </c>
      <c r="CK221" s="189">
        <v>219</v>
      </c>
      <c r="CL221" s="190">
        <f>'Litter calculation'!G$30+CK221</f>
        <v>42894</v>
      </c>
      <c r="CM221" s="193">
        <f t="shared" si="379"/>
        <v>6</v>
      </c>
      <c r="CN221" s="189">
        <f t="shared" si="340"/>
        <v>0.06</v>
      </c>
      <c r="CO221" s="194">
        <f t="shared" si="341"/>
        <v>0.02</v>
      </c>
      <c r="CP221" s="194">
        <f t="shared" si="342"/>
        <v>0.04</v>
      </c>
      <c r="CQ221" s="189">
        <f t="shared" si="343"/>
        <v>0.996</v>
      </c>
      <c r="CR221" s="189">
        <f t="shared" si="392"/>
        <v>9.9599999999999994E-2</v>
      </c>
      <c r="CS221" s="189">
        <f t="shared" si="392"/>
        <v>9.9599999999999994E-2</v>
      </c>
      <c r="CT221" s="189">
        <f t="shared" si="344"/>
        <v>1.6999999999999999E-3</v>
      </c>
      <c r="CU221" s="189">
        <f t="shared" si="393"/>
        <v>1.7000000000000001E-4</v>
      </c>
      <c r="CV221" s="189">
        <f t="shared" si="393"/>
        <v>1.7000000000000001E-4</v>
      </c>
      <c r="CW221" s="189">
        <f t="shared" si="345"/>
        <v>9.9999999999999995E-7</v>
      </c>
      <c r="CX221" s="189">
        <f t="shared" si="394"/>
        <v>9.9999999999999995E-8</v>
      </c>
      <c r="CY221" s="189">
        <f t="shared" si="394"/>
        <v>9.9999999999999995E-8</v>
      </c>
      <c r="CZ221" s="195">
        <f t="shared" si="384"/>
        <v>5.6486357206281932</v>
      </c>
      <c r="DA221" s="195">
        <f t="shared" si="385"/>
        <v>66.977585816756189</v>
      </c>
      <c r="DB221" s="195">
        <f t="shared" si="386"/>
        <v>1.4468476703123632</v>
      </c>
      <c r="DC221" s="195">
        <f t="shared" si="387"/>
        <v>48.365239748167305</v>
      </c>
      <c r="DD221" s="195">
        <f t="shared" si="388"/>
        <v>1.1085628565863945</v>
      </c>
      <c r="DE221" s="195">
        <f t="shared" si="389"/>
        <v>35.665416545585231</v>
      </c>
      <c r="DF221" s="195">
        <f t="shared" si="390"/>
        <v>159.21228835803566</v>
      </c>
    </row>
    <row r="222" spans="9:110" x14ac:dyDescent="0.2">
      <c r="I222" s="69">
        <f t="shared" si="380"/>
        <v>219</v>
      </c>
      <c r="J222" s="76">
        <f t="shared" si="380"/>
        <v>43928</v>
      </c>
      <c r="K222" s="74">
        <f t="shared" si="346"/>
        <v>4</v>
      </c>
      <c r="L222" s="75">
        <f t="shared" si="309"/>
        <v>19.271535237829795</v>
      </c>
      <c r="M222" s="75">
        <f t="shared" si="310"/>
        <v>0.2</v>
      </c>
      <c r="N222" s="75">
        <f t="shared" si="311"/>
        <v>0.1</v>
      </c>
      <c r="O222" s="75">
        <f t="shared" si="312"/>
        <v>0.15</v>
      </c>
      <c r="P222" s="78">
        <f t="shared" si="395"/>
        <v>0.84167995699233999</v>
      </c>
      <c r="Q222" s="78">
        <f t="shared" si="313"/>
        <v>0.16911894949799577</v>
      </c>
      <c r="R222" s="78">
        <f t="shared" si="314"/>
        <v>7.6103527274098082E-2</v>
      </c>
      <c r="S222" s="78">
        <f t="shared" si="315"/>
        <v>0.3719050972756851</v>
      </c>
      <c r="T222" s="79">
        <f t="shared" si="316"/>
        <v>79.252484263066748</v>
      </c>
      <c r="U222" s="79">
        <f t="shared" si="317"/>
        <v>9.9065605328833435</v>
      </c>
      <c r="V222" s="79">
        <f t="shared" si="318"/>
        <v>9.9065605328833435</v>
      </c>
      <c r="W222" s="79">
        <f t="shared" si="319"/>
        <v>44.579522397975047</v>
      </c>
      <c r="X222" s="78">
        <f t="shared" si="320"/>
        <v>8.9752652191799134E-2</v>
      </c>
      <c r="Y222" s="80">
        <f t="shared" si="321"/>
        <v>2.8656021850947587E-2</v>
      </c>
      <c r="Z222" s="63">
        <f t="shared" si="347"/>
        <v>9.1575733592090458</v>
      </c>
      <c r="AA222" s="63">
        <f t="shared" si="348"/>
        <v>9.1575733592090458</v>
      </c>
      <c r="AB222" s="80">
        <f t="shared" si="322"/>
        <v>7.8629738535922686E-2</v>
      </c>
      <c r="AC222" s="119">
        <f t="shared" si="349"/>
        <v>0</v>
      </c>
      <c r="AD222" s="119">
        <f t="shared" si="350"/>
        <v>0</v>
      </c>
      <c r="AE222" s="119">
        <f t="shared" si="323"/>
        <v>0</v>
      </c>
      <c r="AF222" s="119">
        <f t="shared" si="351"/>
        <v>0</v>
      </c>
      <c r="AG222" s="119">
        <f t="shared" si="352"/>
        <v>450358.29143095663</v>
      </c>
      <c r="AH222" s="121">
        <f t="shared" si="381"/>
        <v>4469999.9999999972</v>
      </c>
      <c r="AI222" s="126">
        <f t="shared" si="353"/>
        <v>4019641.7085690405</v>
      </c>
      <c r="AJ222" s="119">
        <f t="shared" si="324"/>
        <v>18687.63726928789</v>
      </c>
      <c r="AK222" s="119">
        <f t="shared" si="354"/>
        <v>24700.481329809365</v>
      </c>
      <c r="AL222" s="119">
        <f t="shared" si="355"/>
        <v>2710862.3838946405</v>
      </c>
      <c r="AM222" s="126">
        <f t="shared" si="325"/>
        <v>1308779.3246744</v>
      </c>
      <c r="AN222" s="121">
        <f t="shared" si="356"/>
        <v>189830650.45290983</v>
      </c>
      <c r="AO222" s="120">
        <f t="shared" si="396"/>
        <v>18983.065045290983</v>
      </c>
      <c r="AP222" s="128">
        <f t="shared" si="326"/>
        <v>7000</v>
      </c>
      <c r="AQ222" s="132">
        <f t="shared" si="357"/>
        <v>221.70000000000061</v>
      </c>
      <c r="AR222" s="132">
        <f t="shared" si="358"/>
        <v>262.47000000000077</v>
      </c>
      <c r="AS222" s="132">
        <f t="shared" si="359"/>
        <v>159.67499999999956</v>
      </c>
      <c r="AT222" s="139">
        <f t="shared" si="397"/>
        <v>42047489075.319649</v>
      </c>
      <c r="AU222" s="139">
        <f t="shared" si="398"/>
        <v>-754876037.88986206</v>
      </c>
      <c r="AV222" s="139">
        <f t="shared" si="391"/>
        <v>2.1992631409230957E-25</v>
      </c>
      <c r="AW222" s="139">
        <f t="shared" si="327"/>
        <v>9.9177492955461119E-24</v>
      </c>
      <c r="AX222" s="133">
        <f t="shared" si="360"/>
        <v>49805867759.330093</v>
      </c>
      <c r="AY222" s="133">
        <f t="shared" si="399"/>
        <v>-920640592.41620636</v>
      </c>
      <c r="AZ222" s="133">
        <f t="shared" si="361"/>
        <v>3.0668605316068521E-3</v>
      </c>
      <c r="BA222" s="133">
        <f t="shared" si="362"/>
        <v>4.7271884527331394E-3</v>
      </c>
      <c r="BB222" s="146">
        <f t="shared" si="400"/>
        <v>30282734513.500355</v>
      </c>
      <c r="BC222" s="146">
        <f t="shared" si="401"/>
        <v>-542511487.03162003</v>
      </c>
      <c r="BD222" s="146">
        <f t="shared" si="382"/>
        <v>24795.336550743174</v>
      </c>
      <c r="BE222" s="146">
        <f t="shared" si="328"/>
        <v>18000.178846475101</v>
      </c>
      <c r="BF222" s="136">
        <f t="shared" si="363"/>
        <v>9111871221.7396717</v>
      </c>
      <c r="BG222" s="136">
        <f t="shared" si="364"/>
        <v>-171967573.71469116</v>
      </c>
      <c r="BH222" s="136">
        <f t="shared" si="365"/>
        <v>1.2174577842037983E-18</v>
      </c>
      <c r="BI222" s="136">
        <f t="shared" si="366"/>
        <v>1.6856339632614365E-17</v>
      </c>
      <c r="BJ222" s="150">
        <f t="shared" si="329"/>
        <v>18000.183573663555</v>
      </c>
      <c r="BK222" s="150">
        <f t="shared" si="367"/>
        <v>606269375.74769723</v>
      </c>
      <c r="BL222" s="149">
        <f t="shared" si="368"/>
        <v>399289925.75827134</v>
      </c>
      <c r="BM222" s="150">
        <f t="shared" si="369"/>
        <v>0</v>
      </c>
      <c r="BN222" s="150">
        <f t="shared" si="383"/>
        <v>20550518502.945568</v>
      </c>
      <c r="BO222" s="154">
        <f t="shared" si="370"/>
        <v>1.5702050082475251E-2</v>
      </c>
      <c r="BP222" s="154">
        <f t="shared" si="330"/>
        <v>1.5702050082475251E-2</v>
      </c>
      <c r="BQ222" s="148">
        <f t="shared" si="371"/>
        <v>2041787467957.5261</v>
      </c>
      <c r="BR222" s="148">
        <f t="shared" si="372"/>
        <v>2041.7874679575261</v>
      </c>
      <c r="BS222" s="139">
        <f t="shared" si="331"/>
        <v>-21803733.811289754</v>
      </c>
      <c r="BT222" s="139">
        <f t="shared" si="332"/>
        <v>1615101616.9918656</v>
      </c>
      <c r="BU222" s="139">
        <f t="shared" si="333"/>
        <v>2812568875.0617023</v>
      </c>
      <c r="BV222" s="139">
        <f t="shared" si="373"/>
        <v>217755270355.60825</v>
      </c>
      <c r="BW222" s="139">
        <f t="shared" si="374"/>
        <v>32720525764.19664</v>
      </c>
      <c r="BX222" s="139">
        <f t="shared" si="375"/>
        <v>11566248464811.029</v>
      </c>
      <c r="BY222" s="143">
        <f t="shared" si="376"/>
        <v>8.837432137528987</v>
      </c>
      <c r="BZ222" s="143">
        <f t="shared" si="334"/>
        <v>8.837432137528987</v>
      </c>
      <c r="CA222" s="143">
        <f t="shared" si="335"/>
        <v>97.956331342109991</v>
      </c>
      <c r="CB222" s="143">
        <f t="shared" si="336"/>
        <v>97.956331342109991</v>
      </c>
      <c r="CC222" s="143">
        <f t="shared" si="337"/>
        <v>0.89550211870781793</v>
      </c>
      <c r="CD222" s="143">
        <f t="shared" si="338"/>
        <v>8.9081247093055893</v>
      </c>
      <c r="CE222" s="166">
        <f t="shared" si="339"/>
        <v>97.276039840263948</v>
      </c>
      <c r="CG222" s="167">
        <v>221</v>
      </c>
      <c r="CH222" s="169">
        <f t="shared" si="377"/>
        <v>220</v>
      </c>
      <c r="CI222" s="170">
        <f t="shared" si="378"/>
        <v>1.9708055923849004</v>
      </c>
      <c r="CK222" s="189">
        <v>220</v>
      </c>
      <c r="CL222" s="190">
        <f>'Litter calculation'!G$30+CK222</f>
        <v>42895</v>
      </c>
      <c r="CM222" s="193">
        <f t="shared" si="379"/>
        <v>6</v>
      </c>
      <c r="CN222" s="189">
        <f t="shared" si="340"/>
        <v>0.06</v>
      </c>
      <c r="CO222" s="194">
        <f t="shared" si="341"/>
        <v>0.02</v>
      </c>
      <c r="CP222" s="194">
        <f t="shared" si="342"/>
        <v>0.04</v>
      </c>
      <c r="CQ222" s="189">
        <f t="shared" si="343"/>
        <v>0.996</v>
      </c>
      <c r="CR222" s="189">
        <f t="shared" si="392"/>
        <v>9.9599999999999994E-2</v>
      </c>
      <c r="CS222" s="189">
        <f t="shared" si="392"/>
        <v>9.9599999999999994E-2</v>
      </c>
      <c r="CT222" s="189">
        <f t="shared" si="344"/>
        <v>1.6999999999999999E-3</v>
      </c>
      <c r="CU222" s="189">
        <f t="shared" si="393"/>
        <v>1.7000000000000001E-4</v>
      </c>
      <c r="CV222" s="189">
        <f t="shared" si="393"/>
        <v>1.7000000000000001E-4</v>
      </c>
      <c r="CW222" s="189">
        <f t="shared" si="345"/>
        <v>9.9999999999999995E-7</v>
      </c>
      <c r="CX222" s="189">
        <f t="shared" si="394"/>
        <v>9.9999999999999995E-8</v>
      </c>
      <c r="CY222" s="189">
        <f t="shared" si="394"/>
        <v>9.9999999999999995E-8</v>
      </c>
      <c r="CZ222" s="195">
        <f t="shared" si="384"/>
        <v>5.6988011975584154</v>
      </c>
      <c r="DA222" s="195">
        <f t="shared" si="385"/>
        <v>66.977758839203872</v>
      </c>
      <c r="DB222" s="195">
        <f t="shared" si="386"/>
        <v>1.4485937271141742</v>
      </c>
      <c r="DC222" s="195">
        <f t="shared" si="387"/>
        <v>48.383242911643578</v>
      </c>
      <c r="DD222" s="195">
        <f t="shared" si="388"/>
        <v>1.1123584169186005</v>
      </c>
      <c r="DE222" s="195">
        <f t="shared" si="389"/>
        <v>35.701428979043754</v>
      </c>
      <c r="DF222" s="195">
        <f t="shared" si="390"/>
        <v>159.32218407148238</v>
      </c>
    </row>
    <row r="223" spans="9:110" x14ac:dyDescent="0.2">
      <c r="I223" s="69">
        <f t="shared" si="380"/>
        <v>220</v>
      </c>
      <c r="J223" s="76">
        <f t="shared" si="380"/>
        <v>43929</v>
      </c>
      <c r="K223" s="74">
        <f t="shared" si="346"/>
        <v>4</v>
      </c>
      <c r="L223" s="75">
        <f t="shared" si="309"/>
        <v>19.139425483813429</v>
      </c>
      <c r="M223" s="75">
        <f t="shared" si="310"/>
        <v>0.2</v>
      </c>
      <c r="N223" s="75">
        <f t="shared" si="311"/>
        <v>0.1</v>
      </c>
      <c r="O223" s="75">
        <f t="shared" si="312"/>
        <v>0.15</v>
      </c>
      <c r="P223" s="78">
        <f t="shared" si="395"/>
        <v>0.83839960070597819</v>
      </c>
      <c r="Q223" s="78">
        <f t="shared" si="313"/>
        <v>0.16845982674650353</v>
      </c>
      <c r="R223" s="78">
        <f t="shared" si="314"/>
        <v>7.580692203592658E-2</v>
      </c>
      <c r="S223" s="78">
        <f t="shared" si="315"/>
        <v>0.37045563752124622</v>
      </c>
      <c r="T223" s="79">
        <f t="shared" si="316"/>
        <v>79.128460460897855</v>
      </c>
      <c r="U223" s="79">
        <f t="shared" si="317"/>
        <v>9.8910575576122319</v>
      </c>
      <c r="V223" s="79">
        <f t="shared" si="318"/>
        <v>9.8910575576122319</v>
      </c>
      <c r="W223" s="79">
        <f t="shared" si="319"/>
        <v>44.509759009255049</v>
      </c>
      <c r="X223" s="78">
        <f t="shared" si="320"/>
        <v>8.9175997872364215E-2</v>
      </c>
      <c r="Y223" s="80">
        <f t="shared" si="321"/>
        <v>2.8416638976669933E-2</v>
      </c>
      <c r="Z223" s="63">
        <f t="shared" si="347"/>
        <v>9.1825869253060102</v>
      </c>
      <c r="AA223" s="63">
        <f t="shared" si="348"/>
        <v>9.1825869253060102</v>
      </c>
      <c r="AB223" s="80">
        <f t="shared" si="322"/>
        <v>7.8383762603311619E-2</v>
      </c>
      <c r="AC223" s="119">
        <f t="shared" si="349"/>
        <v>0</v>
      </c>
      <c r="AD223" s="119">
        <f t="shared" si="350"/>
        <v>0</v>
      </c>
      <c r="AE223" s="119">
        <f t="shared" si="323"/>
        <v>0</v>
      </c>
      <c r="AF223" s="119">
        <f t="shared" si="351"/>
        <v>0</v>
      </c>
      <c r="AG223" s="119">
        <f t="shared" si="352"/>
        <v>450358.29143095663</v>
      </c>
      <c r="AH223" s="121">
        <f t="shared" si="381"/>
        <v>4469999.9999999972</v>
      </c>
      <c r="AI223" s="126">
        <f t="shared" si="353"/>
        <v>4019641.7085690405</v>
      </c>
      <c r="AJ223" s="119">
        <f t="shared" si="324"/>
        <v>18772.244744910226</v>
      </c>
      <c r="AK223" s="119">
        <f t="shared" si="354"/>
        <v>24785.0888054317</v>
      </c>
      <c r="AL223" s="119">
        <f t="shared" si="355"/>
        <v>2735647.472700072</v>
      </c>
      <c r="AM223" s="126">
        <f t="shared" si="325"/>
        <v>1283994.2358689685</v>
      </c>
      <c r="AN223" s="121">
        <f t="shared" si="356"/>
        <v>186235720.85647941</v>
      </c>
      <c r="AO223" s="120">
        <f t="shared" si="396"/>
        <v>18623.572085647942</v>
      </c>
      <c r="AP223" s="128">
        <f t="shared" si="326"/>
        <v>7000</v>
      </c>
      <c r="AQ223" s="132">
        <f t="shared" si="357"/>
        <v>221.9000000000006</v>
      </c>
      <c r="AR223" s="132">
        <f t="shared" si="358"/>
        <v>262.57000000000079</v>
      </c>
      <c r="AS223" s="132">
        <f t="shared" si="359"/>
        <v>159.82499999999956</v>
      </c>
      <c r="AT223" s="139">
        <f t="shared" si="397"/>
        <v>41288459313.881599</v>
      </c>
      <c r="AU223" s="139">
        <f t="shared" si="398"/>
        <v>-759029761.43804932</v>
      </c>
      <c r="AV223" s="139">
        <f t="shared" si="391"/>
        <v>9.307410007801503E-26</v>
      </c>
      <c r="AW223" s="139">
        <f t="shared" si="327"/>
        <v>4.1802516716532696E-24</v>
      </c>
      <c r="AX223" s="133">
        <f t="shared" si="360"/>
        <v>48881289653.200294</v>
      </c>
      <c r="AY223" s="133">
        <f t="shared" si="399"/>
        <v>-924578106.12979889</v>
      </c>
      <c r="AZ223" s="133">
        <f t="shared" si="361"/>
        <v>2.5416090271340561E-3</v>
      </c>
      <c r="BA223" s="133">
        <f t="shared" si="362"/>
        <v>3.8974508319900513E-3</v>
      </c>
      <c r="BB223" s="146">
        <f t="shared" si="400"/>
        <v>29737188727.758266</v>
      </c>
      <c r="BC223" s="146">
        <f t="shared" si="401"/>
        <v>-545545785.74208832</v>
      </c>
      <c r="BD223" s="146">
        <f t="shared" si="382"/>
        <v>22564.384182468089</v>
      </c>
      <c r="BE223" s="146">
        <f t="shared" si="328"/>
        <v>16293.62808167726</v>
      </c>
      <c r="BF223" s="136">
        <f t="shared" si="363"/>
        <v>8939314601.1110115</v>
      </c>
      <c r="BG223" s="136">
        <f t="shared" si="364"/>
        <v>-172556620.6286602</v>
      </c>
      <c r="BH223" s="136">
        <f t="shared" si="365"/>
        <v>8.2463871495175612E-19</v>
      </c>
      <c r="BI223" s="136">
        <f t="shared" si="366"/>
        <v>1.1362981793190573E-17</v>
      </c>
      <c r="BJ223" s="150">
        <f t="shared" si="329"/>
        <v>16293.631979128091</v>
      </c>
      <c r="BK223" s="150">
        <f t="shared" si="367"/>
        <v>572918034.14722013</v>
      </c>
      <c r="BL223" s="149">
        <f t="shared" si="368"/>
        <v>389176705.72148526</v>
      </c>
      <c r="BM223" s="150">
        <f t="shared" si="369"/>
        <v>0</v>
      </c>
      <c r="BN223" s="150">
        <f t="shared" si="383"/>
        <v>19588440056.708843</v>
      </c>
      <c r="BO223" s="154">
        <f t="shared" si="370"/>
        <v>1.5255862923287953E-2</v>
      </c>
      <c r="BP223" s="154">
        <f t="shared" si="330"/>
        <v>1.5255862923287953E-2</v>
      </c>
      <c r="BQ223" s="148">
        <f t="shared" si="371"/>
        <v>2042176644663.2476</v>
      </c>
      <c r="BR223" s="148">
        <f t="shared" si="372"/>
        <v>2042.1766446632475</v>
      </c>
      <c r="BS223" s="139">
        <f t="shared" si="331"/>
        <v>-21863289.88749643</v>
      </c>
      <c r="BT223" s="139">
        <f t="shared" si="332"/>
        <v>1526253642.9681945</v>
      </c>
      <c r="BU223" s="139">
        <f t="shared" si="333"/>
        <v>2759305679.0265856</v>
      </c>
      <c r="BV223" s="139">
        <f t="shared" si="373"/>
        <v>219036540340.63202</v>
      </c>
      <c r="BW223" s="139">
        <f t="shared" si="374"/>
        <v>32321499694.688381</v>
      </c>
      <c r="BX223" s="139">
        <f t="shared" si="375"/>
        <v>11375226001553.201</v>
      </c>
      <c r="BY223" s="143">
        <f t="shared" si="376"/>
        <v>8.8592500525166233</v>
      </c>
      <c r="BZ223" s="143">
        <f t="shared" si="334"/>
        <v>8.8592500525166233</v>
      </c>
      <c r="CA223" s="143">
        <f t="shared" si="335"/>
        <v>98.198166625986985</v>
      </c>
      <c r="CB223" s="143">
        <f t="shared" si="336"/>
        <v>98.198166625986985</v>
      </c>
      <c r="CC223" s="143">
        <f t="shared" si="337"/>
        <v>0.89281228978374583</v>
      </c>
      <c r="CD223" s="143">
        <f t="shared" si="338"/>
        <v>8.9304582257383665</v>
      </c>
      <c r="CE223" s="166">
        <f t="shared" si="339"/>
        <v>97.25427375075742</v>
      </c>
      <c r="CG223" s="167">
        <v>222</v>
      </c>
      <c r="CH223" s="169">
        <f t="shared" si="377"/>
        <v>221</v>
      </c>
      <c r="CI223" s="170">
        <f t="shared" si="378"/>
        <v>1.9707562704894734</v>
      </c>
      <c r="CK223" s="189">
        <v>221</v>
      </c>
      <c r="CL223" s="190">
        <f>'Litter calculation'!G$30+CK223</f>
        <v>42896</v>
      </c>
      <c r="CM223" s="193">
        <f t="shared" si="379"/>
        <v>6</v>
      </c>
      <c r="CN223" s="189">
        <f t="shared" si="340"/>
        <v>0.06</v>
      </c>
      <c r="CO223" s="194">
        <f t="shared" si="341"/>
        <v>0.02</v>
      </c>
      <c r="CP223" s="194">
        <f t="shared" si="342"/>
        <v>0.04</v>
      </c>
      <c r="CQ223" s="189">
        <f t="shared" si="343"/>
        <v>0.996</v>
      </c>
      <c r="CR223" s="189">
        <f t="shared" ref="CR223:CS242" si="402">IF($CM223=12,$D$50,IF($CM223&lt;=2,$D$50,IF($CM223&lt;=5,$D$52,IF($CM223&lt;=8,$D$54,$D$56))))</f>
        <v>9.9599999999999994E-2</v>
      </c>
      <c r="CS223" s="189">
        <f t="shared" si="402"/>
        <v>9.9599999999999994E-2</v>
      </c>
      <c r="CT223" s="189">
        <f t="shared" si="344"/>
        <v>1.6999999999999999E-3</v>
      </c>
      <c r="CU223" s="189">
        <f t="shared" ref="CU223:CV242" si="403">IF($CM223=12,$D$58,IF($CM223&lt;=2,$D$58,IF($CM223&lt;=5,$D$60,IF($CM223&lt;=8,$D$62,$D$64))))</f>
        <v>1.7000000000000001E-4</v>
      </c>
      <c r="CV223" s="189">
        <f t="shared" si="403"/>
        <v>1.7000000000000001E-4</v>
      </c>
      <c r="CW223" s="189">
        <f t="shared" si="345"/>
        <v>9.9999999999999995E-7</v>
      </c>
      <c r="CX223" s="189">
        <f t="shared" ref="CX223:CY242" si="404">IF($CM223=12,$D$66,IF($CM223&lt;=2,$D$66,IF($CM223&lt;=5,$D$68,IF($CM223&lt;=8,$D$70,$D$72))))</f>
        <v>9.9999999999999995E-8</v>
      </c>
      <c r="CY223" s="189">
        <f t="shared" si="404"/>
        <v>9.9999999999999995E-8</v>
      </c>
      <c r="CZ223" s="195">
        <f t="shared" si="384"/>
        <v>5.7488814656259102</v>
      </c>
      <c r="DA223" s="195">
        <f t="shared" si="385"/>
        <v>66.977931861478524</v>
      </c>
      <c r="DB223" s="195">
        <f t="shared" si="386"/>
        <v>1.450339487111558</v>
      </c>
      <c r="DC223" s="195">
        <f t="shared" si="387"/>
        <v>48.401246073319534</v>
      </c>
      <c r="DD223" s="195">
        <f t="shared" si="388"/>
        <v>1.1161533320603927</v>
      </c>
      <c r="DE223" s="195">
        <f t="shared" si="389"/>
        <v>35.737441408901034</v>
      </c>
      <c r="DF223" s="195">
        <f t="shared" si="390"/>
        <v>159.43199362849697</v>
      </c>
    </row>
    <row r="224" spans="9:110" x14ac:dyDescent="0.2">
      <c r="I224" s="69">
        <f t="shared" si="380"/>
        <v>221</v>
      </c>
      <c r="J224" s="76">
        <f t="shared" si="380"/>
        <v>43930</v>
      </c>
      <c r="K224" s="74">
        <f t="shared" si="346"/>
        <v>4</v>
      </c>
      <c r="L224" s="75">
        <f t="shared" si="309"/>
        <v>19.006742527074351</v>
      </c>
      <c r="M224" s="75">
        <f t="shared" si="310"/>
        <v>0.2</v>
      </c>
      <c r="N224" s="75">
        <f t="shared" si="311"/>
        <v>0.1</v>
      </c>
      <c r="O224" s="75">
        <f t="shared" si="312"/>
        <v>0.15</v>
      </c>
      <c r="P224" s="78">
        <f t="shared" si="395"/>
        <v>0.8351178795748585</v>
      </c>
      <c r="Q224" s="78">
        <f t="shared" si="313"/>
        <v>0.16780042975643669</v>
      </c>
      <c r="R224" s="78">
        <f t="shared" si="314"/>
        <v>7.5510193390396496E-2</v>
      </c>
      <c r="S224" s="78">
        <f t="shared" si="315"/>
        <v>0.3690055746958677</v>
      </c>
      <c r="T224" s="79">
        <f t="shared" si="316"/>
        <v>79.007228992176778</v>
      </c>
      <c r="U224" s="79">
        <f t="shared" si="317"/>
        <v>9.8759036240220972</v>
      </c>
      <c r="V224" s="79">
        <f t="shared" si="318"/>
        <v>9.8759036240220972</v>
      </c>
      <c r="W224" s="79">
        <f t="shared" si="319"/>
        <v>44.441566308099432</v>
      </c>
      <c r="X224" s="78">
        <f t="shared" si="320"/>
        <v>8.8600570619121244E-2</v>
      </c>
      <c r="Y224" s="80">
        <f t="shared" si="321"/>
        <v>2.8176217459058725E-2</v>
      </c>
      <c r="Z224" s="63">
        <f t="shared" si="347"/>
        <v>9.207832880608688</v>
      </c>
      <c r="AA224" s="63">
        <f t="shared" si="348"/>
        <v>9.207832880608688</v>
      </c>
      <c r="AB224" s="80">
        <f t="shared" si="322"/>
        <v>7.8137493914765946E-2</v>
      </c>
      <c r="AC224" s="119">
        <f t="shared" si="349"/>
        <v>0</v>
      </c>
      <c r="AD224" s="119">
        <f t="shared" si="350"/>
        <v>0</v>
      </c>
      <c r="AE224" s="119">
        <f t="shared" si="323"/>
        <v>0</v>
      </c>
      <c r="AF224" s="119">
        <f t="shared" si="351"/>
        <v>0</v>
      </c>
      <c r="AG224" s="119">
        <f t="shared" si="352"/>
        <v>450358.29143095663</v>
      </c>
      <c r="AH224" s="121">
        <f t="shared" si="381"/>
        <v>4469999.9999999972</v>
      </c>
      <c r="AI224" s="126">
        <f t="shared" si="353"/>
        <v>4019641.7085690405</v>
      </c>
      <c r="AJ224" s="119">
        <f t="shared" si="324"/>
        <v>18854.302295128982</v>
      </c>
      <c r="AK224" s="119">
        <f t="shared" si="354"/>
        <v>24867.146355650457</v>
      </c>
      <c r="AL224" s="119">
        <f t="shared" si="355"/>
        <v>2760514.6190557224</v>
      </c>
      <c r="AM224" s="126">
        <f t="shared" si="325"/>
        <v>1259127.0895133181</v>
      </c>
      <c r="AN224" s="121">
        <f t="shared" si="356"/>
        <v>182628889.30084246</v>
      </c>
      <c r="AO224" s="120">
        <f t="shared" si="396"/>
        <v>18262.888930084246</v>
      </c>
      <c r="AP224" s="128">
        <f t="shared" si="326"/>
        <v>7000</v>
      </c>
      <c r="AQ224" s="132">
        <f t="shared" si="357"/>
        <v>222.10000000000059</v>
      </c>
      <c r="AR224" s="132">
        <f t="shared" si="358"/>
        <v>262.67000000000081</v>
      </c>
      <c r="AS224" s="132">
        <f t="shared" si="359"/>
        <v>159.97499999999957</v>
      </c>
      <c r="AT224" s="139">
        <f t="shared" si="397"/>
        <v>40525350535.857056</v>
      </c>
      <c r="AU224" s="139">
        <f t="shared" si="398"/>
        <v>-763108778.02454376</v>
      </c>
      <c r="AV224" s="139">
        <f t="shared" si="391"/>
        <v>3.9501594660965109E-26</v>
      </c>
      <c r="AW224" s="139">
        <f t="shared" si="327"/>
        <v>1.7669872705406852E-24</v>
      </c>
      <c r="AX224" s="133">
        <f t="shared" si="360"/>
        <v>47952867463.722351</v>
      </c>
      <c r="AY224" s="133">
        <f t="shared" si="399"/>
        <v>-928422189.47794342</v>
      </c>
      <c r="AZ224" s="133">
        <f t="shared" si="361"/>
        <v>2.1067815074864472E-3</v>
      </c>
      <c r="BA224" s="133">
        <f t="shared" si="362"/>
        <v>3.2141149680447552E-3</v>
      </c>
      <c r="BB224" s="146">
        <f t="shared" si="400"/>
        <v>29188662232.507069</v>
      </c>
      <c r="BC224" s="146">
        <f t="shared" si="401"/>
        <v>-548526495.25119781</v>
      </c>
      <c r="BD224" s="146">
        <f t="shared" si="382"/>
        <v>20531.242819803614</v>
      </c>
      <c r="BE224" s="146">
        <f t="shared" si="328"/>
        <v>14747.011105251417</v>
      </c>
      <c r="BF224" s="136">
        <f t="shared" si="363"/>
        <v>8766186686.4404373</v>
      </c>
      <c r="BG224" s="136">
        <f t="shared" si="364"/>
        <v>-173127914.67057419</v>
      </c>
      <c r="BH224" s="136">
        <f t="shared" si="365"/>
        <v>5.5913042992198879E-19</v>
      </c>
      <c r="BI224" s="136">
        <f t="shared" si="366"/>
        <v>7.6677522222483348E-18</v>
      </c>
      <c r="BJ224" s="150">
        <f t="shared" si="329"/>
        <v>14747.014319366384</v>
      </c>
      <c r="BK224" s="150">
        <f t="shared" si="367"/>
        <v>541239356.92799616</v>
      </c>
      <c r="BL224" s="149">
        <f t="shared" si="368"/>
        <v>379369776.09514296</v>
      </c>
      <c r="BM224" s="150">
        <f t="shared" si="369"/>
        <v>0</v>
      </c>
      <c r="BN224" s="150">
        <f t="shared" si="383"/>
        <v>18667845670.700024</v>
      </c>
      <c r="BO224" s="154">
        <f t="shared" si="370"/>
        <v>1.4826021794126898E-2</v>
      </c>
      <c r="BP224" s="154">
        <f t="shared" si="330"/>
        <v>1.4826021794126898E-2</v>
      </c>
      <c r="BQ224" s="148">
        <f t="shared" si="371"/>
        <v>2042556014439.3428</v>
      </c>
      <c r="BR224" s="148">
        <f t="shared" si="372"/>
        <v>2042.5560144393428</v>
      </c>
      <c r="BS224" s="139">
        <f t="shared" si="331"/>
        <v>-21923399.271024086</v>
      </c>
      <c r="BT224" s="139">
        <f t="shared" si="332"/>
        <v>1441861646.8561819</v>
      </c>
      <c r="BU224" s="139">
        <f t="shared" si="333"/>
        <v>2705866141.1770105</v>
      </c>
      <c r="BV224" s="139">
        <f t="shared" si="373"/>
        <v>220304267657.23486</v>
      </c>
      <c r="BW224" s="139">
        <f t="shared" si="374"/>
        <v>31911771095.588047</v>
      </c>
      <c r="BX224" s="139">
        <f t="shared" si="375"/>
        <v>11182663853804.25</v>
      </c>
      <c r="BY224" s="143">
        <f t="shared" si="376"/>
        <v>8.8812828720305035</v>
      </c>
      <c r="BZ224" s="143">
        <f t="shared" si="334"/>
        <v>8.8812828720305035</v>
      </c>
      <c r="CA224" s="143">
        <f t="shared" si="335"/>
        <v>98.442383965946775</v>
      </c>
      <c r="CB224" s="143">
        <f t="shared" si="336"/>
        <v>98.442383965946775</v>
      </c>
      <c r="CC224" s="143">
        <f t="shared" si="337"/>
        <v>0.89021717028630276</v>
      </c>
      <c r="CD224" s="143">
        <f t="shared" si="338"/>
        <v>8.953013488714415</v>
      </c>
      <c r="CE224" s="166">
        <f t="shared" si="339"/>
        <v>97.232580182564874</v>
      </c>
      <c r="CG224" s="167">
        <v>223</v>
      </c>
      <c r="CH224" s="169">
        <f t="shared" si="377"/>
        <v>222</v>
      </c>
      <c r="CI224" s="170">
        <f t="shared" si="378"/>
        <v>1.9707073953204004</v>
      </c>
      <c r="CK224" s="189">
        <v>222</v>
      </c>
      <c r="CL224" s="190">
        <f>'Litter calculation'!G$30+CK224</f>
        <v>42897</v>
      </c>
      <c r="CM224" s="193">
        <f t="shared" si="379"/>
        <v>6</v>
      </c>
      <c r="CN224" s="189">
        <f t="shared" si="340"/>
        <v>0.06</v>
      </c>
      <c r="CO224" s="194">
        <f t="shared" si="341"/>
        <v>0.02</v>
      </c>
      <c r="CP224" s="194">
        <f t="shared" si="342"/>
        <v>0.04</v>
      </c>
      <c r="CQ224" s="189">
        <f t="shared" si="343"/>
        <v>0.996</v>
      </c>
      <c r="CR224" s="189">
        <f t="shared" si="402"/>
        <v>9.9599999999999994E-2</v>
      </c>
      <c r="CS224" s="189">
        <f t="shared" si="402"/>
        <v>9.9599999999999994E-2</v>
      </c>
      <c r="CT224" s="189">
        <f t="shared" si="344"/>
        <v>1.6999999999999999E-3</v>
      </c>
      <c r="CU224" s="189">
        <f t="shared" si="403"/>
        <v>1.7000000000000001E-4</v>
      </c>
      <c r="CV224" s="189">
        <f t="shared" si="403"/>
        <v>1.7000000000000001E-4</v>
      </c>
      <c r="CW224" s="189">
        <f t="shared" si="345"/>
        <v>9.9999999999999995E-7</v>
      </c>
      <c r="CX224" s="189">
        <f t="shared" si="404"/>
        <v>9.9999999999999995E-8</v>
      </c>
      <c r="CY224" s="189">
        <f t="shared" si="404"/>
        <v>9.9999999999999995E-8</v>
      </c>
      <c r="CZ224" s="195">
        <f t="shared" si="384"/>
        <v>5.7988766695626879</v>
      </c>
      <c r="DA224" s="195">
        <f t="shared" si="385"/>
        <v>66.978104883580158</v>
      </c>
      <c r="DB224" s="195">
        <f t="shared" si="386"/>
        <v>1.4520849503549671</v>
      </c>
      <c r="DC224" s="195">
        <f t="shared" si="387"/>
        <v>48.419249233195174</v>
      </c>
      <c r="DD224" s="195">
        <f t="shared" si="388"/>
        <v>1.1199476021214441</v>
      </c>
      <c r="DE224" s="195">
        <f t="shared" si="389"/>
        <v>35.773453835157071</v>
      </c>
      <c r="DF224" s="195">
        <f t="shared" si="390"/>
        <v>159.54171717397151</v>
      </c>
    </row>
    <row r="225" spans="9:110" x14ac:dyDescent="0.2">
      <c r="I225" s="69">
        <f t="shared" si="380"/>
        <v>222</v>
      </c>
      <c r="J225" s="76">
        <f t="shared" si="380"/>
        <v>43931</v>
      </c>
      <c r="K225" s="74">
        <f t="shared" si="346"/>
        <v>4</v>
      </c>
      <c r="L225" s="75">
        <f t="shared" si="309"/>
        <v>18.873526382982607</v>
      </c>
      <c r="M225" s="75">
        <f t="shared" si="310"/>
        <v>0.2</v>
      </c>
      <c r="N225" s="75">
        <f t="shared" si="311"/>
        <v>0.1</v>
      </c>
      <c r="O225" s="75">
        <f t="shared" si="312"/>
        <v>0.15</v>
      </c>
      <c r="P225" s="78">
        <f t="shared" si="395"/>
        <v>0.83183589382863277</v>
      </c>
      <c r="Q225" s="78">
        <f t="shared" si="313"/>
        <v>0.16714097959719507</v>
      </c>
      <c r="R225" s="78">
        <f t="shared" si="314"/>
        <v>7.5213440818737765E-2</v>
      </c>
      <c r="S225" s="78">
        <f t="shared" si="315"/>
        <v>0.36755539494753542</v>
      </c>
      <c r="T225" s="79">
        <f t="shared" si="316"/>
        <v>78.888778200824092</v>
      </c>
      <c r="U225" s="79">
        <f t="shared" si="317"/>
        <v>9.8610972751030115</v>
      </c>
      <c r="V225" s="79">
        <f t="shared" si="318"/>
        <v>9.8610972751030115</v>
      </c>
      <c r="W225" s="79">
        <f t="shared" si="319"/>
        <v>44.374937737963549</v>
      </c>
      <c r="X225" s="78">
        <f t="shared" si="320"/>
        <v>8.8026566454491723E-2</v>
      </c>
      <c r="Y225" s="80">
        <f t="shared" si="321"/>
        <v>2.7934829805964484E-2</v>
      </c>
      <c r="Z225" s="63">
        <f t="shared" si="347"/>
        <v>9.2333062601804308</v>
      </c>
      <c r="AA225" s="63">
        <f t="shared" si="348"/>
        <v>9.2333062601804308</v>
      </c>
      <c r="AB225" s="80">
        <f t="shared" si="322"/>
        <v>7.7891013995781494E-2</v>
      </c>
      <c r="AC225" s="119">
        <f t="shared" si="349"/>
        <v>0</v>
      </c>
      <c r="AD225" s="119">
        <f t="shared" si="350"/>
        <v>0</v>
      </c>
      <c r="AE225" s="119">
        <f t="shared" si="323"/>
        <v>0</v>
      </c>
      <c r="AF225" s="119">
        <f t="shared" si="351"/>
        <v>0</v>
      </c>
      <c r="AG225" s="119">
        <f t="shared" si="352"/>
        <v>450358.29143095663</v>
      </c>
      <c r="AH225" s="121">
        <f t="shared" si="381"/>
        <v>4469999.9999999972</v>
      </c>
      <c r="AI225" s="126">
        <f t="shared" si="353"/>
        <v>4019641.7085690405</v>
      </c>
      <c r="AJ225" s="119">
        <f t="shared" si="324"/>
        <v>18933.773192044238</v>
      </c>
      <c r="AK225" s="119">
        <f t="shared" si="354"/>
        <v>24946.617252565713</v>
      </c>
      <c r="AL225" s="119">
        <f t="shared" si="355"/>
        <v>2785461.2363082883</v>
      </c>
      <c r="AM225" s="126">
        <f t="shared" si="325"/>
        <v>1234180.4722607522</v>
      </c>
      <c r="AN225" s="121">
        <f t="shared" si="356"/>
        <v>179010530.96466345</v>
      </c>
      <c r="AO225" s="120">
        <f t="shared" si="396"/>
        <v>17901.053096466345</v>
      </c>
      <c r="AP225" s="128">
        <f t="shared" si="326"/>
        <v>7000</v>
      </c>
      <c r="AQ225" s="132">
        <f t="shared" si="357"/>
        <v>222.30000000000058</v>
      </c>
      <c r="AR225" s="132">
        <f t="shared" si="358"/>
        <v>262.77000000000083</v>
      </c>
      <c r="AS225" s="132">
        <f t="shared" si="359"/>
        <v>160.12499999999957</v>
      </c>
      <c r="AT225" s="139">
        <f t="shared" si="397"/>
        <v>39758238927.251854</v>
      </c>
      <c r="AU225" s="139">
        <f t="shared" si="398"/>
        <v>-767111608.60520172</v>
      </c>
      <c r="AV225" s="139">
        <f t="shared" si="391"/>
        <v>1.6812329792809085E-26</v>
      </c>
      <c r="AW225" s="139">
        <f t="shared" si="327"/>
        <v>7.4903096111012098E-25</v>
      </c>
      <c r="AX225" s="133">
        <f t="shared" si="360"/>
        <v>47020696168.488289</v>
      </c>
      <c r="AY225" s="133">
        <f t="shared" si="399"/>
        <v>-932171295.23406219</v>
      </c>
      <c r="AZ225" s="133">
        <f t="shared" si="361"/>
        <v>1.746703416512303E-3</v>
      </c>
      <c r="BA225" s="133">
        <f t="shared" si="362"/>
        <v>2.6511759801961109E-3</v>
      </c>
      <c r="BB225" s="146">
        <f t="shared" si="400"/>
        <v>28637209691.071957</v>
      </c>
      <c r="BC225" s="146">
        <f t="shared" si="401"/>
        <v>-551452541.435112</v>
      </c>
      <c r="BD225" s="146">
        <f t="shared" si="382"/>
        <v>18678.331875136446</v>
      </c>
      <c r="BE225" s="146">
        <f t="shared" si="328"/>
        <v>13345.312857415056</v>
      </c>
      <c r="BF225" s="136">
        <f t="shared" si="363"/>
        <v>8592505486.3038445</v>
      </c>
      <c r="BG225" s="136">
        <f t="shared" si="364"/>
        <v>-173681200.13659286</v>
      </c>
      <c r="BH225" s="136">
        <f t="shared" si="365"/>
        <v>3.7948529511767454E-19</v>
      </c>
      <c r="BI225" s="136">
        <f t="shared" si="366"/>
        <v>5.1794516719854245E-18</v>
      </c>
      <c r="BJ225" s="150">
        <f t="shared" si="329"/>
        <v>13345.315508591037</v>
      </c>
      <c r="BK225" s="150">
        <f t="shared" si="367"/>
        <v>511151513.69272888</v>
      </c>
      <c r="BL225" s="149">
        <f t="shared" si="368"/>
        <v>369859091.07628131</v>
      </c>
      <c r="BM225" s="150">
        <f t="shared" si="369"/>
        <v>0</v>
      </c>
      <c r="BN225" s="150">
        <f t="shared" si="383"/>
        <v>17786848411.246521</v>
      </c>
      <c r="BO225" s="154">
        <f t="shared" si="370"/>
        <v>1.4411869909645268E-2</v>
      </c>
      <c r="BP225" s="154">
        <f t="shared" si="330"/>
        <v>1.4411869909645268E-2</v>
      </c>
      <c r="BQ225" s="148">
        <f t="shared" si="371"/>
        <v>2042925873530.4189</v>
      </c>
      <c r="BR225" s="148">
        <f t="shared" si="372"/>
        <v>2042.9258735304188</v>
      </c>
      <c r="BS225" s="139">
        <f t="shared" si="331"/>
        <v>-21984050.140601635</v>
      </c>
      <c r="BT225" s="139">
        <f t="shared" si="332"/>
        <v>1361707632.4774299</v>
      </c>
      <c r="BU225" s="139">
        <f t="shared" si="333"/>
        <v>2652255820.2353969</v>
      </c>
      <c r="BV225" s="139">
        <f t="shared" si="373"/>
        <v>221557964520.31253</v>
      </c>
      <c r="BW225" s="139">
        <f t="shared" si="374"/>
        <v>31491101240.236549</v>
      </c>
      <c r="BX225" s="139">
        <f t="shared" si="375"/>
        <v>10988561043021.32</v>
      </c>
      <c r="BY225" s="143">
        <f t="shared" si="376"/>
        <v>8.9035285276331173</v>
      </c>
      <c r="BZ225" s="143">
        <f t="shared" si="334"/>
        <v>8.9035285276331173</v>
      </c>
      <c r="CA225" s="143">
        <f t="shared" si="335"/>
        <v>98.688960434905255</v>
      </c>
      <c r="CB225" s="143">
        <f t="shared" si="336"/>
        <v>98.688960434905255</v>
      </c>
      <c r="CC225" s="143">
        <f t="shared" si="337"/>
        <v>0.88771612901369279</v>
      </c>
      <c r="CD225" s="143">
        <f t="shared" si="338"/>
        <v>8.9757879505817488</v>
      </c>
      <c r="CE225" s="166">
        <f t="shared" si="339"/>
        <v>97.210984859137028</v>
      </c>
      <c r="CG225" s="167">
        <v>224</v>
      </c>
      <c r="CH225" s="169">
        <f t="shared" si="377"/>
        <v>223</v>
      </c>
      <c r="CI225" s="170">
        <f t="shared" si="378"/>
        <v>1.9706589608358136</v>
      </c>
      <c r="CK225" s="189">
        <v>223</v>
      </c>
      <c r="CL225" s="190">
        <f>'Litter calculation'!G$30+CK225</f>
        <v>42898</v>
      </c>
      <c r="CM225" s="193">
        <f t="shared" si="379"/>
        <v>6</v>
      </c>
      <c r="CN225" s="189">
        <f t="shared" si="340"/>
        <v>0.06</v>
      </c>
      <c r="CO225" s="194">
        <f t="shared" si="341"/>
        <v>0.02</v>
      </c>
      <c r="CP225" s="194">
        <f t="shared" si="342"/>
        <v>0.04</v>
      </c>
      <c r="CQ225" s="189">
        <f t="shared" si="343"/>
        <v>0.996</v>
      </c>
      <c r="CR225" s="189">
        <f t="shared" si="402"/>
        <v>9.9599999999999994E-2</v>
      </c>
      <c r="CS225" s="189">
        <f t="shared" si="402"/>
        <v>9.9599999999999994E-2</v>
      </c>
      <c r="CT225" s="189">
        <f t="shared" si="344"/>
        <v>1.6999999999999999E-3</v>
      </c>
      <c r="CU225" s="189">
        <f t="shared" si="403"/>
        <v>1.7000000000000001E-4</v>
      </c>
      <c r="CV225" s="189">
        <f t="shared" si="403"/>
        <v>1.7000000000000001E-4</v>
      </c>
      <c r="CW225" s="189">
        <f t="shared" si="345"/>
        <v>9.9999999999999995E-7</v>
      </c>
      <c r="CX225" s="189">
        <f t="shared" si="404"/>
        <v>9.9999999999999995E-8</v>
      </c>
      <c r="CY225" s="189">
        <f t="shared" si="404"/>
        <v>9.9999999999999995E-8</v>
      </c>
      <c r="CZ225" s="195">
        <f t="shared" si="384"/>
        <v>5.8487869538549226</v>
      </c>
      <c r="DA225" s="195">
        <f t="shared" si="385"/>
        <v>66.978277905508776</v>
      </c>
      <c r="DB225" s="195">
        <f t="shared" si="386"/>
        <v>1.4538301168948453</v>
      </c>
      <c r="DC225" s="195">
        <f t="shared" si="387"/>
        <v>48.437252391270498</v>
      </c>
      <c r="DD225" s="195">
        <f t="shared" si="388"/>
        <v>1.1237412272114091</v>
      </c>
      <c r="DE225" s="195">
        <f t="shared" si="389"/>
        <v>35.809466257811863</v>
      </c>
      <c r="DF225" s="195">
        <f t="shared" si="390"/>
        <v>159.65135485255232</v>
      </c>
    </row>
    <row r="226" spans="9:110" x14ac:dyDescent="0.2">
      <c r="I226" s="69">
        <f t="shared" si="380"/>
        <v>223</v>
      </c>
      <c r="J226" s="76">
        <f t="shared" si="380"/>
        <v>43932</v>
      </c>
      <c r="K226" s="74">
        <f t="shared" si="346"/>
        <v>4</v>
      </c>
      <c r="L226" s="75">
        <f t="shared" si="309"/>
        <v>18.739817227710276</v>
      </c>
      <c r="M226" s="75">
        <f t="shared" si="310"/>
        <v>0.2</v>
      </c>
      <c r="N226" s="75">
        <f t="shared" si="311"/>
        <v>0.1</v>
      </c>
      <c r="O226" s="75">
        <f t="shared" si="312"/>
        <v>0.15</v>
      </c>
      <c r="P226" s="78">
        <f t="shared" si="395"/>
        <v>0.82855473171129868</v>
      </c>
      <c r="Q226" s="78">
        <f t="shared" si="313"/>
        <v>0.16648169492989817</v>
      </c>
      <c r="R226" s="78">
        <f t="shared" si="314"/>
        <v>7.4916762718454169E-2</v>
      </c>
      <c r="S226" s="78">
        <f t="shared" si="315"/>
        <v>0.36610557912824826</v>
      </c>
      <c r="T226" s="79">
        <f t="shared" si="316"/>
        <v>78.773093077962685</v>
      </c>
      <c r="U226" s="79">
        <f t="shared" si="317"/>
        <v>9.8466366347453356</v>
      </c>
      <c r="V226" s="79">
        <f t="shared" si="318"/>
        <v>9.8466366347453356</v>
      </c>
      <c r="W226" s="79">
        <f t="shared" si="319"/>
        <v>44.309864856354011</v>
      </c>
      <c r="X226" s="78">
        <f t="shared" si="320"/>
        <v>8.7454177354102186E-2</v>
      </c>
      <c r="Y226" s="80">
        <f t="shared" si="321"/>
        <v>2.7692548816611019E-2</v>
      </c>
      <c r="Z226" s="63">
        <f t="shared" si="347"/>
        <v>9.2590019492016165</v>
      </c>
      <c r="AA226" s="63">
        <f t="shared" si="348"/>
        <v>9.2590019492016165</v>
      </c>
      <c r="AB226" s="80">
        <f t="shared" si="322"/>
        <v>7.7644403719051652E-2</v>
      </c>
      <c r="AC226" s="119">
        <f t="shared" si="349"/>
        <v>0</v>
      </c>
      <c r="AD226" s="119">
        <f t="shared" si="350"/>
        <v>0</v>
      </c>
      <c r="AE226" s="119">
        <f t="shared" si="323"/>
        <v>0</v>
      </c>
      <c r="AF226" s="119">
        <f t="shared" si="351"/>
        <v>0</v>
      </c>
      <c r="AG226" s="119">
        <f t="shared" si="352"/>
        <v>450358.29143095663</v>
      </c>
      <c r="AH226" s="121">
        <f t="shared" si="381"/>
        <v>4469999.9999999972</v>
      </c>
      <c r="AI226" s="126">
        <f t="shared" si="353"/>
        <v>4019641.7085690405</v>
      </c>
      <c r="AJ226" s="119">
        <f t="shared" si="324"/>
        <v>19010.621759613063</v>
      </c>
      <c r="AK226" s="119">
        <f t="shared" si="354"/>
        <v>25023.465820134537</v>
      </c>
      <c r="AL226" s="119">
        <f t="shared" si="355"/>
        <v>2810484.7021284229</v>
      </c>
      <c r="AM226" s="126">
        <f t="shared" si="325"/>
        <v>1209157.0064406176</v>
      </c>
      <c r="AN226" s="121">
        <f t="shared" si="356"/>
        <v>175381026.20120451</v>
      </c>
      <c r="AO226" s="120">
        <f t="shared" si="396"/>
        <v>17538.102620120451</v>
      </c>
      <c r="AP226" s="128">
        <f t="shared" si="326"/>
        <v>7000</v>
      </c>
      <c r="AQ226" s="132">
        <f t="shared" si="357"/>
        <v>222.50000000000057</v>
      </c>
      <c r="AR226" s="132">
        <f t="shared" si="358"/>
        <v>262.87000000000086</v>
      </c>
      <c r="AS226" s="132">
        <f t="shared" si="359"/>
        <v>160.27499999999958</v>
      </c>
      <c r="AT226" s="139">
        <f t="shared" si="397"/>
        <v>38987202124.527863</v>
      </c>
      <c r="AU226" s="139">
        <f t="shared" si="398"/>
        <v>-771036802.72399139</v>
      </c>
      <c r="AV226" s="139">
        <f t="shared" si="391"/>
        <v>7.1756474393516566E-27</v>
      </c>
      <c r="AW226" s="139">
        <f t="shared" si="327"/>
        <v>3.1841549978205553E-25</v>
      </c>
      <c r="AX226" s="133">
        <f t="shared" si="360"/>
        <v>46084872254.890656</v>
      </c>
      <c r="AY226" s="133">
        <f t="shared" si="399"/>
        <v>-935823913.59763336</v>
      </c>
      <c r="AZ226" s="133">
        <f t="shared" si="361"/>
        <v>1.4484386259012068E-3</v>
      </c>
      <c r="BA226" s="133">
        <f t="shared" si="362"/>
        <v>2.1872825196997295E-3</v>
      </c>
      <c r="BB226" s="146">
        <f t="shared" si="400"/>
        <v>28082886820.467796</v>
      </c>
      <c r="BC226" s="146">
        <f t="shared" si="401"/>
        <v>-554322870.60416031</v>
      </c>
      <c r="BD226" s="146">
        <f t="shared" si="382"/>
        <v>16989.646998632055</v>
      </c>
      <c r="BE226" s="146">
        <f t="shared" si="328"/>
        <v>12074.936581893104</v>
      </c>
      <c r="BF226" s="136">
        <f t="shared" si="363"/>
        <v>8418289257.6578159</v>
      </c>
      <c r="BG226" s="136">
        <f t="shared" si="364"/>
        <v>-174216228.64602852</v>
      </c>
      <c r="BH226" s="136">
        <f t="shared" si="365"/>
        <v>2.5781094170989228E-19</v>
      </c>
      <c r="BI226" s="136">
        <f t="shared" si="366"/>
        <v>3.5021279706758379E-18</v>
      </c>
      <c r="BJ226" s="150">
        <f t="shared" si="329"/>
        <v>12074.938769175624</v>
      </c>
      <c r="BK226" s="150">
        <f t="shared" si="367"/>
        <v>482576601.79072207</v>
      </c>
      <c r="BL226" s="149">
        <f t="shared" si="368"/>
        <v>360634934.08823377</v>
      </c>
      <c r="BM226" s="150">
        <f t="shared" si="369"/>
        <v>0</v>
      </c>
      <c r="BN226" s="150">
        <f t="shared" si="383"/>
        <v>16943648950.306335</v>
      </c>
      <c r="BO226" s="154">
        <f t="shared" si="370"/>
        <v>1.4012778208334723E-2</v>
      </c>
      <c r="BP226" s="154">
        <f t="shared" si="330"/>
        <v>1.4012778208334723E-2</v>
      </c>
      <c r="BQ226" s="148">
        <f t="shared" si="371"/>
        <v>2043286508464.5071</v>
      </c>
      <c r="BR226" s="148">
        <f t="shared" si="372"/>
        <v>2043.2865084645071</v>
      </c>
      <c r="BS226" s="139">
        <f t="shared" si="331"/>
        <v>-22045230.318093982</v>
      </c>
      <c r="BT226" s="139">
        <f t="shared" si="332"/>
        <v>1285584067.1704836</v>
      </c>
      <c r="BU226" s="139">
        <f t="shared" si="333"/>
        <v>2598480351.5920782</v>
      </c>
      <c r="BV226" s="139">
        <f t="shared" si="373"/>
        <v>222797141789.8201</v>
      </c>
      <c r="BW226" s="139">
        <f t="shared" si="374"/>
        <v>31059279856.22934</v>
      </c>
      <c r="BX226" s="139">
        <f t="shared" si="375"/>
        <v>10792917071438.648</v>
      </c>
      <c r="BY226" s="143">
        <f t="shared" si="376"/>
        <v>8.925984809209881</v>
      </c>
      <c r="BZ226" s="143">
        <f t="shared" si="334"/>
        <v>8.925984809209881</v>
      </c>
      <c r="CA226" s="143">
        <f t="shared" si="335"/>
        <v>98.937871535393796</v>
      </c>
      <c r="CB226" s="143">
        <f t="shared" si="336"/>
        <v>98.937871535393796</v>
      </c>
      <c r="CC226" s="143">
        <f t="shared" si="337"/>
        <v>0.88530855578774081</v>
      </c>
      <c r="CD226" s="143">
        <f t="shared" si="338"/>
        <v>8.998778928154886</v>
      </c>
      <c r="CE226" s="166">
        <f t="shared" si="339"/>
        <v>97.189513270713064</v>
      </c>
      <c r="CG226" s="167">
        <v>225</v>
      </c>
      <c r="CH226" s="169">
        <f t="shared" si="377"/>
        <v>224</v>
      </c>
      <c r="CI226" s="170">
        <f t="shared" si="378"/>
        <v>1.9706109611023637</v>
      </c>
      <c r="CK226" s="189">
        <v>224</v>
      </c>
      <c r="CL226" s="190">
        <f>'Litter calculation'!G$30+CK226</f>
        <v>42899</v>
      </c>
      <c r="CM226" s="193">
        <f t="shared" si="379"/>
        <v>6</v>
      </c>
      <c r="CN226" s="189">
        <f t="shared" si="340"/>
        <v>0.06</v>
      </c>
      <c r="CO226" s="194">
        <f t="shared" si="341"/>
        <v>0.02</v>
      </c>
      <c r="CP226" s="194">
        <f t="shared" si="342"/>
        <v>0.04</v>
      </c>
      <c r="CQ226" s="189">
        <f t="shared" si="343"/>
        <v>0.996</v>
      </c>
      <c r="CR226" s="189">
        <f t="shared" si="402"/>
        <v>9.9599999999999994E-2</v>
      </c>
      <c r="CS226" s="189">
        <f t="shared" si="402"/>
        <v>9.9599999999999994E-2</v>
      </c>
      <c r="CT226" s="189">
        <f t="shared" si="344"/>
        <v>1.6999999999999999E-3</v>
      </c>
      <c r="CU226" s="189">
        <f t="shared" si="403"/>
        <v>1.7000000000000001E-4</v>
      </c>
      <c r="CV226" s="189">
        <f t="shared" si="403"/>
        <v>1.7000000000000001E-4</v>
      </c>
      <c r="CW226" s="189">
        <f t="shared" si="345"/>
        <v>9.9999999999999995E-7</v>
      </c>
      <c r="CX226" s="189">
        <f t="shared" si="404"/>
        <v>9.9999999999999995E-8</v>
      </c>
      <c r="CY226" s="189">
        <f t="shared" si="404"/>
        <v>9.9999999999999995E-8</v>
      </c>
      <c r="CZ226" s="195">
        <f t="shared" si="384"/>
        <v>5.8986124627433707</v>
      </c>
      <c r="DA226" s="195">
        <f t="shared" si="385"/>
        <v>66.978450927264362</v>
      </c>
      <c r="DB226" s="195">
        <f t="shared" si="386"/>
        <v>1.4555749867816279</v>
      </c>
      <c r="DC226" s="195">
        <f t="shared" si="387"/>
        <v>48.455255547545505</v>
      </c>
      <c r="DD226" s="195">
        <f t="shared" si="388"/>
        <v>1.1275342074399237</v>
      </c>
      <c r="DE226" s="195">
        <f t="shared" si="389"/>
        <v>35.845478676865412</v>
      </c>
      <c r="DF226" s="195">
        <f t="shared" si="390"/>
        <v>159.76090680864019</v>
      </c>
    </row>
    <row r="227" spans="9:110" x14ac:dyDescent="0.2">
      <c r="I227" s="69">
        <f t="shared" si="380"/>
        <v>224</v>
      </c>
      <c r="J227" s="76">
        <f t="shared" si="380"/>
        <v>43933</v>
      </c>
      <c r="K227" s="74">
        <f t="shared" si="346"/>
        <v>4</v>
      </c>
      <c r="L227" s="75">
        <f t="shared" si="309"/>
        <v>18.60565538611489</v>
      </c>
      <c r="M227" s="75">
        <f t="shared" si="310"/>
        <v>0.2</v>
      </c>
      <c r="N227" s="75">
        <f t="shared" si="311"/>
        <v>0.1</v>
      </c>
      <c r="O227" s="75">
        <f t="shared" si="312"/>
        <v>0.15</v>
      </c>
      <c r="P227" s="78">
        <f t="shared" si="395"/>
        <v>0.82527546910654659</v>
      </c>
      <c r="Q227" s="78">
        <f t="shared" si="313"/>
        <v>0.16582279193210611</v>
      </c>
      <c r="R227" s="78">
        <f t="shared" si="314"/>
        <v>7.4620256369447746E-2</v>
      </c>
      <c r="S227" s="78">
        <f t="shared" si="315"/>
        <v>0.36465660262847405</v>
      </c>
      <c r="T227" s="79">
        <f t="shared" si="316"/>
        <v>78.66015546781415</v>
      </c>
      <c r="U227" s="79">
        <f t="shared" si="317"/>
        <v>9.8325194334767687</v>
      </c>
      <c r="V227" s="79">
        <f t="shared" si="318"/>
        <v>9.8325194334767687</v>
      </c>
      <c r="W227" s="79">
        <f t="shared" si="319"/>
        <v>44.246337450645463</v>
      </c>
      <c r="X227" s="78">
        <f t="shared" si="320"/>
        <v>8.688359120232271E-2</v>
      </c>
      <c r="Y227" s="80">
        <f t="shared" si="321"/>
        <v>2.744944755964018E-2</v>
      </c>
      <c r="Z227" s="63">
        <f t="shared" si="347"/>
        <v>9.2849146799978595</v>
      </c>
      <c r="AA227" s="63">
        <f t="shared" si="348"/>
        <v>9.2849146799978595</v>
      </c>
      <c r="AB227" s="80">
        <f t="shared" si="322"/>
        <v>7.7397743275626374E-2</v>
      </c>
      <c r="AC227" s="119">
        <f t="shared" si="349"/>
        <v>0</v>
      </c>
      <c r="AD227" s="119">
        <f t="shared" si="350"/>
        <v>0</v>
      </c>
      <c r="AE227" s="119">
        <f t="shared" si="323"/>
        <v>0</v>
      </c>
      <c r="AF227" s="119">
        <f t="shared" si="351"/>
        <v>0</v>
      </c>
      <c r="AG227" s="119">
        <f t="shared" si="352"/>
        <v>450358.29143095663</v>
      </c>
      <c r="AH227" s="121">
        <f t="shared" si="381"/>
        <v>4469999.9999999972</v>
      </c>
      <c r="AI227" s="126">
        <f t="shared" si="353"/>
        <v>4019641.7085690405</v>
      </c>
      <c r="AJ227" s="119">
        <f t="shared" si="324"/>
        <v>19084.813400324387</v>
      </c>
      <c r="AK227" s="119">
        <f t="shared" si="354"/>
        <v>25097.657460845861</v>
      </c>
      <c r="AL227" s="119">
        <f t="shared" si="355"/>
        <v>2835582.3595892689</v>
      </c>
      <c r="AM227" s="126">
        <f t="shared" si="325"/>
        <v>1184059.3489797716</v>
      </c>
      <c r="AN227" s="121">
        <f t="shared" si="356"/>
        <v>171740760.3818908</v>
      </c>
      <c r="AO227" s="120">
        <f t="shared" si="396"/>
        <v>17174.07603818908</v>
      </c>
      <c r="AP227" s="128">
        <f t="shared" si="326"/>
        <v>7000</v>
      </c>
      <c r="AQ227" s="132">
        <f t="shared" si="357"/>
        <v>222.70000000000056</v>
      </c>
      <c r="AR227" s="132">
        <f t="shared" si="358"/>
        <v>262.97000000000088</v>
      </c>
      <c r="AS227" s="132">
        <f t="shared" si="359"/>
        <v>160.42499999999959</v>
      </c>
      <c r="AT227" s="139">
        <f t="shared" si="397"/>
        <v>38212319184.970802</v>
      </c>
      <c r="AU227" s="139">
        <f t="shared" si="398"/>
        <v>-774882939.55706024</v>
      </c>
      <c r="AV227" s="139">
        <f t="shared" si="391"/>
        <v>3.0711828331510345E-27</v>
      </c>
      <c r="AW227" s="139">
        <f t="shared" si="327"/>
        <v>1.3574019227097933E-25</v>
      </c>
      <c r="AX227" s="133">
        <f t="shared" si="360"/>
        <v>45145493681.587784</v>
      </c>
      <c r="AY227" s="133">
        <f t="shared" si="399"/>
        <v>-939378573.3028717</v>
      </c>
      <c r="AZ227" s="133">
        <f t="shared" si="361"/>
        <v>1.2013070751093838E-3</v>
      </c>
      <c r="BA227" s="133">
        <f t="shared" si="362"/>
        <v>1.8048976272087435E-3</v>
      </c>
      <c r="BB227" s="146">
        <f t="shared" si="400"/>
        <v>27525750370.207478</v>
      </c>
      <c r="BC227" s="146">
        <f t="shared" si="401"/>
        <v>-557136450.26031876</v>
      </c>
      <c r="BD227" s="146">
        <f t="shared" si="382"/>
        <v>15450.617319725085</v>
      </c>
      <c r="BE227" s="146">
        <f t="shared" si="328"/>
        <v>10923.569054643702</v>
      </c>
      <c r="BF227" s="136">
        <f t="shared" si="363"/>
        <v>8243556498.330759</v>
      </c>
      <c r="BG227" s="136">
        <f t="shared" si="364"/>
        <v>-174732759.32705688</v>
      </c>
      <c r="BH227" s="136">
        <f t="shared" si="365"/>
        <v>1.7531689461446643E-19</v>
      </c>
      <c r="BI227" s="136">
        <f t="shared" si="366"/>
        <v>2.370306976876945E-18</v>
      </c>
      <c r="BJ227" s="150">
        <f t="shared" si="329"/>
        <v>10923.570859541329</v>
      </c>
      <c r="BK227" s="150">
        <f t="shared" si="367"/>
        <v>455440464.40078443</v>
      </c>
      <c r="BL227" s="149">
        <f t="shared" si="368"/>
        <v>351687907.54759026</v>
      </c>
      <c r="BM227" s="150">
        <f t="shared" si="369"/>
        <v>0</v>
      </c>
      <c r="BN227" s="150">
        <f t="shared" si="383"/>
        <v>16136531501.928822</v>
      </c>
      <c r="BO227" s="154">
        <f t="shared" si="370"/>
        <v>1.3628144160031035E-2</v>
      </c>
      <c r="BP227" s="154">
        <f t="shared" si="330"/>
        <v>1.3628144160031035E-2</v>
      </c>
      <c r="BQ227" s="148">
        <f t="shared" si="371"/>
        <v>2043638196372.0547</v>
      </c>
      <c r="BR227" s="148">
        <f t="shared" si="372"/>
        <v>2043.6381963720548</v>
      </c>
      <c r="BS227" s="139">
        <f t="shared" si="331"/>
        <v>-22106927.261426326</v>
      </c>
      <c r="BT227" s="139">
        <f t="shared" si="332"/>
        <v>1213293397.1636899</v>
      </c>
      <c r="BU227" s="139">
        <f t="shared" si="333"/>
        <v>2544545444.987534</v>
      </c>
      <c r="BV227" s="139">
        <f t="shared" si="373"/>
        <v>224021309242.26321</v>
      </c>
      <c r="BW227" s="139">
        <f t="shared" si="374"/>
        <v>30616124620.91217</v>
      </c>
      <c r="BX227" s="139">
        <f t="shared" si="375"/>
        <v>10595731941047.883</v>
      </c>
      <c r="BY227" s="143">
        <f t="shared" si="376"/>
        <v>8.9486493647278316</v>
      </c>
      <c r="BZ227" s="143">
        <f t="shared" si="334"/>
        <v>8.9486493647278316</v>
      </c>
      <c r="CA227" s="143">
        <f t="shared" si="335"/>
        <v>99.189091196884604</v>
      </c>
      <c r="CB227" s="143">
        <f t="shared" si="336"/>
        <v>99.189091196884604</v>
      </c>
      <c r="CC227" s="143">
        <f t="shared" si="337"/>
        <v>0.88299386111052958</v>
      </c>
      <c r="CD227" s="143">
        <f t="shared" si="338"/>
        <v>9.0219836013387589</v>
      </c>
      <c r="CE227" s="166">
        <f t="shared" si="339"/>
        <v>97.168190686495777</v>
      </c>
      <c r="CG227" s="167">
        <v>226</v>
      </c>
      <c r="CH227" s="169">
        <f t="shared" si="377"/>
        <v>225</v>
      </c>
      <c r="CI227" s="170">
        <f t="shared" si="378"/>
        <v>1.9705633902926905</v>
      </c>
      <c r="CK227" s="189">
        <v>225</v>
      </c>
      <c r="CL227" s="190">
        <f>'Litter calculation'!G$30+CK227</f>
        <v>42900</v>
      </c>
      <c r="CM227" s="193">
        <f t="shared" si="379"/>
        <v>6</v>
      </c>
      <c r="CN227" s="189">
        <f t="shared" si="340"/>
        <v>0.06</v>
      </c>
      <c r="CO227" s="194">
        <f t="shared" si="341"/>
        <v>0.02</v>
      </c>
      <c r="CP227" s="194">
        <f t="shared" si="342"/>
        <v>0.04</v>
      </c>
      <c r="CQ227" s="189">
        <f t="shared" si="343"/>
        <v>0.996</v>
      </c>
      <c r="CR227" s="189">
        <f t="shared" si="402"/>
        <v>9.9599999999999994E-2</v>
      </c>
      <c r="CS227" s="189">
        <f t="shared" si="402"/>
        <v>9.9599999999999994E-2</v>
      </c>
      <c r="CT227" s="189">
        <f t="shared" si="344"/>
        <v>1.6999999999999999E-3</v>
      </c>
      <c r="CU227" s="189">
        <f t="shared" si="403"/>
        <v>1.7000000000000001E-4</v>
      </c>
      <c r="CV227" s="189">
        <f t="shared" si="403"/>
        <v>1.7000000000000001E-4</v>
      </c>
      <c r="CW227" s="189">
        <f t="shared" si="345"/>
        <v>9.9999999999999995E-7</v>
      </c>
      <c r="CX227" s="189">
        <f t="shared" si="404"/>
        <v>9.9999999999999995E-8</v>
      </c>
      <c r="CY227" s="189">
        <f t="shared" si="404"/>
        <v>9.9999999999999995E-8</v>
      </c>
      <c r="CZ227" s="195">
        <f t="shared" si="384"/>
        <v>5.9483533402237869</v>
      </c>
      <c r="DA227" s="195">
        <f t="shared" si="385"/>
        <v>66.978623948846931</v>
      </c>
      <c r="DB227" s="195">
        <f t="shared" si="386"/>
        <v>1.4573195600657418</v>
      </c>
      <c r="DC227" s="195">
        <f t="shared" si="387"/>
        <v>48.473258702020196</v>
      </c>
      <c r="DD227" s="195">
        <f t="shared" si="388"/>
        <v>1.1313265429166051</v>
      </c>
      <c r="DE227" s="195">
        <f t="shared" si="389"/>
        <v>35.881491092317724</v>
      </c>
      <c r="DF227" s="195">
        <f t="shared" si="390"/>
        <v>159.87037318639099</v>
      </c>
    </row>
    <row r="228" spans="9:110" x14ac:dyDescent="0.2">
      <c r="I228" s="69">
        <f t="shared" si="380"/>
        <v>225</v>
      </c>
      <c r="J228" s="76">
        <f t="shared" si="380"/>
        <v>43934</v>
      </c>
      <c r="K228" s="74">
        <f t="shared" si="346"/>
        <v>4</v>
      </c>
      <c r="L228" s="75">
        <f t="shared" si="309"/>
        <v>18.471081319578008</v>
      </c>
      <c r="M228" s="75">
        <f t="shared" si="310"/>
        <v>0.2</v>
      </c>
      <c r="N228" s="75">
        <f t="shared" si="311"/>
        <v>0.1</v>
      </c>
      <c r="O228" s="75">
        <f t="shared" si="312"/>
        <v>0.15</v>
      </c>
      <c r="P228" s="78">
        <f t="shared" si="395"/>
        <v>0.82199916918313565</v>
      </c>
      <c r="Q228" s="78">
        <f t="shared" si="313"/>
        <v>0.16516448422656493</v>
      </c>
      <c r="R228" s="78">
        <f t="shared" si="314"/>
        <v>7.4324017901954212E-2</v>
      </c>
      <c r="S228" s="78">
        <f t="shared" si="315"/>
        <v>0.36320893522045528</v>
      </c>
      <c r="T228" s="79">
        <f t="shared" si="316"/>
        <v>78.549944270493768</v>
      </c>
      <c r="U228" s="79">
        <f t="shared" si="317"/>
        <v>9.818743033811721</v>
      </c>
      <c r="V228" s="79">
        <f t="shared" si="318"/>
        <v>9.818743033811721</v>
      </c>
      <c r="W228" s="79">
        <f t="shared" si="319"/>
        <v>44.184343652152748</v>
      </c>
      <c r="X228" s="78">
        <f t="shared" si="320"/>
        <v>8.631499175391788E-2</v>
      </c>
      <c r="Y228" s="80">
        <f t="shared" si="321"/>
        <v>2.7205599351075353E-2</v>
      </c>
      <c r="Z228" s="63">
        <f t="shared" si="347"/>
        <v>9.3110390291631067</v>
      </c>
      <c r="AA228" s="63">
        <f t="shared" si="348"/>
        <v>9.3110390291631067</v>
      </c>
      <c r="AB228" s="80">
        <f t="shared" si="322"/>
        <v>7.7151112147236078E-2</v>
      </c>
      <c r="AC228" s="119">
        <f t="shared" si="349"/>
        <v>0</v>
      </c>
      <c r="AD228" s="119">
        <f t="shared" si="350"/>
        <v>0</v>
      </c>
      <c r="AE228" s="119">
        <f t="shared" si="323"/>
        <v>0</v>
      </c>
      <c r="AF228" s="119">
        <f t="shared" si="351"/>
        <v>0</v>
      </c>
      <c r="AG228" s="119">
        <f t="shared" si="352"/>
        <v>450358.29143095663</v>
      </c>
      <c r="AH228" s="121">
        <f t="shared" si="381"/>
        <v>4469999.9999999972</v>
      </c>
      <c r="AI228" s="126">
        <f t="shared" si="353"/>
        <v>4019641.7085690405</v>
      </c>
      <c r="AJ228" s="119">
        <f t="shared" si="324"/>
        <v>19156.314621143811</v>
      </c>
      <c r="AK228" s="119">
        <f t="shared" si="354"/>
        <v>25169.158681665285</v>
      </c>
      <c r="AL228" s="119">
        <f t="shared" si="355"/>
        <v>2860751.518270934</v>
      </c>
      <c r="AM228" s="126">
        <f t="shared" si="325"/>
        <v>1158890.1902981065</v>
      </c>
      <c r="AN228" s="121">
        <f t="shared" si="356"/>
        <v>168090123.73611274</v>
      </c>
      <c r="AO228" s="120">
        <f t="shared" si="396"/>
        <v>16809.012373611273</v>
      </c>
      <c r="AP228" s="128">
        <f t="shared" si="326"/>
        <v>7000</v>
      </c>
      <c r="AQ228" s="132">
        <f t="shared" si="357"/>
        <v>222.90000000000055</v>
      </c>
      <c r="AR228" s="132">
        <f t="shared" si="358"/>
        <v>263.0700000000009</v>
      </c>
      <c r="AS228" s="132">
        <f t="shared" si="359"/>
        <v>160.57499999999959</v>
      </c>
      <c r="AT228" s="139">
        <f t="shared" si="397"/>
        <v>37433670556.032402</v>
      </c>
      <c r="AU228" s="139">
        <f t="shared" si="398"/>
        <v>-778648628.93840027</v>
      </c>
      <c r="AV228" s="139">
        <f t="shared" si="391"/>
        <v>1.3181113706430816E-27</v>
      </c>
      <c r="AW228" s="139">
        <f t="shared" si="327"/>
        <v>5.8027422873273525E-26</v>
      </c>
      <c r="AX228" s="133">
        <f t="shared" si="360"/>
        <v>44202659838.885719</v>
      </c>
      <c r="AY228" s="133">
        <f t="shared" si="399"/>
        <v>-942833842.70206451</v>
      </c>
      <c r="AZ228" s="133">
        <f t="shared" si="361"/>
        <v>9.9648808006534608E-4</v>
      </c>
      <c r="BA228" s="133">
        <f t="shared" si="362"/>
        <v>1.489612057862761E-3</v>
      </c>
      <c r="BB228" s="146">
        <f t="shared" si="400"/>
        <v>26965858100.365818</v>
      </c>
      <c r="BC228" s="146">
        <f t="shared" si="401"/>
        <v>-559892269.84165955</v>
      </c>
      <c r="BD228" s="146">
        <f t="shared" si="382"/>
        <v>14047.975734050266</v>
      </c>
      <c r="BE228" s="146">
        <f t="shared" si="328"/>
        <v>9880.0586594448432</v>
      </c>
      <c r="BF228" s="136">
        <f t="shared" si="363"/>
        <v>8068325939.3334122</v>
      </c>
      <c r="BG228" s="136">
        <f t="shared" si="364"/>
        <v>-175230558.99734688</v>
      </c>
      <c r="BH228" s="136">
        <f t="shared" si="365"/>
        <v>1.1933090890944236E-19</v>
      </c>
      <c r="BI228" s="136">
        <f t="shared" si="366"/>
        <v>1.6058043451396737E-18</v>
      </c>
      <c r="BJ228" s="150">
        <f t="shared" si="329"/>
        <v>9880.0601490569006</v>
      </c>
      <c r="BK228" s="150">
        <f t="shared" si="367"/>
        <v>429672516.42016667</v>
      </c>
      <c r="BL228" s="149">
        <f t="shared" si="368"/>
        <v>343008922.90043122</v>
      </c>
      <c r="BM228" s="150">
        <f t="shared" si="369"/>
        <v>0</v>
      </c>
      <c r="BN228" s="150">
        <f t="shared" si="383"/>
        <v>15363859942.668373</v>
      </c>
      <c r="BO228" s="154">
        <f t="shared" si="370"/>
        <v>1.3257390623624365E-2</v>
      </c>
      <c r="BP228" s="154">
        <f t="shared" si="330"/>
        <v>1.3257390623624365E-2</v>
      </c>
      <c r="BQ228" s="148">
        <f t="shared" si="371"/>
        <v>2043981205294.9551</v>
      </c>
      <c r="BR228" s="148">
        <f t="shared" si="372"/>
        <v>2043.9812052949551</v>
      </c>
      <c r="BS228" s="139">
        <f t="shared" si="331"/>
        <v>-22169128.057734381</v>
      </c>
      <c r="BT228" s="139">
        <f t="shared" si="332"/>
        <v>1144647583.743324</v>
      </c>
      <c r="BU228" s="139">
        <f t="shared" si="333"/>
        <v>2490456882.1388774</v>
      </c>
      <c r="BV228" s="139">
        <f t="shared" si="373"/>
        <v>225229975847.41803</v>
      </c>
      <c r="BW228" s="139">
        <f t="shared" si="374"/>
        <v>30161480687.538471</v>
      </c>
      <c r="BX228" s="139">
        <f t="shared" si="375"/>
        <v>10397006172294.062</v>
      </c>
      <c r="BY228" s="143">
        <f t="shared" si="376"/>
        <v>8.9715196999118572</v>
      </c>
      <c r="BZ228" s="143">
        <f t="shared" si="334"/>
        <v>8.9715196999118572</v>
      </c>
      <c r="CA228" s="143">
        <f t="shared" si="335"/>
        <v>99.442591772201951</v>
      </c>
      <c r="CB228" s="143">
        <f t="shared" si="336"/>
        <v>99.442591772201951</v>
      </c>
      <c r="CC228" s="143">
        <f t="shared" si="337"/>
        <v>0.88077147583158633</v>
      </c>
      <c r="CD228" s="143">
        <f t="shared" si="338"/>
        <v>9.0453990117172136</v>
      </c>
      <c r="CE228" s="166">
        <f t="shared" si="339"/>
        <v>97.147042165607061</v>
      </c>
      <c r="CG228" s="167">
        <v>227</v>
      </c>
      <c r="CH228" s="169">
        <f t="shared" si="377"/>
        <v>226</v>
      </c>
      <c r="CI228" s="170">
        <f t="shared" si="378"/>
        <v>1.9705162426831593</v>
      </c>
      <c r="CK228" s="189">
        <v>226</v>
      </c>
      <c r="CL228" s="190">
        <f>'Litter calculation'!G$30+CK228</f>
        <v>42901</v>
      </c>
      <c r="CM228" s="193">
        <f t="shared" si="379"/>
        <v>6</v>
      </c>
      <c r="CN228" s="189">
        <f t="shared" si="340"/>
        <v>0.06</v>
      </c>
      <c r="CO228" s="194">
        <f t="shared" si="341"/>
        <v>0.02</v>
      </c>
      <c r="CP228" s="194">
        <f t="shared" si="342"/>
        <v>0.04</v>
      </c>
      <c r="CQ228" s="189">
        <f t="shared" si="343"/>
        <v>0.996</v>
      </c>
      <c r="CR228" s="189">
        <f t="shared" si="402"/>
        <v>9.9599999999999994E-2</v>
      </c>
      <c r="CS228" s="189">
        <f t="shared" si="402"/>
        <v>9.9599999999999994E-2</v>
      </c>
      <c r="CT228" s="189">
        <f t="shared" si="344"/>
        <v>1.6999999999999999E-3</v>
      </c>
      <c r="CU228" s="189">
        <f t="shared" si="403"/>
        <v>1.7000000000000001E-4</v>
      </c>
      <c r="CV228" s="189">
        <f t="shared" si="403"/>
        <v>1.7000000000000001E-4</v>
      </c>
      <c r="CW228" s="189">
        <f t="shared" si="345"/>
        <v>9.9999999999999995E-7</v>
      </c>
      <c r="CX228" s="189">
        <f t="shared" si="404"/>
        <v>9.9999999999999995E-8</v>
      </c>
      <c r="CY228" s="189">
        <f t="shared" si="404"/>
        <v>9.9999999999999995E-8</v>
      </c>
      <c r="CZ228" s="195">
        <f t="shared" si="384"/>
        <v>5.9980097300473423</v>
      </c>
      <c r="DA228" s="195">
        <f t="shared" si="385"/>
        <v>66.978796970256482</v>
      </c>
      <c r="DB228" s="195">
        <f t="shared" si="386"/>
        <v>1.459063836797605</v>
      </c>
      <c r="DC228" s="195">
        <f t="shared" si="387"/>
        <v>48.491261854694571</v>
      </c>
      <c r="DD228" s="195">
        <f t="shared" si="388"/>
        <v>1.1351182337510515</v>
      </c>
      <c r="DE228" s="195">
        <f t="shared" si="389"/>
        <v>35.917503504168792</v>
      </c>
      <c r="DF228" s="195">
        <f t="shared" si="390"/>
        <v>159.97975412971584</v>
      </c>
    </row>
    <row r="229" spans="9:110" x14ac:dyDescent="0.2">
      <c r="I229" s="69">
        <f t="shared" si="380"/>
        <v>226</v>
      </c>
      <c r="J229" s="76">
        <f t="shared" si="380"/>
        <v>43935</v>
      </c>
      <c r="K229" s="74">
        <f t="shared" si="346"/>
        <v>4</v>
      </c>
      <c r="L229" s="75">
        <f t="shared" si="309"/>
        <v>18.33613561380259</v>
      </c>
      <c r="M229" s="75">
        <f t="shared" si="310"/>
        <v>0.2</v>
      </c>
      <c r="N229" s="75">
        <f t="shared" si="311"/>
        <v>0.1</v>
      </c>
      <c r="O229" s="75">
        <f t="shared" si="312"/>
        <v>0.15</v>
      </c>
      <c r="P229" s="78">
        <f t="shared" si="395"/>
        <v>0.8187268820602257</v>
      </c>
      <c r="Q229" s="78">
        <f t="shared" si="313"/>
        <v>0.16450698281396164</v>
      </c>
      <c r="R229" s="78">
        <f t="shared" si="314"/>
        <v>7.4028142266282737E-2</v>
      </c>
      <c r="S229" s="78">
        <f t="shared" si="315"/>
        <v>0.36176304091033229</v>
      </c>
      <c r="T229" s="79">
        <f t="shared" si="316"/>
        <v>78.44243564119725</v>
      </c>
      <c r="U229" s="79">
        <f t="shared" si="317"/>
        <v>9.8053044551496562</v>
      </c>
      <c r="V229" s="79">
        <f t="shared" si="318"/>
        <v>9.8053044551496562</v>
      </c>
      <c r="W229" s="79">
        <f t="shared" si="319"/>
        <v>44.123870048173458</v>
      </c>
      <c r="X229" s="78">
        <f t="shared" si="320"/>
        <v>8.574855860168823E-2</v>
      </c>
      <c r="Y229" s="80">
        <f t="shared" si="321"/>
        <v>2.6961077732210292E-2</v>
      </c>
      <c r="Z229" s="63">
        <f t="shared" si="347"/>
        <v>9.3373694147878261</v>
      </c>
      <c r="AA229" s="63">
        <f t="shared" si="348"/>
        <v>9.3373694147878261</v>
      </c>
      <c r="AB229" s="80">
        <f t="shared" si="322"/>
        <v>7.6904589079783398E-2</v>
      </c>
      <c r="AC229" s="119">
        <f t="shared" si="349"/>
        <v>0</v>
      </c>
      <c r="AD229" s="119">
        <f t="shared" si="350"/>
        <v>0</v>
      </c>
      <c r="AE229" s="119">
        <f t="shared" si="323"/>
        <v>0</v>
      </c>
      <c r="AF229" s="119">
        <f t="shared" si="351"/>
        <v>0</v>
      </c>
      <c r="AG229" s="119">
        <f t="shared" si="352"/>
        <v>450358.29143095663</v>
      </c>
      <c r="AH229" s="121">
        <f t="shared" si="381"/>
        <v>4469999.9999999972</v>
      </c>
      <c r="AI229" s="126">
        <f t="shared" si="353"/>
        <v>4019641.7085690405</v>
      </c>
      <c r="AJ229" s="119">
        <f t="shared" si="324"/>
        <v>19225.093058701081</v>
      </c>
      <c r="AK229" s="119">
        <f t="shared" si="354"/>
        <v>25237.937119222555</v>
      </c>
      <c r="AL229" s="119">
        <f t="shared" si="355"/>
        <v>2885989.4553901567</v>
      </c>
      <c r="AM229" s="126">
        <f t="shared" si="325"/>
        <v>1133652.2531788838</v>
      </c>
      <c r="AN229" s="121">
        <f t="shared" si="356"/>
        <v>164429511.18737498</v>
      </c>
      <c r="AO229" s="120">
        <f t="shared" si="396"/>
        <v>16442.951118737499</v>
      </c>
      <c r="AP229" s="128">
        <f t="shared" si="326"/>
        <v>7000</v>
      </c>
      <c r="AQ229" s="132">
        <f t="shared" si="357"/>
        <v>223.10000000000053</v>
      </c>
      <c r="AR229" s="132">
        <f t="shared" si="358"/>
        <v>263.17000000000093</v>
      </c>
      <c r="AS229" s="132">
        <f t="shared" si="359"/>
        <v>160.7249999999996</v>
      </c>
      <c r="AT229" s="139">
        <f t="shared" si="397"/>
        <v>36651338043.66597</v>
      </c>
      <c r="AU229" s="139">
        <f t="shared" si="398"/>
        <v>-782332512.36643219</v>
      </c>
      <c r="AV229" s="139">
        <f t="shared" si="391"/>
        <v>5.6727000900944276E-28</v>
      </c>
      <c r="AW229" s="139">
        <f t="shared" si="327"/>
        <v>2.4874728381567094E-26</v>
      </c>
      <c r="AX229" s="133">
        <f t="shared" si="360"/>
        <v>43256471508.062881</v>
      </c>
      <c r="AY229" s="133">
        <f t="shared" si="399"/>
        <v>-946188330.82283783</v>
      </c>
      <c r="AZ229" s="133">
        <f t="shared" si="361"/>
        <v>8.2669397263523904E-4</v>
      </c>
      <c r="BA229" s="133">
        <f t="shared" si="362"/>
        <v>1.2295821695699244E-3</v>
      </c>
      <c r="BB229" s="146">
        <f t="shared" si="400"/>
        <v>26403268758.91267</v>
      </c>
      <c r="BC229" s="146">
        <f t="shared" si="401"/>
        <v>-562589341.45314789</v>
      </c>
      <c r="BD229" s="146">
        <f t="shared" si="382"/>
        <v>12769.641036113693</v>
      </c>
      <c r="BE229" s="146">
        <f t="shared" si="328"/>
        <v>8934.3050875889967</v>
      </c>
      <c r="BF229" s="136">
        <f t="shared" si="363"/>
        <v>7892616536.9939995</v>
      </c>
      <c r="BG229" s="136">
        <f t="shared" si="364"/>
        <v>-175709402.33941269</v>
      </c>
      <c r="BH229" s="136">
        <f t="shared" si="365"/>
        <v>8.129780592447667E-20</v>
      </c>
      <c r="BI229" s="136">
        <f t="shared" si="366"/>
        <v>1.0888960204076266E-18</v>
      </c>
      <c r="BJ229" s="150">
        <f t="shared" si="329"/>
        <v>8934.3063171711656</v>
      </c>
      <c r="BK229" s="150">
        <f t="shared" si="367"/>
        <v>405205577.87474167</v>
      </c>
      <c r="BL229" s="149">
        <f t="shared" si="368"/>
        <v>334589190.92400247</v>
      </c>
      <c r="BM229" s="150">
        <f t="shared" si="369"/>
        <v>0</v>
      </c>
      <c r="BN229" s="150">
        <f t="shared" si="383"/>
        <v>14624074108.175945</v>
      </c>
      <c r="BO229" s="154">
        <f t="shared" si="370"/>
        <v>1.2899964753008215E-2</v>
      </c>
      <c r="BP229" s="154">
        <f t="shared" si="330"/>
        <v>1.2899964753008215E-2</v>
      </c>
      <c r="BQ229" s="148">
        <f t="shared" si="371"/>
        <v>2044315794485.8792</v>
      </c>
      <c r="BR229" s="148">
        <f t="shared" si="372"/>
        <v>2044.3157944858792</v>
      </c>
      <c r="BS229" s="139">
        <f t="shared" si="331"/>
        <v>-22231819.416764848</v>
      </c>
      <c r="BT229" s="139">
        <f t="shared" si="332"/>
        <v>1079467659.4583118</v>
      </c>
      <c r="BU229" s="139">
        <f t="shared" si="333"/>
        <v>2436220514.3122067</v>
      </c>
      <c r="BV229" s="139">
        <f t="shared" si="373"/>
        <v>226422650050.24185</v>
      </c>
      <c r="BW229" s="139">
        <f t="shared" si="374"/>
        <v>29695220240.327915</v>
      </c>
      <c r="BX229" s="139">
        <f t="shared" si="375"/>
        <v>10196740822490.961</v>
      </c>
      <c r="BY229" s="143">
        <f t="shared" si="376"/>
        <v>8.994593177844612</v>
      </c>
      <c r="BZ229" s="143">
        <f t="shared" si="334"/>
        <v>8.994593177844612</v>
      </c>
      <c r="CA229" s="143">
        <f t="shared" si="335"/>
        <v>99.698344033087508</v>
      </c>
      <c r="CB229" s="143">
        <f t="shared" si="336"/>
        <v>99.698344033087508</v>
      </c>
      <c r="CC229" s="143">
        <f t="shared" si="337"/>
        <v>0.87864085082500165</v>
      </c>
      <c r="CD229" s="143">
        <f t="shared" si="338"/>
        <v>9.0690220611112071</v>
      </c>
      <c r="CE229" s="166">
        <f t="shared" si="339"/>
        <v>97.126092566803337</v>
      </c>
      <c r="CG229" s="167">
        <v>228</v>
      </c>
      <c r="CH229" s="169">
        <f t="shared" si="377"/>
        <v>227</v>
      </c>
      <c r="CI229" s="170">
        <f t="shared" si="378"/>
        <v>1.9704695126514764</v>
      </c>
      <c r="CK229" s="189">
        <v>227</v>
      </c>
      <c r="CL229" s="190">
        <f>'Litter calculation'!G$30+CK229</f>
        <v>42902</v>
      </c>
      <c r="CM229" s="193">
        <f t="shared" si="379"/>
        <v>6</v>
      </c>
      <c r="CN229" s="189">
        <f t="shared" si="340"/>
        <v>0.06</v>
      </c>
      <c r="CO229" s="194">
        <f t="shared" si="341"/>
        <v>0.02</v>
      </c>
      <c r="CP229" s="194">
        <f t="shared" si="342"/>
        <v>0.04</v>
      </c>
      <c r="CQ229" s="189">
        <f t="shared" si="343"/>
        <v>0.996</v>
      </c>
      <c r="CR229" s="189">
        <f t="shared" si="402"/>
        <v>9.9599999999999994E-2</v>
      </c>
      <c r="CS229" s="189">
        <f t="shared" si="402"/>
        <v>9.9599999999999994E-2</v>
      </c>
      <c r="CT229" s="189">
        <f t="shared" si="344"/>
        <v>1.6999999999999999E-3</v>
      </c>
      <c r="CU229" s="189">
        <f t="shared" si="403"/>
        <v>1.7000000000000001E-4</v>
      </c>
      <c r="CV229" s="189">
        <f t="shared" si="403"/>
        <v>1.7000000000000001E-4</v>
      </c>
      <c r="CW229" s="189">
        <f t="shared" si="345"/>
        <v>9.9999999999999995E-7</v>
      </c>
      <c r="CX229" s="189">
        <f t="shared" si="404"/>
        <v>9.9999999999999995E-8</v>
      </c>
      <c r="CY229" s="189">
        <f t="shared" si="404"/>
        <v>9.9999999999999995E-8</v>
      </c>
      <c r="CZ229" s="195">
        <f t="shared" si="384"/>
        <v>6.0475817757210377</v>
      </c>
      <c r="DA229" s="195">
        <f t="shared" si="385"/>
        <v>66.978969991493003</v>
      </c>
      <c r="DB229" s="195">
        <f t="shared" si="386"/>
        <v>1.4608078170276271</v>
      </c>
      <c r="DC229" s="195">
        <f t="shared" si="387"/>
        <v>48.509265005568629</v>
      </c>
      <c r="DD229" s="195">
        <f t="shared" si="388"/>
        <v>1.1389092800528429</v>
      </c>
      <c r="DE229" s="195">
        <f t="shared" si="389"/>
        <v>35.953515912418617</v>
      </c>
      <c r="DF229" s="195">
        <f t="shared" si="390"/>
        <v>160.08904978228176</v>
      </c>
    </row>
    <row r="230" spans="9:110" x14ac:dyDescent="0.2">
      <c r="I230" s="69">
        <f t="shared" si="380"/>
        <v>227</v>
      </c>
      <c r="J230" s="76">
        <f t="shared" si="380"/>
        <v>43936</v>
      </c>
      <c r="K230" s="74">
        <f t="shared" si="346"/>
        <v>4</v>
      </c>
      <c r="L230" s="75">
        <f t="shared" si="309"/>
        <v>18.200858966572937</v>
      </c>
      <c r="M230" s="75">
        <f t="shared" si="310"/>
        <v>0.2</v>
      </c>
      <c r="N230" s="75">
        <f t="shared" si="311"/>
        <v>0.1</v>
      </c>
      <c r="O230" s="75">
        <f t="shared" si="312"/>
        <v>0.15</v>
      </c>
      <c r="P230" s="78">
        <f t="shared" si="395"/>
        <v>0.81545964449256314</v>
      </c>
      <c r="Q230" s="78">
        <f t="shared" si="313"/>
        <v>0.16385049600966853</v>
      </c>
      <c r="R230" s="78">
        <f t="shared" si="314"/>
        <v>7.3732723204350828E-2</v>
      </c>
      <c r="S230" s="78">
        <f t="shared" si="315"/>
        <v>0.36031937779903955</v>
      </c>
      <c r="T230" s="79">
        <f t="shared" si="316"/>
        <v>78.337603185320404</v>
      </c>
      <c r="U230" s="79">
        <f t="shared" si="317"/>
        <v>9.7922003981650505</v>
      </c>
      <c r="V230" s="79">
        <f t="shared" si="318"/>
        <v>9.7922003981650505</v>
      </c>
      <c r="W230" s="79">
        <f t="shared" si="319"/>
        <v>44.064901791742727</v>
      </c>
      <c r="X230" s="78">
        <f t="shared" si="320"/>
        <v>8.5184467149974158E-2</v>
      </c>
      <c r="Y230" s="80">
        <f t="shared" si="321"/>
        <v>2.6715956447430161E-2</v>
      </c>
      <c r="Z230" s="63">
        <f t="shared" si="347"/>
        <v>9.3639000938026289</v>
      </c>
      <c r="AA230" s="63">
        <f t="shared" si="348"/>
        <v>9.3639000938026289</v>
      </c>
      <c r="AB230" s="80">
        <f t="shared" si="322"/>
        <v>7.6658252058003043E-2</v>
      </c>
      <c r="AC230" s="119">
        <f t="shared" si="349"/>
        <v>0</v>
      </c>
      <c r="AD230" s="119">
        <f t="shared" si="350"/>
        <v>0</v>
      </c>
      <c r="AE230" s="119">
        <f t="shared" si="323"/>
        <v>0</v>
      </c>
      <c r="AF230" s="119">
        <f t="shared" si="351"/>
        <v>0</v>
      </c>
      <c r="AG230" s="119">
        <f t="shared" si="352"/>
        <v>450358.29143095663</v>
      </c>
      <c r="AH230" s="121">
        <f t="shared" si="381"/>
        <v>4469999.9999999972</v>
      </c>
      <c r="AI230" s="126">
        <f t="shared" si="353"/>
        <v>4019641.7085690405</v>
      </c>
      <c r="AJ230" s="119">
        <f t="shared" si="324"/>
        <v>19291.117503693768</v>
      </c>
      <c r="AK230" s="119">
        <f t="shared" si="354"/>
        <v>25303.961564215242</v>
      </c>
      <c r="AL230" s="119">
        <f t="shared" si="355"/>
        <v>2911293.4169543721</v>
      </c>
      <c r="AM230" s="126">
        <f t="shared" si="325"/>
        <v>1108348.2916146684</v>
      </c>
      <c r="AN230" s="121">
        <f t="shared" si="356"/>
        <v>160759322.18590564</v>
      </c>
      <c r="AO230" s="120">
        <f t="shared" si="396"/>
        <v>16075.932218590564</v>
      </c>
      <c r="AP230" s="128">
        <f t="shared" si="326"/>
        <v>7000</v>
      </c>
      <c r="AQ230" s="132">
        <f t="shared" si="357"/>
        <v>223.30000000000052</v>
      </c>
      <c r="AR230" s="132">
        <f t="shared" si="358"/>
        <v>263.27000000000095</v>
      </c>
      <c r="AS230" s="132">
        <f t="shared" si="359"/>
        <v>160.8749999999996</v>
      </c>
      <c r="AT230" s="139">
        <f t="shared" si="397"/>
        <v>35865404779.675636</v>
      </c>
      <c r="AU230" s="139">
        <f t="shared" si="398"/>
        <v>-785933263.99033356</v>
      </c>
      <c r="AV230" s="139">
        <f t="shared" si="391"/>
        <v>2.447976018044884E-28</v>
      </c>
      <c r="AW230" s="139">
        <f t="shared" si="327"/>
        <v>1.0692326898601711E-26</v>
      </c>
      <c r="AX230" s="133">
        <f t="shared" si="360"/>
        <v>42307030819.664932</v>
      </c>
      <c r="AY230" s="133">
        <f t="shared" si="399"/>
        <v>-949440688.39794922</v>
      </c>
      <c r="AZ230" s="133">
        <f t="shared" si="361"/>
        <v>6.8590150012140104E-4</v>
      </c>
      <c r="BA230" s="133">
        <f t="shared" si="362"/>
        <v>1.0150696118600923E-3</v>
      </c>
      <c r="BB230" s="146">
        <f t="shared" si="400"/>
        <v>25838042058.329617</v>
      </c>
      <c r="BC230" s="146">
        <f t="shared" si="401"/>
        <v>-565226700.58305359</v>
      </c>
      <c r="BD230" s="146">
        <f t="shared" si="382"/>
        <v>11604.610808647771</v>
      </c>
      <c r="BE230" s="146">
        <f t="shared" si="328"/>
        <v>8077.1595543998101</v>
      </c>
      <c r="BF230" s="136">
        <f t="shared" si="363"/>
        <v>7716447464.9234705</v>
      </c>
      <c r="BG230" s="136">
        <f t="shared" si="364"/>
        <v>-176169072.07052898</v>
      </c>
      <c r="BH230" s="136">
        <f t="shared" si="365"/>
        <v>5.5435824107134155E-20</v>
      </c>
      <c r="BI230" s="136">
        <f t="shared" si="366"/>
        <v>7.3905267181790306E-19</v>
      </c>
      <c r="BJ230" s="150">
        <f t="shared" si="329"/>
        <v>8077.1605694694217</v>
      </c>
      <c r="BK230" s="150">
        <f t="shared" si="367"/>
        <v>381975714.57199311</v>
      </c>
      <c r="BL230" s="149">
        <f t="shared" si="368"/>
        <v>326420212.28985119</v>
      </c>
      <c r="BM230" s="150">
        <f t="shared" si="369"/>
        <v>0</v>
      </c>
      <c r="BN230" s="150">
        <f t="shared" si="383"/>
        <v>13915686258.47467</v>
      </c>
      <c r="BO230" s="154">
        <f t="shared" si="370"/>
        <v>1.2555336949364504E-2</v>
      </c>
      <c r="BP230" s="154">
        <f t="shared" si="330"/>
        <v>1.2555336949364504E-2</v>
      </c>
      <c r="BQ230" s="148">
        <f t="shared" si="371"/>
        <v>2044642214698.1689</v>
      </c>
      <c r="BR230" s="148">
        <f t="shared" si="372"/>
        <v>2044.642214698169</v>
      </c>
      <c r="BS230" s="139">
        <f t="shared" si="331"/>
        <v>-22294987.664550684</v>
      </c>
      <c r="BT230" s="139">
        <f t="shared" si="332"/>
        <v>1017583303.6197897</v>
      </c>
      <c r="BU230" s="139">
        <f t="shared" si="333"/>
        <v>2381842259.8425174</v>
      </c>
      <c r="BV230" s="139">
        <f t="shared" si="373"/>
        <v>227598840057.93268</v>
      </c>
      <c r="BW230" s="139">
        <f t="shared" si="374"/>
        <v>29217242076.582119</v>
      </c>
      <c r="BX230" s="139">
        <f t="shared" si="375"/>
        <v>9994937503958.4844</v>
      </c>
      <c r="BY230" s="143">
        <f t="shared" si="376"/>
        <v>9.0178670184961618</v>
      </c>
      <c r="BZ230" s="143">
        <f t="shared" si="334"/>
        <v>9.0178670184961618</v>
      </c>
      <c r="CA230" s="143">
        <f t="shared" si="335"/>
        <v>99.956317164986899</v>
      </c>
      <c r="CB230" s="143">
        <f t="shared" si="336"/>
        <v>99.956317164986899</v>
      </c>
      <c r="CC230" s="143">
        <f t="shared" si="337"/>
        <v>0.87660145667587297</v>
      </c>
      <c r="CD230" s="143">
        <f t="shared" si="338"/>
        <v>9.0928495101119431</v>
      </c>
      <c r="CE230" s="166">
        <f t="shared" si="339"/>
        <v>97.105366556932012</v>
      </c>
      <c r="CG230" s="167">
        <v>229</v>
      </c>
      <c r="CH230" s="169">
        <f t="shared" si="377"/>
        <v>228</v>
      </c>
      <c r="CI230" s="170">
        <f t="shared" si="378"/>
        <v>1.9704231946745263</v>
      </c>
      <c r="CK230" s="189">
        <v>228</v>
      </c>
      <c r="CL230" s="190">
        <f>'Litter calculation'!G$30+CK230</f>
        <v>42903</v>
      </c>
      <c r="CM230" s="193">
        <f t="shared" si="379"/>
        <v>6</v>
      </c>
      <c r="CN230" s="189">
        <f t="shared" si="340"/>
        <v>0.06</v>
      </c>
      <c r="CO230" s="194">
        <f t="shared" si="341"/>
        <v>0.02</v>
      </c>
      <c r="CP230" s="194">
        <f t="shared" si="342"/>
        <v>0.04</v>
      </c>
      <c r="CQ230" s="189">
        <f t="shared" si="343"/>
        <v>0.996</v>
      </c>
      <c r="CR230" s="189">
        <f t="shared" si="402"/>
        <v>9.9599999999999994E-2</v>
      </c>
      <c r="CS230" s="189">
        <f t="shared" si="402"/>
        <v>9.9599999999999994E-2</v>
      </c>
      <c r="CT230" s="189">
        <f t="shared" si="344"/>
        <v>1.6999999999999999E-3</v>
      </c>
      <c r="CU230" s="189">
        <f t="shared" si="403"/>
        <v>1.7000000000000001E-4</v>
      </c>
      <c r="CV230" s="189">
        <f t="shared" si="403"/>
        <v>1.7000000000000001E-4</v>
      </c>
      <c r="CW230" s="189">
        <f t="shared" si="345"/>
        <v>9.9999999999999995E-7</v>
      </c>
      <c r="CX230" s="189">
        <f t="shared" si="404"/>
        <v>9.9999999999999995E-8</v>
      </c>
      <c r="CY230" s="189">
        <f t="shared" si="404"/>
        <v>9.9999999999999995E-8</v>
      </c>
      <c r="CZ230" s="195">
        <f t="shared" si="384"/>
        <v>6.0970696205081198</v>
      </c>
      <c r="DA230" s="195">
        <f t="shared" si="385"/>
        <v>66.979143012556506</v>
      </c>
      <c r="DB230" s="195">
        <f t="shared" si="386"/>
        <v>1.4625515008062091</v>
      </c>
      <c r="DC230" s="195">
        <f t="shared" si="387"/>
        <v>48.527268154642378</v>
      </c>
      <c r="DD230" s="195">
        <f t="shared" si="388"/>
        <v>1.1426996819315405</v>
      </c>
      <c r="DE230" s="195">
        <f t="shared" si="389"/>
        <v>35.989528317067204</v>
      </c>
      <c r="DF230" s="195">
        <f t="shared" si="390"/>
        <v>160.19826028751197</v>
      </c>
    </row>
    <row r="231" spans="9:110" x14ac:dyDescent="0.2">
      <c r="I231" s="69">
        <f t="shared" si="380"/>
        <v>228</v>
      </c>
      <c r="J231" s="76">
        <f t="shared" si="380"/>
        <v>43937</v>
      </c>
      <c r="K231" s="74">
        <f t="shared" si="346"/>
        <v>4</v>
      </c>
      <c r="L231" s="75">
        <f t="shared" si="309"/>
        <v>18.065292175480781</v>
      </c>
      <c r="M231" s="75">
        <f t="shared" si="310"/>
        <v>0.2</v>
      </c>
      <c r="N231" s="75">
        <f t="shared" si="311"/>
        <v>0.1</v>
      </c>
      <c r="O231" s="75">
        <f t="shared" si="312"/>
        <v>0.15</v>
      </c>
      <c r="P231" s="78">
        <f t="shared" si="395"/>
        <v>0.81219847957538782</v>
      </c>
      <c r="Q231" s="78">
        <f t="shared" si="313"/>
        <v>0.16319522938445005</v>
      </c>
      <c r="R231" s="78">
        <f t="shared" si="314"/>
        <v>7.3437853223002517E-2</v>
      </c>
      <c r="S231" s="78">
        <f t="shared" si="315"/>
        <v>0.35887839795191556</v>
      </c>
      <c r="T231" s="79">
        <f t="shared" si="316"/>
        <v>78.235418149099843</v>
      </c>
      <c r="U231" s="79">
        <f t="shared" si="317"/>
        <v>9.7794272686374804</v>
      </c>
      <c r="V231" s="79">
        <f t="shared" si="318"/>
        <v>9.7794272686374804</v>
      </c>
      <c r="W231" s="79">
        <f t="shared" si="319"/>
        <v>44.00742270886866</v>
      </c>
      <c r="X231" s="78">
        <f t="shared" si="320"/>
        <v>8.4622888593886253E-2</v>
      </c>
      <c r="Y231" s="80">
        <f t="shared" si="321"/>
        <v>2.6470309421971178E-2</v>
      </c>
      <c r="Z231" s="63">
        <f t="shared" si="347"/>
        <v>9.3906251594475325</v>
      </c>
      <c r="AA231" s="63">
        <f t="shared" si="348"/>
        <v>9.3906251594475325</v>
      </c>
      <c r="AB231" s="80">
        <f t="shared" si="322"/>
        <v>7.6412178281288851E-2</v>
      </c>
      <c r="AC231" s="119">
        <f t="shared" si="349"/>
        <v>0</v>
      </c>
      <c r="AD231" s="119">
        <f t="shared" si="350"/>
        <v>0</v>
      </c>
      <c r="AE231" s="119">
        <f t="shared" si="323"/>
        <v>0</v>
      </c>
      <c r="AF231" s="119">
        <f t="shared" si="351"/>
        <v>0</v>
      </c>
      <c r="AG231" s="119">
        <f t="shared" si="352"/>
        <v>450358.29143095663</v>
      </c>
      <c r="AH231" s="121">
        <f t="shared" si="381"/>
        <v>4469999.9999999972</v>
      </c>
      <c r="AI231" s="126">
        <f t="shared" si="353"/>
        <v>4019641.7085690405</v>
      </c>
      <c r="AJ231" s="119">
        <f t="shared" si="324"/>
        <v>19354.357924481359</v>
      </c>
      <c r="AK231" s="119">
        <f t="shared" si="354"/>
        <v>25367.201985002834</v>
      </c>
      <c r="AL231" s="119">
        <f t="shared" si="355"/>
        <v>2936660.618939375</v>
      </c>
      <c r="AM231" s="126">
        <f t="shared" si="325"/>
        <v>1082981.0896296655</v>
      </c>
      <c r="AN231" s="121">
        <f t="shared" si="356"/>
        <v>157079960.53784364</v>
      </c>
      <c r="AO231" s="120">
        <f t="shared" si="396"/>
        <v>15707.996053784365</v>
      </c>
      <c r="AP231" s="128">
        <f t="shared" si="326"/>
        <v>7000</v>
      </c>
      <c r="AQ231" s="132">
        <f t="shared" si="357"/>
        <v>223.50000000000051</v>
      </c>
      <c r="AR231" s="132">
        <f t="shared" si="358"/>
        <v>263.37000000000097</v>
      </c>
      <c r="AS231" s="132">
        <f t="shared" si="359"/>
        <v>161.02499999999961</v>
      </c>
      <c r="AT231" s="139">
        <f t="shared" si="397"/>
        <v>35075955188.100571</v>
      </c>
      <c r="AU231" s="139">
        <f t="shared" si="398"/>
        <v>-789449591.57506561</v>
      </c>
      <c r="AV231" s="139">
        <f t="shared" si="391"/>
        <v>1.0592325179298619E-28</v>
      </c>
      <c r="AW231" s="139">
        <f t="shared" si="327"/>
        <v>4.6085292189566746E-27</v>
      </c>
      <c r="AX231" s="133">
        <f t="shared" si="360"/>
        <v>41354441210.798248</v>
      </c>
      <c r="AY231" s="133">
        <f t="shared" si="399"/>
        <v>-952589608.86668396</v>
      </c>
      <c r="AZ231" s="133">
        <f t="shared" si="361"/>
        <v>5.6913067846942121E-4</v>
      </c>
      <c r="BA231" s="133">
        <f t="shared" si="362"/>
        <v>8.3806424116644425E-4</v>
      </c>
      <c r="BB231" s="146">
        <f t="shared" si="400"/>
        <v>25270238651.525536</v>
      </c>
      <c r="BC231" s="146">
        <f t="shared" si="401"/>
        <v>-567803406.80408096</v>
      </c>
      <c r="BD231" s="146">
        <f t="shared" si="382"/>
        <v>10542.864080047299</v>
      </c>
      <c r="BE231" s="146">
        <f t="shared" si="328"/>
        <v>7300.3345300227002</v>
      </c>
      <c r="BF231" s="136">
        <f t="shared" si="363"/>
        <v>7539838105.8164949</v>
      </c>
      <c r="BG231" s="136">
        <f t="shared" si="364"/>
        <v>-176609359.10697556</v>
      </c>
      <c r="BH231" s="136">
        <f t="shared" si="365"/>
        <v>3.7833473631759585E-20</v>
      </c>
      <c r="BI231" s="136">
        <f t="shared" si="366"/>
        <v>5.0205132696657395E-19</v>
      </c>
      <c r="BJ231" s="150">
        <f t="shared" si="329"/>
        <v>7300.3353680869413</v>
      </c>
      <c r="BK231" s="150">
        <f t="shared" si="367"/>
        <v>359922085.72493094</v>
      </c>
      <c r="BL231" s="149">
        <f t="shared" si="368"/>
        <v>318493768.38429868</v>
      </c>
      <c r="BM231" s="150">
        <f t="shared" si="369"/>
        <v>0</v>
      </c>
      <c r="BN231" s="150">
        <f t="shared" si="383"/>
        <v>13237277704.700808</v>
      </c>
      <c r="BO231" s="154">
        <f t="shared" si="370"/>
        <v>1.2222999857945263E-2</v>
      </c>
      <c r="BP231" s="154">
        <f t="shared" si="330"/>
        <v>1.2222999857945263E-2</v>
      </c>
      <c r="BQ231" s="148">
        <f t="shared" si="371"/>
        <v>2044960708466.5532</v>
      </c>
      <c r="BR231" s="148">
        <f t="shared" si="372"/>
        <v>2044.9607084665531</v>
      </c>
      <c r="BS231" s="139">
        <f t="shared" si="331"/>
        <v>-22358618.737385578</v>
      </c>
      <c r="BT231" s="139">
        <f t="shared" si="332"/>
        <v>958832436.37121606</v>
      </c>
      <c r="BU231" s="139">
        <f t="shared" si="333"/>
        <v>2327328101.6029129</v>
      </c>
      <c r="BV231" s="139">
        <f t="shared" si="373"/>
        <v>228758054132.08743</v>
      </c>
      <c r="BW231" s="139">
        <f t="shared" si="374"/>
        <v>28727471213.969906</v>
      </c>
      <c r="BX231" s="139">
        <f t="shared" si="375"/>
        <v>9791598401883.6543</v>
      </c>
      <c r="BY231" s="143">
        <f t="shared" si="376"/>
        <v>9.0413382981894674</v>
      </c>
      <c r="BZ231" s="143">
        <f t="shared" si="334"/>
        <v>9.0413382981894674</v>
      </c>
      <c r="CA231" s="143">
        <f t="shared" si="335"/>
        <v>100.2164787611249</v>
      </c>
      <c r="CB231" s="143">
        <f t="shared" si="336"/>
        <v>100.2164787611249</v>
      </c>
      <c r="CC231" s="143">
        <f t="shared" si="337"/>
        <v>0.87465278337548213</v>
      </c>
      <c r="CD231" s="143">
        <f t="shared" si="338"/>
        <v>9.1168779765941466</v>
      </c>
      <c r="CE231" s="166">
        <f t="shared" si="339"/>
        <v>97.084888618113141</v>
      </c>
      <c r="CG231" s="167">
        <v>230</v>
      </c>
      <c r="CH231" s="169">
        <f t="shared" si="377"/>
        <v>229</v>
      </c>
      <c r="CI231" s="170">
        <f t="shared" si="378"/>
        <v>1.9703772833261484</v>
      </c>
      <c r="CK231" s="189">
        <v>229</v>
      </c>
      <c r="CL231" s="190">
        <f>'Litter calculation'!G$30+CK231</f>
        <v>42904</v>
      </c>
      <c r="CM231" s="193">
        <f t="shared" si="379"/>
        <v>6</v>
      </c>
      <c r="CN231" s="189">
        <f t="shared" si="340"/>
        <v>0.06</v>
      </c>
      <c r="CO231" s="194">
        <f t="shared" si="341"/>
        <v>0.02</v>
      </c>
      <c r="CP231" s="194">
        <f t="shared" si="342"/>
        <v>0.04</v>
      </c>
      <c r="CQ231" s="189">
        <f t="shared" si="343"/>
        <v>0.996</v>
      </c>
      <c r="CR231" s="189">
        <f t="shared" si="402"/>
        <v>9.9599999999999994E-2</v>
      </c>
      <c r="CS231" s="189">
        <f t="shared" si="402"/>
        <v>9.9599999999999994E-2</v>
      </c>
      <c r="CT231" s="189">
        <f t="shared" si="344"/>
        <v>1.6999999999999999E-3</v>
      </c>
      <c r="CU231" s="189">
        <f t="shared" si="403"/>
        <v>1.7000000000000001E-4</v>
      </c>
      <c r="CV231" s="189">
        <f t="shared" si="403"/>
        <v>1.7000000000000001E-4</v>
      </c>
      <c r="CW231" s="189">
        <f t="shared" si="345"/>
        <v>9.9999999999999995E-7</v>
      </c>
      <c r="CX231" s="189">
        <f t="shared" si="404"/>
        <v>9.9999999999999995E-8</v>
      </c>
      <c r="CY231" s="189">
        <f t="shared" si="404"/>
        <v>9.9999999999999995E-8</v>
      </c>
      <c r="CZ231" s="195">
        <f t="shared" si="384"/>
        <v>6.1464734074284948</v>
      </c>
      <c r="DA231" s="195">
        <f t="shared" si="385"/>
        <v>66.979316033446992</v>
      </c>
      <c r="DB231" s="195">
        <f t="shared" si="386"/>
        <v>1.4642948881837436</v>
      </c>
      <c r="DC231" s="195">
        <f t="shared" si="387"/>
        <v>48.545271301915811</v>
      </c>
      <c r="DD231" s="195">
        <f t="shared" si="388"/>
        <v>1.1464894394966869</v>
      </c>
      <c r="DE231" s="195">
        <f t="shared" si="389"/>
        <v>36.025540718114549</v>
      </c>
      <c r="DF231" s="195">
        <f t="shared" si="390"/>
        <v>160.30738578858626</v>
      </c>
    </row>
    <row r="232" spans="9:110" x14ac:dyDescent="0.2">
      <c r="I232" s="69">
        <f t="shared" si="380"/>
        <v>229</v>
      </c>
      <c r="J232" s="76">
        <f t="shared" si="380"/>
        <v>43938</v>
      </c>
      <c r="K232" s="74">
        <f t="shared" si="346"/>
        <v>4</v>
      </c>
      <c r="L232" s="75">
        <f t="shared" si="309"/>
        <v>17.929476125621274</v>
      </c>
      <c r="M232" s="75">
        <f t="shared" si="310"/>
        <v>0.2</v>
      </c>
      <c r="N232" s="75">
        <f t="shared" si="311"/>
        <v>0.1</v>
      </c>
      <c r="O232" s="75">
        <f t="shared" si="312"/>
        <v>0.15</v>
      </c>
      <c r="P232" s="78">
        <f t="shared" si="395"/>
        <v>0.8089443964689087</v>
      </c>
      <c r="Q232" s="78">
        <f t="shared" si="313"/>
        <v>0.16254138570910168</v>
      </c>
      <c r="R232" s="78">
        <f t="shared" si="314"/>
        <v>7.3143623569095734E-2</v>
      </c>
      <c r="S232" s="78">
        <f t="shared" si="315"/>
        <v>0.35744054727695967</v>
      </c>
      <c r="T232" s="79">
        <f t="shared" si="316"/>
        <v>78.135849605409277</v>
      </c>
      <c r="U232" s="79">
        <f t="shared" si="317"/>
        <v>9.7669812006761596</v>
      </c>
      <c r="V232" s="79">
        <f t="shared" si="318"/>
        <v>9.7669812006761596</v>
      </c>
      <c r="W232" s="79">
        <f t="shared" si="319"/>
        <v>43.951415403042716</v>
      </c>
      <c r="X232" s="78">
        <f t="shared" si="320"/>
        <v>8.4063989904121006E-2</v>
      </c>
      <c r="Y232" s="80">
        <f t="shared" si="321"/>
        <v>2.6224210739625747E-2</v>
      </c>
      <c r="Z232" s="63">
        <f t="shared" si="347"/>
        <v>9.417538538877265</v>
      </c>
      <c r="AA232" s="63">
        <f t="shared" si="348"/>
        <v>9.417538538877265</v>
      </c>
      <c r="AB232" s="80">
        <f t="shared" si="322"/>
        <v>7.616644414068556E-2</v>
      </c>
      <c r="AC232" s="119">
        <f t="shared" si="349"/>
        <v>0</v>
      </c>
      <c r="AD232" s="119">
        <f t="shared" si="350"/>
        <v>0</v>
      </c>
      <c r="AE232" s="119">
        <f t="shared" si="323"/>
        <v>0</v>
      </c>
      <c r="AF232" s="119">
        <f t="shared" si="351"/>
        <v>0</v>
      </c>
      <c r="AG232" s="119">
        <f t="shared" si="352"/>
        <v>450358.29143095663</v>
      </c>
      <c r="AH232" s="121">
        <f t="shared" si="381"/>
        <v>4469999.9999999972</v>
      </c>
      <c r="AI232" s="126">
        <f t="shared" si="353"/>
        <v>4019641.7085690405</v>
      </c>
      <c r="AJ232" s="119">
        <f t="shared" si="324"/>
        <v>19414.78548984486</v>
      </c>
      <c r="AK232" s="119">
        <f t="shared" si="354"/>
        <v>25427.629550366335</v>
      </c>
      <c r="AL232" s="119">
        <f t="shared" si="355"/>
        <v>2962088.2484897412</v>
      </c>
      <c r="AM232" s="126">
        <f t="shared" si="325"/>
        <v>1057553.4600792993</v>
      </c>
      <c r="AN232" s="121">
        <f t="shared" si="356"/>
        <v>153391834.23112461</v>
      </c>
      <c r="AO232" s="120">
        <f t="shared" si="396"/>
        <v>15339.183423112461</v>
      </c>
      <c r="AP232" s="128">
        <f t="shared" si="326"/>
        <v>7000</v>
      </c>
      <c r="AQ232" s="132">
        <f t="shared" si="357"/>
        <v>223.7000000000005</v>
      </c>
      <c r="AR232" s="132">
        <f t="shared" si="358"/>
        <v>263.47000000000099</v>
      </c>
      <c r="AS232" s="132">
        <f t="shared" si="359"/>
        <v>161.17499999999961</v>
      </c>
      <c r="AT232" s="139">
        <f t="shared" si="397"/>
        <v>34283074950.656429</v>
      </c>
      <c r="AU232" s="139">
        <f t="shared" si="398"/>
        <v>-792880237.44414139</v>
      </c>
      <c r="AV232" s="139">
        <f t="shared" si="391"/>
        <v>4.5954521526461059E-29</v>
      </c>
      <c r="AW232" s="139">
        <f t="shared" si="327"/>
        <v>1.9916586309102356E-27</v>
      </c>
      <c r="AX232" s="133">
        <f t="shared" si="360"/>
        <v>40398807381.451439</v>
      </c>
      <c r="AY232" s="133">
        <f t="shared" si="399"/>
        <v>-955633829.34680939</v>
      </c>
      <c r="AZ232" s="133">
        <f t="shared" si="361"/>
        <v>4.7226264636833758E-4</v>
      </c>
      <c r="BA232" s="133">
        <f t="shared" si="362"/>
        <v>6.9197510125858805E-4</v>
      </c>
      <c r="BB232" s="146">
        <f t="shared" si="400"/>
        <v>24699920107.06678</v>
      </c>
      <c r="BC232" s="146">
        <f t="shared" si="401"/>
        <v>-570318544.45875549</v>
      </c>
      <c r="BD232" s="146">
        <f t="shared" si="382"/>
        <v>9575.2728524806753</v>
      </c>
      <c r="BE232" s="146">
        <f t="shared" si="328"/>
        <v>6596.3220769208247</v>
      </c>
      <c r="BF232" s="136">
        <f t="shared" si="363"/>
        <v>7362808043.0939808</v>
      </c>
      <c r="BG232" s="136">
        <f t="shared" si="364"/>
        <v>-177030062.72251415</v>
      </c>
      <c r="BH232" s="136">
        <f t="shared" si="365"/>
        <v>2.5841827147513621E-20</v>
      </c>
      <c r="BI232" s="136">
        <f t="shared" si="366"/>
        <v>3.4134392345795478E-19</v>
      </c>
      <c r="BJ232" s="150">
        <f t="shared" si="329"/>
        <v>6596.3227688959259</v>
      </c>
      <c r="BK232" s="150">
        <f t="shared" si="367"/>
        <v>338986798.28179717</v>
      </c>
      <c r="BL232" s="149">
        <f t="shared" si="368"/>
        <v>310801912.38201255</v>
      </c>
      <c r="BM232" s="150">
        <f t="shared" si="369"/>
        <v>0</v>
      </c>
      <c r="BN232" s="150">
        <f t="shared" si="383"/>
        <v>12587495590.359766</v>
      </c>
      <c r="BO232" s="154">
        <f t="shared" si="370"/>
        <v>1.1902467407572861E-2</v>
      </c>
      <c r="BP232" s="154">
        <f t="shared" si="330"/>
        <v>1.1902467407572861E-2</v>
      </c>
      <c r="BQ232" s="148">
        <f t="shared" si="371"/>
        <v>2045271510378.9353</v>
      </c>
      <c r="BR232" s="148">
        <f t="shared" si="372"/>
        <v>2045.2715103789353</v>
      </c>
      <c r="BS232" s="139">
        <f t="shared" si="331"/>
        <v>-22422698.176122263</v>
      </c>
      <c r="BT232" s="139">
        <f t="shared" si="332"/>
        <v>903060830.62270772</v>
      </c>
      <c r="BU232" s="139">
        <f t="shared" si="333"/>
        <v>2272684084.4248977</v>
      </c>
      <c r="BV232" s="139">
        <f t="shared" si="373"/>
        <v>229899800885.90137</v>
      </c>
      <c r="BW232" s="139">
        <f t="shared" si="374"/>
        <v>28225858521.020515</v>
      </c>
      <c r="BX232" s="139">
        <f t="shared" si="375"/>
        <v>9586726291905.5488</v>
      </c>
      <c r="BY232" s="143">
        <f t="shared" si="376"/>
        <v>9.0650039490076466</v>
      </c>
      <c r="BZ232" s="143">
        <f t="shared" si="334"/>
        <v>9.0650039490076466</v>
      </c>
      <c r="CA232" s="143">
        <f t="shared" si="335"/>
        <v>100.47879481593542</v>
      </c>
      <c r="CB232" s="143">
        <f t="shared" si="336"/>
        <v>100.47879481593542</v>
      </c>
      <c r="CC232" s="143">
        <f t="shared" si="337"/>
        <v>0.87279434002462686</v>
      </c>
      <c r="CD232" s="143">
        <f t="shared" si="338"/>
        <v>9.1411039342148417</v>
      </c>
      <c r="CE232" s="166">
        <f t="shared" si="339"/>
        <v>97.064683053631782</v>
      </c>
      <c r="CG232" s="167">
        <v>231</v>
      </c>
      <c r="CH232" s="169">
        <f t="shared" si="377"/>
        <v>230</v>
      </c>
      <c r="CI232" s="170">
        <f t="shared" si="378"/>
        <v>1.9703317732750787</v>
      </c>
      <c r="CK232" s="189">
        <v>230</v>
      </c>
      <c r="CL232" s="190">
        <f>'Litter calculation'!G$30+CK232</f>
        <v>42905</v>
      </c>
      <c r="CM232" s="193">
        <f t="shared" si="379"/>
        <v>6</v>
      </c>
      <c r="CN232" s="189">
        <f t="shared" si="340"/>
        <v>0.06</v>
      </c>
      <c r="CO232" s="194">
        <f t="shared" si="341"/>
        <v>0.02</v>
      </c>
      <c r="CP232" s="194">
        <f t="shared" si="342"/>
        <v>0.04</v>
      </c>
      <c r="CQ232" s="189">
        <f t="shared" si="343"/>
        <v>0.996</v>
      </c>
      <c r="CR232" s="189">
        <f t="shared" si="402"/>
        <v>9.9599999999999994E-2</v>
      </c>
      <c r="CS232" s="189">
        <f t="shared" si="402"/>
        <v>9.9599999999999994E-2</v>
      </c>
      <c r="CT232" s="189">
        <f t="shared" si="344"/>
        <v>1.6999999999999999E-3</v>
      </c>
      <c r="CU232" s="189">
        <f t="shared" si="403"/>
        <v>1.7000000000000001E-4</v>
      </c>
      <c r="CV232" s="189">
        <f t="shared" si="403"/>
        <v>1.7000000000000001E-4</v>
      </c>
      <c r="CW232" s="189">
        <f t="shared" si="345"/>
        <v>9.9999999999999995E-7</v>
      </c>
      <c r="CX232" s="189">
        <f t="shared" si="404"/>
        <v>9.9999999999999995E-8</v>
      </c>
      <c r="CY232" s="189">
        <f t="shared" si="404"/>
        <v>9.9999999999999995E-8</v>
      </c>
      <c r="CZ232" s="195">
        <f t="shared" si="384"/>
        <v>6.1957932792591413</v>
      </c>
      <c r="DA232" s="195">
        <f t="shared" si="385"/>
        <v>66.979489054164461</v>
      </c>
      <c r="DB232" s="195">
        <f t="shared" si="386"/>
        <v>1.4660379792106146</v>
      </c>
      <c r="DC232" s="195">
        <f t="shared" si="387"/>
        <v>48.563274447388928</v>
      </c>
      <c r="DD232" s="195">
        <f t="shared" si="388"/>
        <v>1.1502785528578061</v>
      </c>
      <c r="DE232" s="195">
        <f t="shared" si="389"/>
        <v>36.061553115560656</v>
      </c>
      <c r="DF232" s="195">
        <f t="shared" si="390"/>
        <v>160.41642642844158</v>
      </c>
    </row>
    <row r="233" spans="9:110" x14ac:dyDescent="0.2">
      <c r="I233" s="69">
        <f t="shared" si="380"/>
        <v>230</v>
      </c>
      <c r="J233" s="76">
        <f t="shared" si="380"/>
        <v>43939</v>
      </c>
      <c r="K233" s="74">
        <f t="shared" si="346"/>
        <v>4</v>
      </c>
      <c r="L233" s="75">
        <f t="shared" si="309"/>
        <v>17.793451777262614</v>
      </c>
      <c r="M233" s="75">
        <f t="shared" si="310"/>
        <v>0.2</v>
      </c>
      <c r="N233" s="75">
        <f t="shared" si="311"/>
        <v>0.1</v>
      </c>
      <c r="O233" s="75">
        <f t="shared" si="312"/>
        <v>0.15</v>
      </c>
      <c r="P233" s="78">
        <f t="shared" si="395"/>
        <v>0.80569839014216915</v>
      </c>
      <c r="Q233" s="78">
        <f t="shared" si="313"/>
        <v>0.16188916490298469</v>
      </c>
      <c r="R233" s="78">
        <f t="shared" si="314"/>
        <v>7.2850124206343111E-2</v>
      </c>
      <c r="S233" s="78">
        <f t="shared" si="315"/>
        <v>0.35600626541165614</v>
      </c>
      <c r="T233" s="79">
        <f t="shared" si="316"/>
        <v>78.038864634390293</v>
      </c>
      <c r="U233" s="79">
        <f t="shared" si="317"/>
        <v>9.7548580792987867</v>
      </c>
      <c r="V233" s="79">
        <f t="shared" si="318"/>
        <v>9.7548580792987867</v>
      </c>
      <c r="W233" s="79">
        <f t="shared" si="319"/>
        <v>43.896861356844539</v>
      </c>
      <c r="X233" s="78">
        <f t="shared" si="320"/>
        <v>8.3507933817215288E-2</v>
      </c>
      <c r="Y233" s="80">
        <f t="shared" si="321"/>
        <v>2.5977734620399859E-2</v>
      </c>
      <c r="Z233" s="63">
        <f t="shared" si="347"/>
        <v>9.4446339909127186</v>
      </c>
      <c r="AA233" s="63">
        <f t="shared" si="348"/>
        <v>9.4446339909127186</v>
      </c>
      <c r="AB233" s="80">
        <f t="shared" si="322"/>
        <v>7.5921125197041125E-2</v>
      </c>
      <c r="AC233" s="119">
        <f t="shared" si="349"/>
        <v>0</v>
      </c>
      <c r="AD233" s="119">
        <f t="shared" si="350"/>
        <v>0</v>
      </c>
      <c r="AE233" s="119">
        <f t="shared" si="323"/>
        <v>0</v>
      </c>
      <c r="AF233" s="119">
        <f t="shared" si="351"/>
        <v>0</v>
      </c>
      <c r="AG233" s="119">
        <f t="shared" si="352"/>
        <v>450358.29143095663</v>
      </c>
      <c r="AH233" s="121">
        <f t="shared" si="381"/>
        <v>4469999.9999999972</v>
      </c>
      <c r="AI233" s="126">
        <f t="shared" si="353"/>
        <v>4019641.7085690405</v>
      </c>
      <c r="AJ233" s="119">
        <f t="shared" si="324"/>
        <v>19472.372590887673</v>
      </c>
      <c r="AK233" s="119">
        <f t="shared" si="354"/>
        <v>25485.216651409148</v>
      </c>
      <c r="AL233" s="119">
        <f t="shared" si="355"/>
        <v>2987573.4651411502</v>
      </c>
      <c r="AM233" s="126">
        <f t="shared" si="325"/>
        <v>1032068.2434278904</v>
      </c>
      <c r="AN233" s="121">
        <f t="shared" si="356"/>
        <v>149695355.25819013</v>
      </c>
      <c r="AO233" s="120">
        <f t="shared" si="396"/>
        <v>14969.535525819012</v>
      </c>
      <c r="AP233" s="128">
        <f t="shared" si="326"/>
        <v>7000</v>
      </c>
      <c r="AQ233" s="132">
        <f t="shared" si="357"/>
        <v>223.90000000000049</v>
      </c>
      <c r="AR233" s="132">
        <f t="shared" si="358"/>
        <v>263.57000000000102</v>
      </c>
      <c r="AS233" s="132">
        <f t="shared" si="359"/>
        <v>161.32499999999962</v>
      </c>
      <c r="AT233" s="139">
        <f t="shared" si="397"/>
        <v>33486850971.257206</v>
      </c>
      <c r="AU233" s="139">
        <f t="shared" si="398"/>
        <v>-796223979.39922333</v>
      </c>
      <c r="AV233" s="139">
        <f t="shared" si="391"/>
        <v>1.9989535492402855E-29</v>
      </c>
      <c r="AW233" s="139">
        <f t="shared" si="327"/>
        <v>8.6300799478341271E-28</v>
      </c>
      <c r="AX233" s="133">
        <f t="shared" si="360"/>
        <v>39440235249.875504</v>
      </c>
      <c r="AY233" s="133">
        <f t="shared" si="399"/>
        <v>-958572131.57593536</v>
      </c>
      <c r="AZ233" s="133">
        <f t="shared" si="361"/>
        <v>3.9188958511281261E-4</v>
      </c>
      <c r="BA233" s="133">
        <f t="shared" si="362"/>
        <v>5.7137708924711694E-4</v>
      </c>
      <c r="BB233" s="146">
        <f t="shared" si="400"/>
        <v>24127148883.738735</v>
      </c>
      <c r="BC233" s="146">
        <f t="shared" si="401"/>
        <v>-572771223.32804489</v>
      </c>
      <c r="BD233" s="146">
        <f t="shared" si="382"/>
        <v>8693.5216860576729</v>
      </c>
      <c r="BE233" s="146">
        <f t="shared" si="328"/>
        <v>5958.3199726147805</v>
      </c>
      <c r="BF233" s="136">
        <f t="shared" si="363"/>
        <v>7185377052.3931255</v>
      </c>
      <c r="BG233" s="136">
        <f t="shared" si="364"/>
        <v>-177430990.70085526</v>
      </c>
      <c r="BH233" s="136">
        <f t="shared" si="365"/>
        <v>1.766516690913381E-20</v>
      </c>
      <c r="BI233" s="136">
        <f t="shared" si="366"/>
        <v>2.322705268422875E-19</v>
      </c>
      <c r="BJ233" s="150">
        <f t="shared" si="329"/>
        <v>5958.3205439918693</v>
      </c>
      <c r="BK233" s="150">
        <f t="shared" si="367"/>
        <v>319114767.70328653</v>
      </c>
      <c r="BL233" s="149">
        <f t="shared" si="368"/>
        <v>303336960.56833059</v>
      </c>
      <c r="BM233" s="150">
        <f t="shared" si="369"/>
        <v>0</v>
      </c>
      <c r="BN233" s="150">
        <f t="shared" si="383"/>
        <v>11965049820.408691</v>
      </c>
      <c r="BO233" s="154">
        <f t="shared" si="370"/>
        <v>1.1593273891141365E-2</v>
      </c>
      <c r="BP233" s="154">
        <f t="shared" si="330"/>
        <v>1.1593273891141365E-2</v>
      </c>
      <c r="BQ233" s="148">
        <f t="shared" si="371"/>
        <v>2045574847339.5037</v>
      </c>
      <c r="BR233" s="148">
        <f t="shared" si="372"/>
        <v>2045.5748473395038</v>
      </c>
      <c r="BS233" s="139">
        <f t="shared" si="331"/>
        <v>-22487211.120818853</v>
      </c>
      <c r="BT233" s="139">
        <f t="shared" si="332"/>
        <v>850121741.16155541</v>
      </c>
      <c r="BU233" s="139">
        <f t="shared" si="333"/>
        <v>2217916312.4716101</v>
      </c>
      <c r="BV233" s="139">
        <f t="shared" si="373"/>
        <v>231023589586.33936</v>
      </c>
      <c r="BW233" s="139">
        <f t="shared" si="374"/>
        <v>27712380368.841427</v>
      </c>
      <c r="BX233" s="139">
        <f t="shared" si="375"/>
        <v>9380324557423.2969</v>
      </c>
      <c r="BY233" s="143">
        <f t="shared" si="376"/>
        <v>9.0888607581487815</v>
      </c>
      <c r="BZ233" s="143">
        <f t="shared" si="334"/>
        <v>9.0888607581487815</v>
      </c>
      <c r="CA233" s="143">
        <f t="shared" si="335"/>
        <v>100.74322971791</v>
      </c>
      <c r="CB233" s="143">
        <f t="shared" si="336"/>
        <v>100.74322971791</v>
      </c>
      <c r="CC233" s="143">
        <f t="shared" si="337"/>
        <v>0.87102565454454062</v>
      </c>
      <c r="CD233" s="143">
        <f t="shared" si="338"/>
        <v>9.1655237109026935</v>
      </c>
      <c r="CE233" s="166">
        <f t="shared" si="339"/>
        <v>97.044773992527666</v>
      </c>
      <c r="CG233" s="167">
        <v>232</v>
      </c>
      <c r="CH233" s="169">
        <f t="shared" si="377"/>
        <v>231</v>
      </c>
      <c r="CI233" s="170">
        <f t="shared" si="378"/>
        <v>1.9702866592827879</v>
      </c>
      <c r="CK233" s="189">
        <v>231</v>
      </c>
      <c r="CL233" s="190">
        <f>'Litter calculation'!G$30+CK233</f>
        <v>42906</v>
      </c>
      <c r="CM233" s="193">
        <f t="shared" si="379"/>
        <v>6</v>
      </c>
      <c r="CN233" s="189">
        <f t="shared" si="340"/>
        <v>0.06</v>
      </c>
      <c r="CO233" s="194">
        <f t="shared" si="341"/>
        <v>0.02</v>
      </c>
      <c r="CP233" s="194">
        <f t="shared" si="342"/>
        <v>0.04</v>
      </c>
      <c r="CQ233" s="189">
        <f t="shared" si="343"/>
        <v>0.996</v>
      </c>
      <c r="CR233" s="189">
        <f t="shared" si="402"/>
        <v>9.9599999999999994E-2</v>
      </c>
      <c r="CS233" s="189">
        <f t="shared" si="402"/>
        <v>9.9599999999999994E-2</v>
      </c>
      <c r="CT233" s="189">
        <f t="shared" si="344"/>
        <v>1.6999999999999999E-3</v>
      </c>
      <c r="CU233" s="189">
        <f t="shared" si="403"/>
        <v>1.7000000000000001E-4</v>
      </c>
      <c r="CV233" s="189">
        <f t="shared" si="403"/>
        <v>1.7000000000000001E-4</v>
      </c>
      <c r="CW233" s="189">
        <f t="shared" si="345"/>
        <v>9.9999999999999995E-7</v>
      </c>
      <c r="CX233" s="189">
        <f t="shared" si="404"/>
        <v>9.9999999999999995E-8</v>
      </c>
      <c r="CY233" s="189">
        <f t="shared" si="404"/>
        <v>9.9999999999999995E-8</v>
      </c>
      <c r="CZ233" s="195">
        <f t="shared" si="384"/>
        <v>6.2450293785345226</v>
      </c>
      <c r="DA233" s="195">
        <f t="shared" si="385"/>
        <v>66.979662074708898</v>
      </c>
      <c r="DB233" s="195">
        <f t="shared" si="386"/>
        <v>1.4677807739371973</v>
      </c>
      <c r="DC233" s="195">
        <f t="shared" si="387"/>
        <v>48.581277591061728</v>
      </c>
      <c r="DD233" s="195">
        <f t="shared" si="388"/>
        <v>1.1540670221244036</v>
      </c>
      <c r="DE233" s="195">
        <f t="shared" si="389"/>
        <v>36.09756550940552</v>
      </c>
      <c r="DF233" s="195">
        <f t="shared" si="390"/>
        <v>160.52538234977229</v>
      </c>
    </row>
    <row r="234" spans="9:110" x14ac:dyDescent="0.2">
      <c r="I234" s="69">
        <f t="shared" si="380"/>
        <v>231</v>
      </c>
      <c r="J234" s="76">
        <f t="shared" si="380"/>
        <v>43940</v>
      </c>
      <c r="K234" s="74">
        <f t="shared" si="346"/>
        <v>4</v>
      </c>
      <c r="L234" s="75">
        <f t="shared" si="309"/>
        <v>17.657260153492995</v>
      </c>
      <c r="M234" s="75">
        <f t="shared" si="310"/>
        <v>0.2</v>
      </c>
      <c r="N234" s="75">
        <f t="shared" si="311"/>
        <v>0.1</v>
      </c>
      <c r="O234" s="75">
        <f t="shared" si="312"/>
        <v>0.15</v>
      </c>
      <c r="P234" s="78">
        <f t="shared" si="395"/>
        <v>0.80246144113609552</v>
      </c>
      <c r="Q234" s="78">
        <f t="shared" si="313"/>
        <v>0.16123876398641548</v>
      </c>
      <c r="R234" s="78">
        <f t="shared" si="314"/>
        <v>7.2557443793886955E-2</v>
      </c>
      <c r="S234" s="78">
        <f t="shared" si="315"/>
        <v>0.3545759856182748</v>
      </c>
      <c r="T234" s="79">
        <f t="shared" si="316"/>
        <v>77.94442849863924</v>
      </c>
      <c r="U234" s="79">
        <f t="shared" si="317"/>
        <v>9.743053562329905</v>
      </c>
      <c r="V234" s="79">
        <f t="shared" si="318"/>
        <v>9.743053562329905</v>
      </c>
      <c r="W234" s="79">
        <f t="shared" si="319"/>
        <v>43.843741030484573</v>
      </c>
      <c r="X234" s="78">
        <f t="shared" si="320"/>
        <v>8.2954878831087167E-2</v>
      </c>
      <c r="Y234" s="80">
        <f t="shared" si="321"/>
        <v>2.5730955398129311E-2</v>
      </c>
      <c r="Z234" s="63">
        <f t="shared" si="347"/>
        <v>9.4719051039488136</v>
      </c>
      <c r="AA234" s="63">
        <f t="shared" si="348"/>
        <v>9.4719051039488136</v>
      </c>
      <c r="AB234" s="80">
        <f t="shared" si="322"/>
        <v>7.5676296160314169E-2</v>
      </c>
      <c r="AC234" s="119">
        <f t="shared" si="349"/>
        <v>0</v>
      </c>
      <c r="AD234" s="119">
        <f t="shared" si="350"/>
        <v>0</v>
      </c>
      <c r="AE234" s="119">
        <f t="shared" si="323"/>
        <v>0</v>
      </c>
      <c r="AF234" s="119">
        <f t="shared" si="351"/>
        <v>0</v>
      </c>
      <c r="AG234" s="119">
        <f t="shared" si="352"/>
        <v>450358.29143095663</v>
      </c>
      <c r="AH234" s="121">
        <f t="shared" si="381"/>
        <v>4469999.9999999972</v>
      </c>
      <c r="AI234" s="126">
        <f t="shared" si="353"/>
        <v>4019641.7085690405</v>
      </c>
      <c r="AJ234" s="119">
        <f t="shared" si="324"/>
        <v>19527.092862054582</v>
      </c>
      <c r="AK234" s="119">
        <f t="shared" si="354"/>
        <v>25539.936922576057</v>
      </c>
      <c r="AL234" s="119">
        <f t="shared" si="355"/>
        <v>3013113.4020637264</v>
      </c>
      <c r="AM234" s="126">
        <f t="shared" si="325"/>
        <v>1006528.3065053141</v>
      </c>
      <c r="AN234" s="121">
        <f t="shared" si="356"/>
        <v>145990939.43564871</v>
      </c>
      <c r="AO234" s="120">
        <f t="shared" si="396"/>
        <v>14599.093943564871</v>
      </c>
      <c r="AP234" s="128">
        <f t="shared" si="326"/>
        <v>7000</v>
      </c>
      <c r="AQ234" s="132">
        <f t="shared" si="357"/>
        <v>224.10000000000048</v>
      </c>
      <c r="AR234" s="132">
        <f t="shared" si="358"/>
        <v>263.67000000000104</v>
      </c>
      <c r="AS234" s="132">
        <f t="shared" si="359"/>
        <v>161.47499999999962</v>
      </c>
      <c r="AT234" s="139">
        <f t="shared" si="397"/>
        <v>32687371339.641819</v>
      </c>
      <c r="AU234" s="139">
        <f t="shared" si="398"/>
        <v>-799479631.61538696</v>
      </c>
      <c r="AV234" s="139">
        <f t="shared" si="391"/>
        <v>8.7176218176321736E-30</v>
      </c>
      <c r="AW234" s="139">
        <f t="shared" si="327"/>
        <v>3.7492607962280443E-28</v>
      </c>
      <c r="AX234" s="133">
        <f t="shared" si="360"/>
        <v>38478831907.054077</v>
      </c>
      <c r="AY234" s="133">
        <f t="shared" si="399"/>
        <v>-961403342.82142639</v>
      </c>
      <c r="AZ234" s="133">
        <f t="shared" si="361"/>
        <v>3.2519101222302859E-4</v>
      </c>
      <c r="BA234" s="133">
        <f t="shared" si="362"/>
        <v>4.7180319551875903E-4</v>
      </c>
      <c r="BB234" s="146">
        <f t="shared" si="400"/>
        <v>23551988304.455971</v>
      </c>
      <c r="BC234" s="146">
        <f t="shared" si="401"/>
        <v>-575160579.28276443</v>
      </c>
      <c r="BD234" s="146">
        <f t="shared" si="382"/>
        <v>7890.03459958439</v>
      </c>
      <c r="BE234" s="146">
        <f t="shared" si="328"/>
        <v>5380.1648742481175</v>
      </c>
      <c r="BF234" s="136">
        <f t="shared" si="363"/>
        <v>7007565092.9111385</v>
      </c>
      <c r="BG234" s="136">
        <f t="shared" si="364"/>
        <v>-177811959.481987</v>
      </c>
      <c r="BH234" s="136">
        <f t="shared" si="365"/>
        <v>1.2084951983354459E-20</v>
      </c>
      <c r="BI234" s="136">
        <f t="shared" si="366"/>
        <v>1.5817554153455604E-19</v>
      </c>
      <c r="BJ234" s="150">
        <f t="shared" si="329"/>
        <v>5380.1653460513126</v>
      </c>
      <c r="BK234" s="150">
        <f t="shared" si="367"/>
        <v>300253584.9359771</v>
      </c>
      <c r="BL234" s="149">
        <f t="shared" si="368"/>
        <v>296091483.90589833</v>
      </c>
      <c r="BM234" s="150">
        <f t="shared" si="369"/>
        <v>0</v>
      </c>
      <c r="BN234" s="150">
        <f t="shared" si="383"/>
        <v>11368710131.732161</v>
      </c>
      <c r="BO234" s="154">
        <f t="shared" si="370"/>
        <v>1.1294973085460997E-2</v>
      </c>
      <c r="BP234" s="154">
        <f t="shared" si="330"/>
        <v>1.1294973085460997E-2</v>
      </c>
      <c r="BQ234" s="148">
        <f t="shared" si="371"/>
        <v>2045870938823.4097</v>
      </c>
      <c r="BR234" s="148">
        <f t="shared" si="372"/>
        <v>2045.8709388234097</v>
      </c>
      <c r="BS234" s="139">
        <f t="shared" si="331"/>
        <v>-22552142.305757564</v>
      </c>
      <c r="BT234" s="139">
        <f t="shared" si="332"/>
        <v>799875550.26944304</v>
      </c>
      <c r="BU234" s="139">
        <f t="shared" si="333"/>
        <v>2163030946.5658879</v>
      </c>
      <c r="BV234" s="139">
        <f t="shared" si="373"/>
        <v>232128930461.19666</v>
      </c>
      <c r="BW234" s="139">
        <f t="shared" si="374"/>
        <v>27187038302.019157</v>
      </c>
      <c r="BX234" s="139">
        <f t="shared" si="375"/>
        <v>9172397206624.9766</v>
      </c>
      <c r="BY234" s="143">
        <f t="shared" si="376"/>
        <v>9.1129053672337523</v>
      </c>
      <c r="BZ234" s="143">
        <f t="shared" si="334"/>
        <v>9.1129053672337523</v>
      </c>
      <c r="CA234" s="143">
        <f t="shared" si="335"/>
        <v>101.0097462419257</v>
      </c>
      <c r="CB234" s="143">
        <f t="shared" si="336"/>
        <v>101.0097462419257</v>
      </c>
      <c r="CC234" s="143">
        <f t="shared" si="337"/>
        <v>0.8693462733948466</v>
      </c>
      <c r="CD234" s="143">
        <f t="shared" si="338"/>
        <v>9.1901334873430436</v>
      </c>
      <c r="CE234" s="166">
        <f t="shared" si="339"/>
        <v>97.025185392869915</v>
      </c>
      <c r="CG234" s="167">
        <v>233</v>
      </c>
      <c r="CH234" s="169">
        <f t="shared" si="377"/>
        <v>232</v>
      </c>
      <c r="CI234" s="170">
        <f t="shared" si="378"/>
        <v>1.9702419362015733</v>
      </c>
      <c r="CK234" s="189">
        <v>232</v>
      </c>
      <c r="CL234" s="190">
        <f>'Litter calculation'!G$30+CK234</f>
        <v>42907</v>
      </c>
      <c r="CM234" s="193">
        <f t="shared" si="379"/>
        <v>6</v>
      </c>
      <c r="CN234" s="189">
        <f t="shared" si="340"/>
        <v>0.06</v>
      </c>
      <c r="CO234" s="194">
        <f t="shared" si="341"/>
        <v>0.02</v>
      </c>
      <c r="CP234" s="194">
        <f t="shared" si="342"/>
        <v>0.04</v>
      </c>
      <c r="CQ234" s="189">
        <f t="shared" si="343"/>
        <v>0.996</v>
      </c>
      <c r="CR234" s="189">
        <f t="shared" si="402"/>
        <v>9.9599999999999994E-2</v>
      </c>
      <c r="CS234" s="189">
        <f t="shared" si="402"/>
        <v>9.9599999999999994E-2</v>
      </c>
      <c r="CT234" s="189">
        <f t="shared" si="344"/>
        <v>1.6999999999999999E-3</v>
      </c>
      <c r="CU234" s="189">
        <f t="shared" si="403"/>
        <v>1.7000000000000001E-4</v>
      </c>
      <c r="CV234" s="189">
        <f t="shared" si="403"/>
        <v>1.7000000000000001E-4</v>
      </c>
      <c r="CW234" s="189">
        <f t="shared" si="345"/>
        <v>9.9999999999999995E-7</v>
      </c>
      <c r="CX234" s="189">
        <f t="shared" si="404"/>
        <v>9.9999999999999995E-8</v>
      </c>
      <c r="CY234" s="189">
        <f t="shared" si="404"/>
        <v>9.9999999999999995E-8</v>
      </c>
      <c r="CZ234" s="195">
        <f t="shared" si="384"/>
        <v>6.2941818475469997</v>
      </c>
      <c r="DA234" s="195">
        <f t="shared" si="385"/>
        <v>66.979835095080318</v>
      </c>
      <c r="DB234" s="195">
        <f t="shared" si="386"/>
        <v>1.4695232724138583</v>
      </c>
      <c r="DC234" s="195">
        <f t="shared" si="387"/>
        <v>48.599280732934218</v>
      </c>
      <c r="DD234" s="195">
        <f t="shared" si="388"/>
        <v>1.157854847405966</v>
      </c>
      <c r="DE234" s="195">
        <f t="shared" si="389"/>
        <v>36.133577899649147</v>
      </c>
      <c r="DF234" s="195">
        <f t="shared" si="390"/>
        <v>160.63425369503051</v>
      </c>
    </row>
    <row r="235" spans="9:110" x14ac:dyDescent="0.2">
      <c r="I235" s="69">
        <f t="shared" si="380"/>
        <v>232</v>
      </c>
      <c r="J235" s="76">
        <f t="shared" si="380"/>
        <v>43941</v>
      </c>
      <c r="K235" s="74">
        <f t="shared" si="346"/>
        <v>4</v>
      </c>
      <c r="L235" s="75">
        <f t="shared" si="309"/>
        <v>17.520942327848591</v>
      </c>
      <c r="M235" s="75">
        <f t="shared" si="310"/>
        <v>0.2</v>
      </c>
      <c r="N235" s="75">
        <f t="shared" si="311"/>
        <v>0.1</v>
      </c>
      <c r="O235" s="75">
        <f t="shared" si="312"/>
        <v>0.15</v>
      </c>
      <c r="P235" s="78">
        <f t="shared" si="395"/>
        <v>0.79923451534550483</v>
      </c>
      <c r="Q235" s="78">
        <f t="shared" si="313"/>
        <v>0.16059037703686424</v>
      </c>
      <c r="R235" s="78">
        <f t="shared" si="314"/>
        <v>7.22656696665889E-2</v>
      </c>
      <c r="S235" s="78">
        <f t="shared" si="315"/>
        <v>0.35315013468754863</v>
      </c>
      <c r="T235" s="79">
        <f t="shared" si="316"/>
        <v>77.852504812713704</v>
      </c>
      <c r="U235" s="79">
        <f t="shared" si="317"/>
        <v>9.731563101589213</v>
      </c>
      <c r="V235" s="79">
        <f t="shared" si="318"/>
        <v>9.731563101589213</v>
      </c>
      <c r="W235" s="79">
        <f t="shared" si="319"/>
        <v>43.79203395715146</v>
      </c>
      <c r="X235" s="78">
        <f t="shared" si="320"/>
        <v>8.2404979205706982E-2</v>
      </c>
      <c r="Y235" s="80">
        <f t="shared" si="321"/>
        <v>2.5483947498061651E-2</v>
      </c>
      <c r="Z235" s="63">
        <f t="shared" si="347"/>
        <v>9.4993452940287995</v>
      </c>
      <c r="AA235" s="63">
        <f t="shared" si="348"/>
        <v>9.4993452940287995</v>
      </c>
      <c r="AB235" s="80">
        <f t="shared" si="322"/>
        <v>7.5432030870029199E-2</v>
      </c>
      <c r="AC235" s="119">
        <f t="shared" si="349"/>
        <v>0</v>
      </c>
      <c r="AD235" s="119">
        <f t="shared" si="350"/>
        <v>0</v>
      </c>
      <c r="AE235" s="119">
        <f t="shared" si="323"/>
        <v>0</v>
      </c>
      <c r="AF235" s="119">
        <f t="shared" si="351"/>
        <v>0</v>
      </c>
      <c r="AG235" s="119">
        <f t="shared" si="352"/>
        <v>450358.29143095663</v>
      </c>
      <c r="AH235" s="121">
        <f t="shared" si="381"/>
        <v>4469999.9999999972</v>
      </c>
      <c r="AI235" s="126">
        <f t="shared" si="353"/>
        <v>4019641.7085690405</v>
      </c>
      <c r="AJ235" s="119">
        <f t="shared" si="324"/>
        <v>19578.921201246332</v>
      </c>
      <c r="AK235" s="119">
        <f t="shared" si="354"/>
        <v>25591.765261767807</v>
      </c>
      <c r="AL235" s="119">
        <f t="shared" si="355"/>
        <v>3038705.1673254943</v>
      </c>
      <c r="AM235" s="126">
        <f t="shared" si="325"/>
        <v>980936.54124354618</v>
      </c>
      <c r="AN235" s="121">
        <f t="shared" si="356"/>
        <v>142279006.22101897</v>
      </c>
      <c r="AO235" s="120">
        <f t="shared" si="396"/>
        <v>14227.900622101897</v>
      </c>
      <c r="AP235" s="128">
        <f t="shared" si="326"/>
        <v>7000</v>
      </c>
      <c r="AQ235" s="132">
        <f t="shared" si="357"/>
        <v>224.30000000000047</v>
      </c>
      <c r="AR235" s="132">
        <f t="shared" si="358"/>
        <v>263.77000000000106</v>
      </c>
      <c r="AS235" s="132">
        <f t="shared" si="359"/>
        <v>161.62499999999963</v>
      </c>
      <c r="AT235" s="139">
        <f t="shared" si="397"/>
        <v>31884725294.130421</v>
      </c>
      <c r="AU235" s="139">
        <f t="shared" si="398"/>
        <v>-802646045.51139832</v>
      </c>
      <c r="AV235" s="139">
        <f t="shared" si="391"/>
        <v>3.8115018229280511E-30</v>
      </c>
      <c r="AW235" s="139">
        <f t="shared" si="327"/>
        <v>1.6330124763738274E-28</v>
      </c>
      <c r="AX235" s="133">
        <f t="shared" si="360"/>
        <v>37514705570.296219</v>
      </c>
      <c r="AY235" s="133">
        <f t="shared" si="399"/>
        <v>-964126336.75785828</v>
      </c>
      <c r="AZ235" s="133">
        <f t="shared" si="361"/>
        <v>2.6983177540695669E-4</v>
      </c>
      <c r="BA235" s="133">
        <f t="shared" si="362"/>
        <v>3.8957405560050094E-4</v>
      </c>
      <c r="BB235" s="146">
        <f t="shared" si="400"/>
        <v>22974502529.538986</v>
      </c>
      <c r="BC235" s="146">
        <f t="shared" si="401"/>
        <v>-577485774.91698456</v>
      </c>
      <c r="BD235" s="146">
        <f t="shared" si="382"/>
        <v>7157.9086166484913</v>
      </c>
      <c r="BE235" s="146">
        <f t="shared" si="328"/>
        <v>4856.2718522782316</v>
      </c>
      <c r="BF235" s="136">
        <f t="shared" si="363"/>
        <v>6829392298.6089106</v>
      </c>
      <c r="BG235" s="136">
        <f t="shared" si="364"/>
        <v>-178172794.30222797</v>
      </c>
      <c r="BH235" s="136">
        <f t="shared" si="365"/>
        <v>8.2734890089038631E-21</v>
      </c>
      <c r="BI235" s="136">
        <f t="shared" si="366"/>
        <v>1.0779833738494629E-19</v>
      </c>
      <c r="BJ235" s="150">
        <f t="shared" si="329"/>
        <v>4856.2722418522872</v>
      </c>
      <c r="BK235" s="150">
        <f t="shared" si="367"/>
        <v>282353389.33770114</v>
      </c>
      <c r="BL235" s="149">
        <f t="shared" si="368"/>
        <v>289058299.84110308</v>
      </c>
      <c r="BM235" s="150">
        <f t="shared" si="369"/>
        <v>0</v>
      </c>
      <c r="BN235" s="150">
        <f t="shared" si="383"/>
        <v>10797303298.825598</v>
      </c>
      <c r="BO235" s="154">
        <f t="shared" si="370"/>
        <v>1.1007137408845749E-2</v>
      </c>
      <c r="BP235" s="154">
        <f t="shared" si="330"/>
        <v>1.1007137408845749E-2</v>
      </c>
      <c r="BQ235" s="148">
        <f t="shared" si="371"/>
        <v>2046159997123.2507</v>
      </c>
      <c r="BR235" s="148">
        <f t="shared" si="372"/>
        <v>2046.1599971232508</v>
      </c>
      <c r="BS235" s="139">
        <f t="shared" si="331"/>
        <v>-22617476.054859724</v>
      </c>
      <c r="BT235" s="139">
        <f t="shared" si="332"/>
        <v>752189429.19563591</v>
      </c>
      <c r="BU235" s="139">
        <f t="shared" si="333"/>
        <v>2108034201.4751027</v>
      </c>
      <c r="BV235" s="139">
        <f t="shared" si="373"/>
        <v>233215335010.95013</v>
      </c>
      <c r="BW235" s="139">
        <f t="shared" si="374"/>
        <v>26649858726.653408</v>
      </c>
      <c r="BX235" s="139">
        <f t="shared" si="375"/>
        <v>8962948889233.957</v>
      </c>
      <c r="BY235" s="143">
        <f t="shared" si="376"/>
        <v>9.1371342715722559</v>
      </c>
      <c r="BZ235" s="143">
        <f t="shared" si="334"/>
        <v>9.1371342715722559</v>
      </c>
      <c r="CA235" s="143">
        <f t="shared" si="335"/>
        <v>101.27830554110946</v>
      </c>
      <c r="CB235" s="143">
        <f t="shared" si="336"/>
        <v>101.27830554110946</v>
      </c>
      <c r="CC235" s="143">
        <f t="shared" si="337"/>
        <v>0.86775576129800525</v>
      </c>
      <c r="CD235" s="143">
        <f t="shared" si="338"/>
        <v>9.2149292954634614</v>
      </c>
      <c r="CE235" s="166">
        <f t="shared" si="339"/>
        <v>97.005941043704141</v>
      </c>
      <c r="CG235" s="167">
        <v>234</v>
      </c>
      <c r="CH235" s="169">
        <f t="shared" si="377"/>
        <v>233</v>
      </c>
      <c r="CI235" s="170">
        <f t="shared" si="378"/>
        <v>1.9701975989725276</v>
      </c>
      <c r="CK235" s="189">
        <v>233</v>
      </c>
      <c r="CL235" s="190">
        <f>'Litter calculation'!G$30+CK235</f>
        <v>42908</v>
      </c>
      <c r="CM235" s="193">
        <f t="shared" si="379"/>
        <v>6</v>
      </c>
      <c r="CN235" s="189">
        <f t="shared" si="340"/>
        <v>0.06</v>
      </c>
      <c r="CO235" s="194">
        <f t="shared" si="341"/>
        <v>0.02</v>
      </c>
      <c r="CP235" s="194">
        <f t="shared" si="342"/>
        <v>0.04</v>
      </c>
      <c r="CQ235" s="189">
        <f t="shared" si="343"/>
        <v>0.996</v>
      </c>
      <c r="CR235" s="189">
        <f t="shared" si="402"/>
        <v>9.9599999999999994E-2</v>
      </c>
      <c r="CS235" s="189">
        <f t="shared" si="402"/>
        <v>9.9599999999999994E-2</v>
      </c>
      <c r="CT235" s="189">
        <f t="shared" si="344"/>
        <v>1.6999999999999999E-3</v>
      </c>
      <c r="CU235" s="189">
        <f t="shared" si="403"/>
        <v>1.7000000000000001E-4</v>
      </c>
      <c r="CV235" s="189">
        <f t="shared" si="403"/>
        <v>1.7000000000000001E-4</v>
      </c>
      <c r="CW235" s="189">
        <f t="shared" si="345"/>
        <v>9.9999999999999995E-7</v>
      </c>
      <c r="CX235" s="189">
        <f t="shared" si="404"/>
        <v>9.9999999999999995E-8</v>
      </c>
      <c r="CY235" s="189">
        <f t="shared" si="404"/>
        <v>9.9999999999999995E-8</v>
      </c>
      <c r="CZ235" s="195">
        <f t="shared" si="384"/>
        <v>6.3432508283472435</v>
      </c>
      <c r="DA235" s="195">
        <f t="shared" si="385"/>
        <v>66.980008115278721</v>
      </c>
      <c r="DB235" s="195">
        <f t="shared" si="386"/>
        <v>1.4712654746909559</v>
      </c>
      <c r="DC235" s="195">
        <f t="shared" si="387"/>
        <v>48.617283873006393</v>
      </c>
      <c r="DD235" s="195">
        <f t="shared" si="388"/>
        <v>1.1616420288119615</v>
      </c>
      <c r="DE235" s="195">
        <f t="shared" si="389"/>
        <v>36.169590286291537</v>
      </c>
      <c r="DF235" s="195">
        <f t="shared" si="390"/>
        <v>160.7430406064268</v>
      </c>
    </row>
    <row r="236" spans="9:110" x14ac:dyDescent="0.2">
      <c r="I236" s="69">
        <f t="shared" si="380"/>
        <v>233</v>
      </c>
      <c r="J236" s="76">
        <f t="shared" si="380"/>
        <v>43942</v>
      </c>
      <c r="K236" s="74">
        <f t="shared" si="346"/>
        <v>4</v>
      </c>
      <c r="L236" s="75">
        <f t="shared" si="309"/>
        <v>17.384539411926326</v>
      </c>
      <c r="M236" s="75">
        <f t="shared" si="310"/>
        <v>0.2</v>
      </c>
      <c r="N236" s="75">
        <f t="shared" si="311"/>
        <v>0.1</v>
      </c>
      <c r="O236" s="75">
        <f t="shared" si="312"/>
        <v>0.15</v>
      </c>
      <c r="P236" s="78">
        <f t="shared" si="395"/>
        <v>0.79601856381982239</v>
      </c>
      <c r="Q236" s="78">
        <f t="shared" si="313"/>
        <v>0.15994419514891317</v>
      </c>
      <c r="R236" s="78">
        <f t="shared" si="314"/>
        <v>7.1974887817010919E-2</v>
      </c>
      <c r="S236" s="78">
        <f t="shared" si="315"/>
        <v>0.35172913285061924</v>
      </c>
      <c r="T236" s="79">
        <f t="shared" si="316"/>
        <v>77.763055706761165</v>
      </c>
      <c r="U236" s="79">
        <f t="shared" si="317"/>
        <v>9.7203819633451456</v>
      </c>
      <c r="V236" s="79">
        <f t="shared" si="318"/>
        <v>9.7203819633451456</v>
      </c>
      <c r="W236" s="79">
        <f t="shared" si="319"/>
        <v>43.741718835053149</v>
      </c>
      <c r="X236" s="78">
        <f t="shared" si="320"/>
        <v>8.1858384968738096E-2</v>
      </c>
      <c r="Y236" s="80">
        <f t="shared" si="321"/>
        <v>2.5236785414410504E-2</v>
      </c>
      <c r="Z236" s="63">
        <f t="shared" si="347"/>
        <v>9.5269478030949593</v>
      </c>
      <c r="AA236" s="63">
        <f t="shared" si="348"/>
        <v>9.5269478030949593</v>
      </c>
      <c r="AB236" s="80">
        <f t="shared" si="322"/>
        <v>7.5188402276871819E-2</v>
      </c>
      <c r="AC236" s="119">
        <f t="shared" si="349"/>
        <v>0</v>
      </c>
      <c r="AD236" s="119">
        <f t="shared" si="350"/>
        <v>0</v>
      </c>
      <c r="AE236" s="119">
        <f t="shared" si="323"/>
        <v>0</v>
      </c>
      <c r="AF236" s="119">
        <f t="shared" si="351"/>
        <v>0</v>
      </c>
      <c r="AG236" s="119">
        <f t="shared" si="352"/>
        <v>450358.29143095663</v>
      </c>
      <c r="AH236" s="121">
        <f t="shared" si="381"/>
        <v>4469999.9999999972</v>
      </c>
      <c r="AI236" s="126">
        <f t="shared" si="353"/>
        <v>4019641.7085690405</v>
      </c>
      <c r="AJ236" s="119">
        <f t="shared" si="324"/>
        <v>19627.833789008429</v>
      </c>
      <c r="AK236" s="119">
        <f t="shared" si="354"/>
        <v>25640.677849529904</v>
      </c>
      <c r="AL236" s="119">
        <f t="shared" si="355"/>
        <v>3064345.8451750241</v>
      </c>
      <c r="AM236" s="126">
        <f t="shared" si="325"/>
        <v>955295.8633940164</v>
      </c>
      <c r="AN236" s="121">
        <f t="shared" si="356"/>
        <v>138559978.52668962</v>
      </c>
      <c r="AO236" s="120">
        <f t="shared" si="396"/>
        <v>13855.997852668961</v>
      </c>
      <c r="AP236" s="128">
        <f t="shared" si="326"/>
        <v>7000</v>
      </c>
      <c r="AQ236" s="132">
        <f t="shared" si="357"/>
        <v>224.50000000000045</v>
      </c>
      <c r="AR236" s="132">
        <f t="shared" si="358"/>
        <v>263.87000000000108</v>
      </c>
      <c r="AS236" s="132">
        <f t="shared" si="359"/>
        <v>161.77499999999964</v>
      </c>
      <c r="AT236" s="139">
        <f t="shared" si="397"/>
        <v>31079003183.536545</v>
      </c>
      <c r="AU236" s="139">
        <f t="shared" si="398"/>
        <v>-805722110.59387589</v>
      </c>
      <c r="AV236" s="139">
        <f t="shared" si="391"/>
        <v>1.6706189116416302E-30</v>
      </c>
      <c r="AW236" s="139">
        <f t="shared" si="327"/>
        <v>7.1306139906111482E-29</v>
      </c>
      <c r="AX236" s="133">
        <f t="shared" si="360"/>
        <v>36547965535.985069</v>
      </c>
      <c r="AY236" s="133">
        <f t="shared" si="399"/>
        <v>-966740034.3111496</v>
      </c>
      <c r="AZ236" s="133">
        <f t="shared" si="361"/>
        <v>2.2387790834822491E-4</v>
      </c>
      <c r="BA236" s="133">
        <f t="shared" si="362"/>
        <v>3.216580609178406E-4</v>
      </c>
      <c r="BB236" s="146">
        <f t="shared" si="400"/>
        <v>22394756529.37616</v>
      </c>
      <c r="BC236" s="146">
        <f t="shared" si="401"/>
        <v>-579746000.16282654</v>
      </c>
      <c r="BD236" s="146">
        <f t="shared" si="382"/>
        <v>6490.8533476913262</v>
      </c>
      <c r="BE236" s="146">
        <f t="shared" si="328"/>
        <v>4381.5796846570456</v>
      </c>
      <c r="BF236" s="136">
        <f t="shared" si="363"/>
        <v>6650878969.2811012</v>
      </c>
      <c r="BG236" s="136">
        <f t="shared" si="364"/>
        <v>-178513329.32780933</v>
      </c>
      <c r="BH236" s="136">
        <f t="shared" si="365"/>
        <v>5.6680236937306096E-21</v>
      </c>
      <c r="BI236" s="136">
        <f t="shared" si="366"/>
        <v>7.3518256172897774E-20</v>
      </c>
      <c r="BJ236" s="150">
        <f t="shared" si="329"/>
        <v>4381.5800063151064</v>
      </c>
      <c r="BK236" s="150">
        <f t="shared" si="367"/>
        <v>265366747.31766015</v>
      </c>
      <c r="BL236" s="149">
        <f t="shared" si="368"/>
        <v>282230464.34572315</v>
      </c>
      <c r="BM236" s="150">
        <f t="shared" si="369"/>
        <v>0</v>
      </c>
      <c r="BN236" s="150">
        <f t="shared" si="383"/>
        <v>10249710468.742222</v>
      </c>
      <c r="BO236" s="154">
        <f t="shared" si="370"/>
        <v>1.0729357114901146E-2</v>
      </c>
      <c r="BP236" s="154">
        <f t="shared" si="330"/>
        <v>1.0729357114901146E-2</v>
      </c>
      <c r="BQ236" s="148">
        <f t="shared" si="371"/>
        <v>2046442227587.5964</v>
      </c>
      <c r="BR236" s="148">
        <f t="shared" si="372"/>
        <v>2046.4422275875963</v>
      </c>
      <c r="BS236" s="139">
        <f t="shared" si="331"/>
        <v>-22683196.277520791</v>
      </c>
      <c r="BT236" s="139">
        <f t="shared" si="332"/>
        <v>706937014.85424674</v>
      </c>
      <c r="BU236" s="139">
        <f t="shared" si="333"/>
        <v>2052932343.1547589</v>
      </c>
      <c r="BV236" s="139">
        <f t="shared" si="373"/>
        <v>234282316325.28329</v>
      </c>
      <c r="BW236" s="139">
        <f t="shared" si="374"/>
        <v>26100892613.438194</v>
      </c>
      <c r="BX236" s="139">
        <f t="shared" si="375"/>
        <v>8751984912967.8271</v>
      </c>
      <c r="BY236" s="143">
        <f t="shared" si="376"/>
        <v>9.1615438193916159</v>
      </c>
      <c r="BZ236" s="143">
        <f t="shared" si="334"/>
        <v>9.1615438193916159</v>
      </c>
      <c r="CA236" s="143">
        <f t="shared" si="335"/>
        <v>101.54886713828996</v>
      </c>
      <c r="CB236" s="143">
        <f t="shared" si="336"/>
        <v>101.54886713828996</v>
      </c>
      <c r="CC236" s="143">
        <f t="shared" si="337"/>
        <v>0.86625370096972309</v>
      </c>
      <c r="CD236" s="143">
        <f t="shared" si="338"/>
        <v>9.2399070169243007</v>
      </c>
      <c r="CE236" s="166">
        <f t="shared" si="339"/>
        <v>96.987064565658599</v>
      </c>
      <c r="CG236" s="167">
        <v>235</v>
      </c>
      <c r="CH236" s="169">
        <f t="shared" si="377"/>
        <v>234</v>
      </c>
      <c r="CI236" s="170">
        <f t="shared" si="378"/>
        <v>1.9701536426236761</v>
      </c>
      <c r="CK236" s="189">
        <v>234</v>
      </c>
      <c r="CL236" s="190">
        <f>'Litter calculation'!G$30+CK236</f>
        <v>42909</v>
      </c>
      <c r="CM236" s="193">
        <f t="shared" si="379"/>
        <v>6</v>
      </c>
      <c r="CN236" s="189">
        <f t="shared" si="340"/>
        <v>0.06</v>
      </c>
      <c r="CO236" s="194">
        <f t="shared" si="341"/>
        <v>0.02</v>
      </c>
      <c r="CP236" s="194">
        <f t="shared" si="342"/>
        <v>0.04</v>
      </c>
      <c r="CQ236" s="189">
        <f t="shared" si="343"/>
        <v>0.996</v>
      </c>
      <c r="CR236" s="189">
        <f t="shared" si="402"/>
        <v>9.9599999999999994E-2</v>
      </c>
      <c r="CS236" s="189">
        <f t="shared" si="402"/>
        <v>9.9599999999999994E-2</v>
      </c>
      <c r="CT236" s="189">
        <f t="shared" si="344"/>
        <v>1.6999999999999999E-3</v>
      </c>
      <c r="CU236" s="189">
        <f t="shared" si="403"/>
        <v>1.7000000000000001E-4</v>
      </c>
      <c r="CV236" s="189">
        <f t="shared" si="403"/>
        <v>1.7000000000000001E-4</v>
      </c>
      <c r="CW236" s="189">
        <f t="shared" si="345"/>
        <v>9.9999999999999995E-7</v>
      </c>
      <c r="CX236" s="189">
        <f t="shared" si="404"/>
        <v>9.9999999999999995E-8</v>
      </c>
      <c r="CY236" s="189">
        <f t="shared" si="404"/>
        <v>9.9999999999999995E-8</v>
      </c>
      <c r="CZ236" s="195">
        <f t="shared" si="384"/>
        <v>6.3922364627446413</v>
      </c>
      <c r="DA236" s="195">
        <f t="shared" si="385"/>
        <v>66.980181135304107</v>
      </c>
      <c r="DB236" s="195">
        <f t="shared" si="386"/>
        <v>1.47300738081884</v>
      </c>
      <c r="DC236" s="195">
        <f t="shared" si="387"/>
        <v>48.635287011278251</v>
      </c>
      <c r="DD236" s="195">
        <f t="shared" si="388"/>
        <v>1.1654285664518396</v>
      </c>
      <c r="DE236" s="195">
        <f t="shared" si="389"/>
        <v>36.205602669332691</v>
      </c>
      <c r="DF236" s="195">
        <f t="shared" si="390"/>
        <v>160.85174322593036</v>
      </c>
    </row>
    <row r="237" spans="9:110" x14ac:dyDescent="0.2">
      <c r="I237" s="69">
        <f t="shared" si="380"/>
        <v>234</v>
      </c>
      <c r="J237" s="76">
        <f t="shared" si="380"/>
        <v>43943</v>
      </c>
      <c r="K237" s="74">
        <f t="shared" si="346"/>
        <v>4</v>
      </c>
      <c r="L237" s="75">
        <f t="shared" si="309"/>
        <v>17.248092542985212</v>
      </c>
      <c r="M237" s="75">
        <f t="shared" si="310"/>
        <v>0.2</v>
      </c>
      <c r="N237" s="75">
        <f t="shared" si="311"/>
        <v>0.1</v>
      </c>
      <c r="O237" s="75">
        <f t="shared" si="312"/>
        <v>0.15</v>
      </c>
      <c r="P237" s="78">
        <f t="shared" si="395"/>
        <v>0.79281452258224172</v>
      </c>
      <c r="Q237" s="78">
        <f t="shared" si="313"/>
        <v>0.1593004063979202</v>
      </c>
      <c r="R237" s="78">
        <f t="shared" si="314"/>
        <v>7.1685182879064085E-2</v>
      </c>
      <c r="S237" s="78">
        <f t="shared" si="315"/>
        <v>0.35031339369913006</v>
      </c>
      <c r="T237" s="79">
        <f t="shared" si="316"/>
        <v>77.676041984110213</v>
      </c>
      <c r="U237" s="79">
        <f t="shared" si="317"/>
        <v>9.7095052480137767</v>
      </c>
      <c r="V237" s="79">
        <f t="shared" si="318"/>
        <v>9.7095052480137767</v>
      </c>
      <c r="W237" s="79">
        <f t="shared" si="319"/>
        <v>43.692773616061999</v>
      </c>
      <c r="X237" s="78">
        <f t="shared" si="320"/>
        <v>8.1315241925983897E-2</v>
      </c>
      <c r="Y237" s="80">
        <f t="shared" si="321"/>
        <v>2.4989543687889203E-2</v>
      </c>
      <c r="Z237" s="63">
        <f t="shared" si="347"/>
        <v>9.5547056974254883</v>
      </c>
      <c r="AA237" s="63">
        <f t="shared" si="348"/>
        <v>9.5547056974254883</v>
      </c>
      <c r="AB237" s="80">
        <f t="shared" si="322"/>
        <v>7.4945482425413629E-2</v>
      </c>
      <c r="AC237" s="119">
        <f t="shared" si="349"/>
        <v>0</v>
      </c>
      <c r="AD237" s="119">
        <f t="shared" si="350"/>
        <v>0</v>
      </c>
      <c r="AE237" s="119">
        <f t="shared" si="323"/>
        <v>0</v>
      </c>
      <c r="AF237" s="119">
        <f t="shared" si="351"/>
        <v>0</v>
      </c>
      <c r="AG237" s="119">
        <f t="shared" si="352"/>
        <v>450358.29143095663</v>
      </c>
      <c r="AH237" s="121">
        <f t="shared" si="381"/>
        <v>4469999.9999999972</v>
      </c>
      <c r="AI237" s="126">
        <f t="shared" si="353"/>
        <v>4019641.7085690405</v>
      </c>
      <c r="AJ237" s="119">
        <f t="shared" si="324"/>
        <v>19673.808106773533</v>
      </c>
      <c r="AK237" s="119">
        <f t="shared" si="354"/>
        <v>25686.652167295008</v>
      </c>
      <c r="AL237" s="119">
        <f t="shared" si="355"/>
        <v>3090032.4973423192</v>
      </c>
      <c r="AM237" s="126">
        <f t="shared" si="325"/>
        <v>929609.21122672129</v>
      </c>
      <c r="AN237" s="121">
        <f t="shared" si="356"/>
        <v>134834282.53123343</v>
      </c>
      <c r="AO237" s="120">
        <f t="shared" si="396"/>
        <v>13483.428253123344</v>
      </c>
      <c r="AP237" s="128">
        <f t="shared" si="326"/>
        <v>7000</v>
      </c>
      <c r="AQ237" s="132">
        <f t="shared" si="357"/>
        <v>224.70000000000044</v>
      </c>
      <c r="AR237" s="132">
        <f t="shared" si="358"/>
        <v>263.97000000000111</v>
      </c>
      <c r="AS237" s="132">
        <f t="shared" si="359"/>
        <v>161.92499999999964</v>
      </c>
      <c r="AT237" s="139">
        <f t="shared" si="397"/>
        <v>30270296428.261967</v>
      </c>
      <c r="AU237" s="139">
        <f t="shared" si="398"/>
        <v>-808706755.27457809</v>
      </c>
      <c r="AV237" s="139">
        <f t="shared" si="391"/>
        <v>7.3404133527409946E-31</v>
      </c>
      <c r="AW237" s="139">
        <f t="shared" si="327"/>
        <v>3.1213092916321897E-29</v>
      </c>
      <c r="AX237" s="133">
        <f t="shared" si="360"/>
        <v>35578722131.516708</v>
      </c>
      <c r="AY237" s="133">
        <f t="shared" si="399"/>
        <v>-969243404.4683609</v>
      </c>
      <c r="AZ237" s="133">
        <f t="shared" si="361"/>
        <v>1.8572719437864478E-4</v>
      </c>
      <c r="BA237" s="133">
        <f t="shared" si="362"/>
        <v>2.6555650684887907E-4</v>
      </c>
      <c r="BB237" s="146">
        <f t="shared" si="400"/>
        <v>21812816056.490238</v>
      </c>
      <c r="BC237" s="146">
        <f t="shared" si="401"/>
        <v>-581940472.88592148</v>
      </c>
      <c r="BD237" s="146">
        <f t="shared" si="382"/>
        <v>5883.1360549173887</v>
      </c>
      <c r="BE237" s="146">
        <f t="shared" si="328"/>
        <v>3951.5013608909508</v>
      </c>
      <c r="BF237" s="136">
        <f t="shared" si="363"/>
        <v>6472045561.4992046</v>
      </c>
      <c r="BG237" s="136">
        <f t="shared" si="364"/>
        <v>-178833407.78189659</v>
      </c>
      <c r="BH237" s="136">
        <f t="shared" si="365"/>
        <v>3.8855723893631924E-21</v>
      </c>
      <c r="BI237" s="136">
        <f t="shared" si="366"/>
        <v>5.0173013980602728E-20</v>
      </c>
      <c r="BJ237" s="150">
        <f t="shared" si="329"/>
        <v>3951.5016264474575</v>
      </c>
      <c r="BK237" s="150">
        <f t="shared" si="367"/>
        <v>249248536.46117917</v>
      </c>
      <c r="BL237" s="149">
        <f t="shared" si="368"/>
        <v>275601264.18915761</v>
      </c>
      <c r="BM237" s="150">
        <f t="shared" si="369"/>
        <v>0</v>
      </c>
      <c r="BN237" s="150">
        <f t="shared" si="383"/>
        <v>9724864619.5935116</v>
      </c>
      <c r="BO237" s="154">
        <f t="shared" si="370"/>
        <v>1.0461239521024632E-2</v>
      </c>
      <c r="BP237" s="154">
        <f t="shared" si="330"/>
        <v>1.0461239521024632E-2</v>
      </c>
      <c r="BQ237" s="148">
        <f t="shared" si="371"/>
        <v>2046717828851.7856</v>
      </c>
      <c r="BR237" s="148">
        <f t="shared" si="372"/>
        <v>2046.7178288517857</v>
      </c>
      <c r="BS237" s="139">
        <f t="shared" si="331"/>
        <v>-22749286.464888621</v>
      </c>
      <c r="BT237" s="139">
        <f t="shared" si="332"/>
        <v>663998101.13258135</v>
      </c>
      <c r="BU237" s="139">
        <f t="shared" si="333"/>
        <v>1997731685.9528902</v>
      </c>
      <c r="BV237" s="139">
        <f t="shared" si="373"/>
        <v>235329389404.14383</v>
      </c>
      <c r="BW237" s="139">
        <f t="shared" si="374"/>
        <v>25540215213.700657</v>
      </c>
      <c r="BX237" s="139">
        <f t="shared" si="375"/>
        <v>8539511259703.833</v>
      </c>
      <c r="BY237" s="143">
        <f t="shared" si="376"/>
        <v>9.1861302110324523</v>
      </c>
      <c r="BZ237" s="143">
        <f t="shared" si="334"/>
        <v>9.1861302110324523</v>
      </c>
      <c r="CA237" s="143">
        <f t="shared" si="335"/>
        <v>101.82138891708239</v>
      </c>
      <c r="CB237" s="143">
        <f t="shared" si="336"/>
        <v>101.82138891708239</v>
      </c>
      <c r="CC237" s="143">
        <f t="shared" si="337"/>
        <v>0.86483969285480677</v>
      </c>
      <c r="CD237" s="143">
        <f t="shared" si="338"/>
        <v>9.2650623816183622</v>
      </c>
      <c r="CE237" s="166">
        <f t="shared" si="339"/>
        <v>96.968579410193968</v>
      </c>
      <c r="CG237" s="167">
        <v>236</v>
      </c>
      <c r="CH237" s="169">
        <f t="shared" si="377"/>
        <v>235</v>
      </c>
      <c r="CI237" s="170">
        <f t="shared" si="378"/>
        <v>1.9701100622681054</v>
      </c>
      <c r="CK237" s="189">
        <v>235</v>
      </c>
      <c r="CL237" s="190">
        <f>'Litter calculation'!G$30+CK237</f>
        <v>42910</v>
      </c>
      <c r="CM237" s="193">
        <f t="shared" si="379"/>
        <v>6</v>
      </c>
      <c r="CN237" s="189">
        <f t="shared" si="340"/>
        <v>0.06</v>
      </c>
      <c r="CO237" s="194">
        <f t="shared" si="341"/>
        <v>0.02</v>
      </c>
      <c r="CP237" s="194">
        <f t="shared" si="342"/>
        <v>0.04</v>
      </c>
      <c r="CQ237" s="189">
        <f t="shared" si="343"/>
        <v>0.996</v>
      </c>
      <c r="CR237" s="189">
        <f t="shared" si="402"/>
        <v>9.9599999999999994E-2</v>
      </c>
      <c r="CS237" s="189">
        <f t="shared" si="402"/>
        <v>9.9599999999999994E-2</v>
      </c>
      <c r="CT237" s="189">
        <f t="shared" si="344"/>
        <v>1.6999999999999999E-3</v>
      </c>
      <c r="CU237" s="189">
        <f t="shared" si="403"/>
        <v>1.7000000000000001E-4</v>
      </c>
      <c r="CV237" s="189">
        <f t="shared" si="403"/>
        <v>1.7000000000000001E-4</v>
      </c>
      <c r="CW237" s="189">
        <f t="shared" si="345"/>
        <v>9.9999999999999995E-7</v>
      </c>
      <c r="CX237" s="189">
        <f t="shared" si="404"/>
        <v>9.9999999999999995E-8</v>
      </c>
      <c r="CY237" s="189">
        <f t="shared" si="404"/>
        <v>9.9999999999999995E-8</v>
      </c>
      <c r="CZ237" s="195">
        <f t="shared" si="384"/>
        <v>6.4411388923077117</v>
      </c>
      <c r="DA237" s="195">
        <f t="shared" si="385"/>
        <v>66.980354155156462</v>
      </c>
      <c r="DB237" s="195">
        <f t="shared" si="386"/>
        <v>1.4747489908478513</v>
      </c>
      <c r="DC237" s="195">
        <f t="shared" si="387"/>
        <v>48.6532901477498</v>
      </c>
      <c r="DD237" s="195">
        <f t="shared" si="388"/>
        <v>1.1692144604350312</v>
      </c>
      <c r="DE237" s="195">
        <f t="shared" si="389"/>
        <v>36.241615048772601</v>
      </c>
      <c r="DF237" s="195">
        <f t="shared" si="390"/>
        <v>160.96036169526946</v>
      </c>
    </row>
    <row r="238" spans="9:110" x14ac:dyDescent="0.2">
      <c r="I238" s="69">
        <f t="shared" si="380"/>
        <v>235</v>
      </c>
      <c r="J238" s="76">
        <f t="shared" si="380"/>
        <v>43944</v>
      </c>
      <c r="K238" s="74">
        <f t="shared" si="346"/>
        <v>4</v>
      </c>
      <c r="L238" s="75">
        <f t="shared" si="309"/>
        <v>17.111642871539871</v>
      </c>
      <c r="M238" s="75">
        <f t="shared" si="310"/>
        <v>0.2</v>
      </c>
      <c r="N238" s="75">
        <f t="shared" si="311"/>
        <v>0.1</v>
      </c>
      <c r="O238" s="75">
        <f t="shared" si="312"/>
        <v>0.15</v>
      </c>
      <c r="P238" s="78">
        <f t="shared" si="395"/>
        <v>0.78962331246703743</v>
      </c>
      <c r="Q238" s="78">
        <f t="shared" si="313"/>
        <v>0.15865919580733034</v>
      </c>
      <c r="R238" s="78">
        <f t="shared" si="314"/>
        <v>7.1396638113298647E-2</v>
      </c>
      <c r="S238" s="78">
        <f t="shared" si="315"/>
        <v>0.34890332411334213</v>
      </c>
      <c r="T238" s="79">
        <f t="shared" si="316"/>
        <v>77.591423272700425</v>
      </c>
      <c r="U238" s="79">
        <f t="shared" si="317"/>
        <v>9.6989279090875531</v>
      </c>
      <c r="V238" s="79">
        <f t="shared" si="318"/>
        <v>9.6989279090875531</v>
      </c>
      <c r="W238" s="79">
        <f t="shared" si="319"/>
        <v>43.645175590893992</v>
      </c>
      <c r="X238" s="78">
        <f t="shared" si="320"/>
        <v>8.0775691676473402E-2</v>
      </c>
      <c r="Y238" s="80">
        <f t="shared" si="321"/>
        <v>2.474229688323025E-2</v>
      </c>
      <c r="Z238" s="63">
        <f t="shared" si="347"/>
        <v>9.5826118662672215</v>
      </c>
      <c r="AA238" s="63">
        <f t="shared" si="348"/>
        <v>9.5826118662672215</v>
      </c>
      <c r="AB238" s="80">
        <f t="shared" si="322"/>
        <v>7.4703342437956163E-2</v>
      </c>
      <c r="AC238" s="119">
        <f t="shared" si="349"/>
        <v>0</v>
      </c>
      <c r="AD238" s="119">
        <f t="shared" si="350"/>
        <v>0</v>
      </c>
      <c r="AE238" s="119">
        <f t="shared" si="323"/>
        <v>0</v>
      </c>
      <c r="AF238" s="119">
        <f t="shared" si="351"/>
        <v>0</v>
      </c>
      <c r="AG238" s="119">
        <f t="shared" si="352"/>
        <v>450358.29143095663</v>
      </c>
      <c r="AH238" s="121">
        <f t="shared" si="381"/>
        <v>4469999.9999999972</v>
      </c>
      <c r="AI238" s="126">
        <f t="shared" si="353"/>
        <v>4019641.7085690405</v>
      </c>
      <c r="AJ238" s="119">
        <f t="shared" si="324"/>
        <v>19716.822954137977</v>
      </c>
      <c r="AK238" s="119">
        <f t="shared" si="354"/>
        <v>25729.667014659452</v>
      </c>
      <c r="AL238" s="119">
        <f t="shared" si="355"/>
        <v>3115762.1643569786</v>
      </c>
      <c r="AM238" s="126">
        <f t="shared" si="325"/>
        <v>903879.54421206191</v>
      </c>
      <c r="AN238" s="121">
        <f t="shared" si="356"/>
        <v>131102347.48821563</v>
      </c>
      <c r="AO238" s="120">
        <f t="shared" si="396"/>
        <v>13110.234748821562</v>
      </c>
      <c r="AP238" s="128">
        <f t="shared" si="326"/>
        <v>7000</v>
      </c>
      <c r="AQ238" s="132">
        <f t="shared" si="357"/>
        <v>224.90000000000043</v>
      </c>
      <c r="AR238" s="132">
        <f t="shared" si="358"/>
        <v>264.07000000000113</v>
      </c>
      <c r="AS238" s="132">
        <f t="shared" si="359"/>
        <v>162.07499999999965</v>
      </c>
      <c r="AT238" s="139">
        <f t="shared" si="397"/>
        <v>29458697480.602108</v>
      </c>
      <c r="AU238" s="139">
        <f t="shared" si="398"/>
        <v>-811598947.6598587</v>
      </c>
      <c r="AV238" s="139">
        <f t="shared" si="391"/>
        <v>3.2329754807532522E-31</v>
      </c>
      <c r="AW238" s="139">
        <f t="shared" si="327"/>
        <v>1.369607785245206E-29</v>
      </c>
      <c r="AX238" s="133">
        <f t="shared" si="360"/>
        <v>34607086666.464424</v>
      </c>
      <c r="AY238" s="133">
        <f t="shared" si="399"/>
        <v>-971635465.05228424</v>
      </c>
      <c r="AZ238" s="133">
        <f t="shared" si="361"/>
        <v>1.5405184561305681E-4</v>
      </c>
      <c r="BA238" s="133">
        <f t="shared" si="362"/>
        <v>2.1920926175556988E-4</v>
      </c>
      <c r="BB238" s="146">
        <f t="shared" si="400"/>
        <v>21228747617.029266</v>
      </c>
      <c r="BC238" s="146">
        <f t="shared" si="401"/>
        <v>-584068439.46097183</v>
      </c>
      <c r="BD238" s="146">
        <f t="shared" si="382"/>
        <v>5329.5316978928176</v>
      </c>
      <c r="BE238" s="146">
        <f t="shared" si="328"/>
        <v>3561.879297912782</v>
      </c>
      <c r="BF238" s="136">
        <f t="shared" si="363"/>
        <v>6292912679.43435</v>
      </c>
      <c r="BG238" s="136">
        <f t="shared" si="364"/>
        <v>-179132882.06485462</v>
      </c>
      <c r="BH238" s="136">
        <f t="shared" si="365"/>
        <v>2.6652524767657625E-21</v>
      </c>
      <c r="BI238" s="136">
        <f t="shared" si="366"/>
        <v>3.4262332462751231E-20</v>
      </c>
      <c r="BJ238" s="150">
        <f t="shared" si="329"/>
        <v>3561.8795171220436</v>
      </c>
      <c r="BK238" s="150">
        <f t="shared" si="367"/>
        <v>233955834.91606581</v>
      </c>
      <c r="BL238" s="149">
        <f t="shared" si="368"/>
        <v>269164209.43655932</v>
      </c>
      <c r="BM238" s="150">
        <f t="shared" si="369"/>
        <v>0</v>
      </c>
      <c r="BN238" s="150">
        <f t="shared" si="383"/>
        <v>9221748137.1204033</v>
      </c>
      <c r="BO238" s="154">
        <f t="shared" si="370"/>
        <v>1.0202408270185238E-2</v>
      </c>
      <c r="BP238" s="154">
        <f t="shared" si="330"/>
        <v>1.0202408270185238E-2</v>
      </c>
      <c r="BQ238" s="148">
        <f t="shared" si="371"/>
        <v>2046986993061.2222</v>
      </c>
      <c r="BR238" s="148">
        <f t="shared" si="372"/>
        <v>2046.9869930612224</v>
      </c>
      <c r="BS238" s="139">
        <f t="shared" si="331"/>
        <v>-22815729.686608069</v>
      </c>
      <c r="BT238" s="139">
        <f t="shared" si="332"/>
        <v>623258344.21639931</v>
      </c>
      <c r="BU238" s="139">
        <f t="shared" si="333"/>
        <v>1942438589.777329</v>
      </c>
      <c r="BV238" s="139">
        <f t="shared" si="373"/>
        <v>236356071483.16833</v>
      </c>
      <c r="BW238" s="139">
        <f t="shared" si="374"/>
        <v>24967925786.290836</v>
      </c>
      <c r="BX238" s="139">
        <f t="shared" si="375"/>
        <v>8325534601343.2754</v>
      </c>
      <c r="BY238" s="143">
        <f t="shared" si="376"/>
        <v>9.2108894981143603</v>
      </c>
      <c r="BZ238" s="143">
        <f t="shared" si="334"/>
        <v>9.2108894981143603</v>
      </c>
      <c r="CA238" s="143">
        <f t="shared" si="335"/>
        <v>102.09582711264039</v>
      </c>
      <c r="CB238" s="143">
        <f t="shared" si="336"/>
        <v>102.09582711264039</v>
      </c>
      <c r="CC238" s="143">
        <f t="shared" si="337"/>
        <v>0.86351335486795022</v>
      </c>
      <c r="CD238" s="143">
        <f t="shared" si="338"/>
        <v>9.2903909661832085</v>
      </c>
      <c r="CE238" s="166">
        <f t="shared" si="339"/>
        <v>96.95050885747871</v>
      </c>
      <c r="CG238" s="167">
        <v>237</v>
      </c>
      <c r="CH238" s="169">
        <f t="shared" si="377"/>
        <v>236</v>
      </c>
      <c r="CI238" s="170">
        <f t="shared" si="378"/>
        <v>1.9700668531021237</v>
      </c>
      <c r="CK238" s="189">
        <v>236</v>
      </c>
      <c r="CL238" s="190">
        <f>'Litter calculation'!G$30+CK238</f>
        <v>42911</v>
      </c>
      <c r="CM238" s="193">
        <f t="shared" si="379"/>
        <v>6</v>
      </c>
      <c r="CN238" s="189">
        <f t="shared" si="340"/>
        <v>0.06</v>
      </c>
      <c r="CO238" s="194">
        <f t="shared" si="341"/>
        <v>0.02</v>
      </c>
      <c r="CP238" s="194">
        <f t="shared" si="342"/>
        <v>0.04</v>
      </c>
      <c r="CQ238" s="189">
        <f t="shared" si="343"/>
        <v>0.996</v>
      </c>
      <c r="CR238" s="189">
        <f t="shared" si="402"/>
        <v>9.9599999999999994E-2</v>
      </c>
      <c r="CS238" s="189">
        <f t="shared" si="402"/>
        <v>9.9599999999999994E-2</v>
      </c>
      <c r="CT238" s="189">
        <f t="shared" si="344"/>
        <v>1.6999999999999999E-3</v>
      </c>
      <c r="CU238" s="189">
        <f t="shared" si="403"/>
        <v>1.7000000000000001E-4</v>
      </c>
      <c r="CV238" s="189">
        <f t="shared" si="403"/>
        <v>1.7000000000000001E-4</v>
      </c>
      <c r="CW238" s="189">
        <f t="shared" si="345"/>
        <v>9.9999999999999995E-7</v>
      </c>
      <c r="CX238" s="189">
        <f t="shared" si="404"/>
        <v>9.9999999999999995E-8</v>
      </c>
      <c r="CY238" s="189">
        <f t="shared" si="404"/>
        <v>9.9999999999999995E-8</v>
      </c>
      <c r="CZ238" s="195">
        <f t="shared" si="384"/>
        <v>6.4899582583645099</v>
      </c>
      <c r="DA238" s="195">
        <f t="shared" si="385"/>
        <v>66.9805271748358</v>
      </c>
      <c r="DB238" s="195">
        <f t="shared" si="386"/>
        <v>1.4764903048283224</v>
      </c>
      <c r="DC238" s="195">
        <f t="shared" si="387"/>
        <v>48.671293282421033</v>
      </c>
      <c r="DD238" s="195">
        <f t="shared" si="388"/>
        <v>1.1729997108709489</v>
      </c>
      <c r="DE238" s="195">
        <f t="shared" si="389"/>
        <v>36.277627424611275</v>
      </c>
      <c r="DF238" s="195">
        <f t="shared" si="390"/>
        <v>161.0688961559319</v>
      </c>
    </row>
    <row r="239" spans="9:110" x14ac:dyDescent="0.2">
      <c r="I239" s="69">
        <f t="shared" si="380"/>
        <v>236</v>
      </c>
      <c r="J239" s="76">
        <f t="shared" si="380"/>
        <v>43945</v>
      </c>
      <c r="K239" s="74">
        <f t="shared" si="346"/>
        <v>4</v>
      </c>
      <c r="L239" s="75">
        <f t="shared" si="309"/>
        <v>16.975231548950141</v>
      </c>
      <c r="M239" s="75">
        <f t="shared" si="310"/>
        <v>0.2</v>
      </c>
      <c r="N239" s="75">
        <f t="shared" si="311"/>
        <v>0.1</v>
      </c>
      <c r="O239" s="75">
        <f t="shared" si="312"/>
        <v>0.15</v>
      </c>
      <c r="P239" s="78">
        <f t="shared" si="395"/>
        <v>0.78644583897472531</v>
      </c>
      <c r="Q239" s="78">
        <f t="shared" si="313"/>
        <v>0.15802074531957275</v>
      </c>
      <c r="R239" s="78">
        <f t="shared" si="314"/>
        <v>7.1109335393807718E-2</v>
      </c>
      <c r="S239" s="78">
        <f t="shared" si="315"/>
        <v>0.34749932419813445</v>
      </c>
      <c r="T239" s="79">
        <f t="shared" si="316"/>
        <v>77.509158170260406</v>
      </c>
      <c r="U239" s="79">
        <f t="shared" si="317"/>
        <v>9.6886447712825507</v>
      </c>
      <c r="V239" s="79">
        <f t="shared" si="318"/>
        <v>9.6886447712825507</v>
      </c>
      <c r="W239" s="79">
        <f t="shared" si="319"/>
        <v>43.59890147077148</v>
      </c>
      <c r="X239" s="78">
        <f t="shared" si="320"/>
        <v>8.0239871632017054E-2</v>
      </c>
      <c r="Y239" s="80">
        <f t="shared" si="321"/>
        <v>2.449511956669766E-2</v>
      </c>
      <c r="Z239" s="63">
        <f t="shared" si="347"/>
        <v>9.6106590206735447</v>
      </c>
      <c r="AA239" s="63">
        <f t="shared" si="348"/>
        <v>9.6106590206735447</v>
      </c>
      <c r="AB239" s="80">
        <f t="shared" si="322"/>
        <v>7.4462052499481526E-2</v>
      </c>
      <c r="AC239" s="119">
        <f t="shared" si="349"/>
        <v>0</v>
      </c>
      <c r="AD239" s="119">
        <f t="shared" si="350"/>
        <v>0</v>
      </c>
      <c r="AE239" s="119">
        <f t="shared" si="323"/>
        <v>0</v>
      </c>
      <c r="AF239" s="119">
        <f t="shared" si="351"/>
        <v>0</v>
      </c>
      <c r="AG239" s="119">
        <f t="shared" si="352"/>
        <v>450358.29143095663</v>
      </c>
      <c r="AH239" s="121">
        <f t="shared" si="381"/>
        <v>4469999.9999999972</v>
      </c>
      <c r="AI239" s="126">
        <f t="shared" si="353"/>
        <v>4019641.7085690405</v>
      </c>
      <c r="AJ239" s="119">
        <f t="shared" si="324"/>
        <v>19756.858465153771</v>
      </c>
      <c r="AK239" s="119">
        <f t="shared" si="354"/>
        <v>25769.702525675246</v>
      </c>
      <c r="AL239" s="119">
        <f t="shared" si="355"/>
        <v>3141531.8668826539</v>
      </c>
      <c r="AM239" s="126">
        <f t="shared" si="325"/>
        <v>878109.84168638662</v>
      </c>
      <c r="AN239" s="121">
        <f t="shared" si="356"/>
        <v>127364605.53263885</v>
      </c>
      <c r="AO239" s="120">
        <f t="shared" si="396"/>
        <v>12736.460553263885</v>
      </c>
      <c r="AP239" s="128">
        <f t="shared" si="326"/>
        <v>7000</v>
      </c>
      <c r="AQ239" s="132">
        <f t="shared" si="357"/>
        <v>225.10000000000042</v>
      </c>
      <c r="AR239" s="132">
        <f t="shared" si="358"/>
        <v>264.17000000000115</v>
      </c>
      <c r="AS239" s="132">
        <f t="shared" si="359"/>
        <v>162.22499999999965</v>
      </c>
      <c r="AT239" s="139">
        <f t="shared" si="397"/>
        <v>28644299784.290531</v>
      </c>
      <c r="AU239" s="139">
        <f t="shared" si="398"/>
        <v>-814397696.31157684</v>
      </c>
      <c r="AV239" s="139">
        <f t="shared" si="391"/>
        <v>1.4272433667010801E-31</v>
      </c>
      <c r="AW239" s="139">
        <f t="shared" si="327"/>
        <v>6.0239350391900501E-30</v>
      </c>
      <c r="AX239" s="133">
        <f t="shared" si="360"/>
        <v>33633171383.004086</v>
      </c>
      <c r="AY239" s="133">
        <f t="shared" si="399"/>
        <v>-973915283.46033859</v>
      </c>
      <c r="AZ239" s="133">
        <f t="shared" si="361"/>
        <v>1.2775116587168247E-4</v>
      </c>
      <c r="BA239" s="133">
        <f t="shared" si="362"/>
        <v>1.8091726160429679E-4</v>
      </c>
      <c r="BB239" s="146">
        <f t="shared" si="400"/>
        <v>20642618441.702396</v>
      </c>
      <c r="BC239" s="146">
        <f t="shared" si="401"/>
        <v>-586129175.32686996</v>
      </c>
      <c r="BD239" s="146">
        <f t="shared" si="382"/>
        <v>4825.2775039717544</v>
      </c>
      <c r="BE239" s="146">
        <f t="shared" si="328"/>
        <v>3208.9448172697766</v>
      </c>
      <c r="BF239" s="136">
        <f t="shared" si="363"/>
        <v>6113501065.5666647</v>
      </c>
      <c r="BG239" s="136">
        <f t="shared" si="364"/>
        <v>-179411613.86768532</v>
      </c>
      <c r="BH239" s="136">
        <f t="shared" si="365"/>
        <v>1.8291933058804796E-21</v>
      </c>
      <c r="BI239" s="136">
        <f t="shared" si="366"/>
        <v>2.3410654146210571E-20</v>
      </c>
      <c r="BJ239" s="150">
        <f t="shared" si="329"/>
        <v>3208.9449981870384</v>
      </c>
      <c r="BK239" s="150">
        <f t="shared" si="367"/>
        <v>219447815.82459563</v>
      </c>
      <c r="BL239" s="149">
        <f t="shared" si="368"/>
        <v>262913026.16816255</v>
      </c>
      <c r="BM239" s="150">
        <f t="shared" si="369"/>
        <v>0</v>
      </c>
      <c r="BN239" s="150">
        <f t="shared" si="383"/>
        <v>8739390504.0726414</v>
      </c>
      <c r="BO239" s="154">
        <f t="shared" si="370"/>
        <v>9.952502624602037E-3</v>
      </c>
      <c r="BP239" s="154">
        <f t="shared" si="330"/>
        <v>9.952502624602037E-3</v>
      </c>
      <c r="BQ239" s="148">
        <f t="shared" si="371"/>
        <v>2047249906087.3904</v>
      </c>
      <c r="BR239" s="148">
        <f t="shared" si="372"/>
        <v>2047.2499060873904</v>
      </c>
      <c r="BS239" s="139">
        <f t="shared" si="331"/>
        <v>-22882508.588054121</v>
      </c>
      <c r="BT239" s="139">
        <f t="shared" si="332"/>
        <v>584608981.35672283</v>
      </c>
      <c r="BU239" s="139">
        <f t="shared" si="333"/>
        <v>1887059457.2279615</v>
      </c>
      <c r="BV239" s="139">
        <f t="shared" si="373"/>
        <v>237361882363.27322</v>
      </c>
      <c r="BW239" s="139">
        <f t="shared" si="374"/>
        <v>24384147333.228882</v>
      </c>
      <c r="BX239" s="139">
        <f t="shared" si="375"/>
        <v>8110062315366.0586</v>
      </c>
      <c r="BY239" s="143">
        <f t="shared" si="376"/>
        <v>9.2358175826738247</v>
      </c>
      <c r="BZ239" s="143">
        <f t="shared" si="334"/>
        <v>9.2358175826738247</v>
      </c>
      <c r="CA239" s="143">
        <f t="shared" si="335"/>
        <v>102.3721363021007</v>
      </c>
      <c r="CB239" s="143">
        <f t="shared" si="336"/>
        <v>102.3721363021007</v>
      </c>
      <c r="CC239" s="143">
        <f t="shared" si="337"/>
        <v>0.86227432213896027</v>
      </c>
      <c r="CD239" s="143">
        <f t="shared" si="338"/>
        <v>9.315888192528833</v>
      </c>
      <c r="CE239" s="166">
        <f t="shared" si="339"/>
        <v>96.932876012866259</v>
      </c>
      <c r="CG239" s="167">
        <v>238</v>
      </c>
      <c r="CH239" s="169">
        <f t="shared" si="377"/>
        <v>237</v>
      </c>
      <c r="CI239" s="170">
        <f t="shared" si="378"/>
        <v>1.970024010403552</v>
      </c>
      <c r="CK239" s="189">
        <v>237</v>
      </c>
      <c r="CL239" s="190">
        <f>'Litter calculation'!G$30+CK239</f>
        <v>42912</v>
      </c>
      <c r="CM239" s="193">
        <f t="shared" si="379"/>
        <v>6</v>
      </c>
      <c r="CN239" s="189">
        <f t="shared" si="340"/>
        <v>0.06</v>
      </c>
      <c r="CO239" s="194">
        <f t="shared" si="341"/>
        <v>0.02</v>
      </c>
      <c r="CP239" s="194">
        <f t="shared" si="342"/>
        <v>0.04</v>
      </c>
      <c r="CQ239" s="189">
        <f t="shared" si="343"/>
        <v>0.996</v>
      </c>
      <c r="CR239" s="189">
        <f t="shared" si="402"/>
        <v>9.9599999999999994E-2</v>
      </c>
      <c r="CS239" s="189">
        <f t="shared" si="402"/>
        <v>9.9599999999999994E-2</v>
      </c>
      <c r="CT239" s="189">
        <f t="shared" si="344"/>
        <v>1.6999999999999999E-3</v>
      </c>
      <c r="CU239" s="189">
        <f t="shared" si="403"/>
        <v>1.7000000000000001E-4</v>
      </c>
      <c r="CV239" s="189">
        <f t="shared" si="403"/>
        <v>1.7000000000000001E-4</v>
      </c>
      <c r="CW239" s="189">
        <f t="shared" si="345"/>
        <v>9.9999999999999995E-7</v>
      </c>
      <c r="CX239" s="189">
        <f t="shared" si="404"/>
        <v>9.9999999999999995E-8</v>
      </c>
      <c r="CY239" s="189">
        <f t="shared" si="404"/>
        <v>9.9999999999999995E-8</v>
      </c>
      <c r="CZ239" s="195">
        <f t="shared" si="384"/>
        <v>6.5386947020030375</v>
      </c>
      <c r="DA239" s="195">
        <f t="shared" si="385"/>
        <v>66.98070019434212</v>
      </c>
      <c r="DB239" s="195">
        <f t="shared" si="386"/>
        <v>1.4782313228105775</v>
      </c>
      <c r="DC239" s="195">
        <f t="shared" si="387"/>
        <v>48.689296415291949</v>
      </c>
      <c r="DD239" s="195">
        <f t="shared" si="388"/>
        <v>1.1767843178689861</v>
      </c>
      <c r="DE239" s="195">
        <f t="shared" si="389"/>
        <v>36.313639796848712</v>
      </c>
      <c r="DF239" s="195">
        <f t="shared" si="390"/>
        <v>161.17734674916539</v>
      </c>
    </row>
    <row r="240" spans="9:110" x14ac:dyDescent="0.2">
      <c r="I240" s="69">
        <f t="shared" si="380"/>
        <v>237</v>
      </c>
      <c r="J240" s="76">
        <f t="shared" si="380"/>
        <v>43946</v>
      </c>
      <c r="K240" s="74">
        <f t="shared" si="346"/>
        <v>4</v>
      </c>
      <c r="L240" s="75">
        <f t="shared" si="309"/>
        <v>16.838899715010363</v>
      </c>
      <c r="M240" s="75">
        <f t="shared" si="310"/>
        <v>0.2</v>
      </c>
      <c r="N240" s="75">
        <f t="shared" si="311"/>
        <v>0.1</v>
      </c>
      <c r="O240" s="75">
        <f t="shared" si="312"/>
        <v>0.15</v>
      </c>
      <c r="P240" s="78">
        <f t="shared" si="395"/>
        <v>0.78328299214474495</v>
      </c>
      <c r="Q240" s="78">
        <f t="shared" si="313"/>
        <v>0.157385233770479</v>
      </c>
      <c r="R240" s="78">
        <f t="shared" si="314"/>
        <v>7.0823355196715551E-2</v>
      </c>
      <c r="S240" s="78">
        <f t="shared" si="315"/>
        <v>0.34610178722674778</v>
      </c>
      <c r="T240" s="79">
        <f t="shared" si="316"/>
        <v>77.429204383175488</v>
      </c>
      <c r="U240" s="79">
        <f t="shared" si="317"/>
        <v>9.678650547896936</v>
      </c>
      <c r="V240" s="79">
        <f t="shared" si="318"/>
        <v>9.678650547896936</v>
      </c>
      <c r="W240" s="79">
        <f t="shared" si="319"/>
        <v>43.553927465536212</v>
      </c>
      <c r="X240" s="78">
        <f t="shared" si="320"/>
        <v>7.9707915041060423E-2</v>
      </c>
      <c r="Y240" s="80">
        <f t="shared" si="321"/>
        <v>2.4248086283598782E-2</v>
      </c>
      <c r="Z240" s="63">
        <f t="shared" si="347"/>
        <v>9.6388396925567701</v>
      </c>
      <c r="AA240" s="63">
        <f t="shared" si="348"/>
        <v>9.6388396925567701</v>
      </c>
      <c r="AB240" s="80">
        <f t="shared" si="322"/>
        <v>7.422168184369618E-2</v>
      </c>
      <c r="AC240" s="119">
        <f t="shared" si="349"/>
        <v>0</v>
      </c>
      <c r="AD240" s="119">
        <f t="shared" si="350"/>
        <v>0</v>
      </c>
      <c r="AE240" s="119">
        <f t="shared" si="323"/>
        <v>0</v>
      </c>
      <c r="AF240" s="119">
        <f t="shared" si="351"/>
        <v>0</v>
      </c>
      <c r="AG240" s="119">
        <f t="shared" si="352"/>
        <v>450358.29143095663</v>
      </c>
      <c r="AH240" s="121">
        <f t="shared" si="381"/>
        <v>4469999.9999999972</v>
      </c>
      <c r="AI240" s="126">
        <f t="shared" si="353"/>
        <v>4019641.7085690405</v>
      </c>
      <c r="AJ240" s="119">
        <f t="shared" si="324"/>
        <v>19793.896123618622</v>
      </c>
      <c r="AK240" s="119">
        <f t="shared" si="354"/>
        <v>25806.740184140097</v>
      </c>
      <c r="AL240" s="119">
        <f t="shared" si="355"/>
        <v>3167338.6070667938</v>
      </c>
      <c r="AM240" s="126">
        <f t="shared" si="325"/>
        <v>852303.10150224669</v>
      </c>
      <c r="AN240" s="121">
        <f t="shared" si="356"/>
        <v>123621491.48517078</v>
      </c>
      <c r="AO240" s="120">
        <f t="shared" si="396"/>
        <v>12362.149148517077</v>
      </c>
      <c r="AP240" s="128">
        <f t="shared" si="326"/>
        <v>7000</v>
      </c>
      <c r="AQ240" s="132">
        <f t="shared" si="357"/>
        <v>225.30000000000041</v>
      </c>
      <c r="AR240" s="132">
        <f t="shared" si="358"/>
        <v>264.27000000000118</v>
      </c>
      <c r="AS240" s="132">
        <f t="shared" si="359"/>
        <v>162.37499999999966</v>
      </c>
      <c r="AT240" s="139">
        <f t="shared" si="397"/>
        <v>27827197733.311996</v>
      </c>
      <c r="AU240" s="139">
        <f t="shared" si="398"/>
        <v>-817102050.9785347</v>
      </c>
      <c r="AV240" s="139">
        <f t="shared" si="391"/>
        <v>6.3150996620448834E-32</v>
      </c>
      <c r="AW240" s="139">
        <f t="shared" si="327"/>
        <v>2.6555958482781105E-30</v>
      </c>
      <c r="AX240" s="133">
        <f t="shared" si="360"/>
        <v>32657089405.637707</v>
      </c>
      <c r="AY240" s="133">
        <f t="shared" si="399"/>
        <v>-976081977.36637878</v>
      </c>
      <c r="AZ240" s="133">
        <f t="shared" si="361"/>
        <v>1.0591244391351041E-4</v>
      </c>
      <c r="BA240" s="133">
        <f t="shared" si="362"/>
        <v>1.4927880540344956E-4</v>
      </c>
      <c r="BB240" s="146">
        <f t="shared" si="400"/>
        <v>20054496456.181786</v>
      </c>
      <c r="BC240" s="146">
        <f t="shared" si="401"/>
        <v>-588121985.52061081</v>
      </c>
      <c r="BD240" s="146">
        <f t="shared" si="382"/>
        <v>4366.0316496974174</v>
      </c>
      <c r="BE240" s="146">
        <f t="shared" si="328"/>
        <v>2889.2814761917371</v>
      </c>
      <c r="BF240" s="136">
        <f t="shared" si="363"/>
        <v>5933831591.2881975</v>
      </c>
      <c r="BG240" s="136">
        <f t="shared" si="364"/>
        <v>-179669474.27846718</v>
      </c>
      <c r="BH240" s="136">
        <f t="shared" si="365"/>
        <v>1.2560147256792838E-21</v>
      </c>
      <c r="BI240" s="136">
        <f t="shared" si="366"/>
        <v>1.6004285746252823E-20</v>
      </c>
      <c r="BJ240" s="150">
        <f t="shared" si="329"/>
        <v>2889.2816254705426</v>
      </c>
      <c r="BK240" s="150">
        <f t="shared" si="367"/>
        <v>205685646.59212878</v>
      </c>
      <c r="BL240" s="149">
        <f t="shared" si="368"/>
        <v>256841649.41507718</v>
      </c>
      <c r="BM240" s="150">
        <f t="shared" si="369"/>
        <v>0</v>
      </c>
      <c r="BN240" s="150">
        <f t="shared" si="383"/>
        <v>8276866097.3470612</v>
      </c>
      <c r="BO240" s="154">
        <f t="shared" si="370"/>
        <v>9.7111767899922905E-3</v>
      </c>
      <c r="BP240" s="154">
        <f t="shared" si="330"/>
        <v>9.7111767899922905E-3</v>
      </c>
      <c r="BQ240" s="148">
        <f t="shared" si="371"/>
        <v>2047506747736.8054</v>
      </c>
      <c r="BR240" s="148">
        <f t="shared" si="372"/>
        <v>2047.5067477368054</v>
      </c>
      <c r="BS240" s="139">
        <f t="shared" si="331"/>
        <v>-22949605.388075631</v>
      </c>
      <c r="BT240" s="139">
        <f t="shared" si="332"/>
        <v>547946562.52143109</v>
      </c>
      <c r="BU240" s="139">
        <f t="shared" si="333"/>
        <v>1831600730.69613</v>
      </c>
      <c r="BV240" s="139">
        <f t="shared" si="373"/>
        <v>238346344744.17627</v>
      </c>
      <c r="BW240" s="139">
        <f t="shared" si="374"/>
        <v>23789026342.004776</v>
      </c>
      <c r="BX240" s="139">
        <f t="shared" si="375"/>
        <v>7893102500065.2812</v>
      </c>
      <c r="BY240" s="143">
        <f t="shared" si="376"/>
        <v>9.2609102162753008</v>
      </c>
      <c r="BZ240" s="143">
        <f t="shared" si="334"/>
        <v>9.2609102162753008</v>
      </c>
      <c r="CA240" s="143">
        <f t="shared" si="335"/>
        <v>102.65026939472997</v>
      </c>
      <c r="CB240" s="143">
        <f t="shared" si="336"/>
        <v>102.65026939472997</v>
      </c>
      <c r="CC240" s="143">
        <f t="shared" si="337"/>
        <v>0.86112224676192894</v>
      </c>
      <c r="CD240" s="143">
        <f t="shared" si="338"/>
        <v>9.3415493263825962</v>
      </c>
      <c r="CE240" s="166">
        <f t="shared" si="339"/>
        <v>96.915703801944701</v>
      </c>
      <c r="CG240" s="167">
        <v>239</v>
      </c>
      <c r="CH240" s="169">
        <f t="shared" si="377"/>
        <v>238</v>
      </c>
      <c r="CI240" s="170">
        <f t="shared" si="378"/>
        <v>1.9699815295299372</v>
      </c>
      <c r="CK240" s="189">
        <v>238</v>
      </c>
      <c r="CL240" s="190">
        <f>'Litter calculation'!G$30+CK240</f>
        <v>42913</v>
      </c>
      <c r="CM240" s="193">
        <f t="shared" si="379"/>
        <v>6</v>
      </c>
      <c r="CN240" s="189">
        <f t="shared" si="340"/>
        <v>0.06</v>
      </c>
      <c r="CO240" s="194">
        <f t="shared" si="341"/>
        <v>0.02</v>
      </c>
      <c r="CP240" s="194">
        <f t="shared" si="342"/>
        <v>0.04</v>
      </c>
      <c r="CQ240" s="189">
        <f t="shared" si="343"/>
        <v>0.996</v>
      </c>
      <c r="CR240" s="189">
        <f t="shared" si="402"/>
        <v>9.9599999999999994E-2</v>
      </c>
      <c r="CS240" s="189">
        <f t="shared" si="402"/>
        <v>9.9599999999999994E-2</v>
      </c>
      <c r="CT240" s="189">
        <f t="shared" si="344"/>
        <v>1.6999999999999999E-3</v>
      </c>
      <c r="CU240" s="189">
        <f t="shared" si="403"/>
        <v>1.7000000000000001E-4</v>
      </c>
      <c r="CV240" s="189">
        <f t="shared" si="403"/>
        <v>1.7000000000000001E-4</v>
      </c>
      <c r="CW240" s="189">
        <f t="shared" si="345"/>
        <v>9.9999999999999995E-7</v>
      </c>
      <c r="CX240" s="189">
        <f t="shared" si="404"/>
        <v>9.9999999999999995E-8</v>
      </c>
      <c r="CY240" s="189">
        <f t="shared" si="404"/>
        <v>9.9999999999999995E-8</v>
      </c>
      <c r="CZ240" s="195">
        <f t="shared" si="384"/>
        <v>6.5873483640716497</v>
      </c>
      <c r="DA240" s="195">
        <f t="shared" si="385"/>
        <v>66.980873213675423</v>
      </c>
      <c r="DB240" s="195">
        <f t="shared" si="386"/>
        <v>1.4799720448449318</v>
      </c>
      <c r="DC240" s="195">
        <f t="shared" si="387"/>
        <v>48.707299546362556</v>
      </c>
      <c r="DD240" s="195">
        <f t="shared" si="388"/>
        <v>1.1805682815385181</v>
      </c>
      <c r="DE240" s="195">
        <f t="shared" si="389"/>
        <v>36.349652165484912</v>
      </c>
      <c r="DF240" s="195">
        <f t="shared" si="390"/>
        <v>161.28571361597798</v>
      </c>
    </row>
    <row r="241" spans="9:110" x14ac:dyDescent="0.2">
      <c r="I241" s="69">
        <f t="shared" si="380"/>
        <v>238</v>
      </c>
      <c r="J241" s="76">
        <f t="shared" si="380"/>
        <v>43947</v>
      </c>
      <c r="K241" s="74">
        <f t="shared" si="346"/>
        <v>4</v>
      </c>
      <c r="L241" s="75">
        <f t="shared" si="309"/>
        <v>16.702688485542176</v>
      </c>
      <c r="M241" s="75">
        <f t="shared" si="310"/>
        <v>0.2</v>
      </c>
      <c r="N241" s="75">
        <f t="shared" si="311"/>
        <v>0.1</v>
      </c>
      <c r="O241" s="75">
        <f t="shared" si="312"/>
        <v>0.15</v>
      </c>
      <c r="P241" s="78">
        <f t="shared" si="395"/>
        <v>0.78013564644532374</v>
      </c>
      <c r="Q241" s="78">
        <f t="shared" si="313"/>
        <v>0.15675283686715344</v>
      </c>
      <c r="R241" s="78">
        <f t="shared" si="314"/>
        <v>7.0538776590219038E-2</v>
      </c>
      <c r="S241" s="78">
        <f t="shared" si="315"/>
        <v>0.34471109959211982</v>
      </c>
      <c r="T241" s="79">
        <f t="shared" si="316"/>
        <v>77.351518859015599</v>
      </c>
      <c r="U241" s="79">
        <f t="shared" si="317"/>
        <v>9.6689398573769498</v>
      </c>
      <c r="V241" s="79">
        <f t="shared" si="318"/>
        <v>9.6689398573769498</v>
      </c>
      <c r="W241" s="79">
        <f t="shared" si="319"/>
        <v>43.51022935819627</v>
      </c>
      <c r="X241" s="78">
        <f t="shared" si="320"/>
        <v>7.9179951016663364E-2</v>
      </c>
      <c r="Y241" s="80">
        <f t="shared" si="321"/>
        <v>2.4001271535802421E-2</v>
      </c>
      <c r="Z241" s="63">
        <f t="shared" si="347"/>
        <v>9.6671462339638214</v>
      </c>
      <c r="AA241" s="63">
        <f t="shared" si="348"/>
        <v>9.6671462339638214</v>
      </c>
      <c r="AB241" s="80">
        <f t="shared" si="322"/>
        <v>7.3982298740153635E-2</v>
      </c>
      <c r="AC241" s="119">
        <f t="shared" si="349"/>
        <v>0</v>
      </c>
      <c r="AD241" s="119">
        <f t="shared" si="350"/>
        <v>0</v>
      </c>
      <c r="AE241" s="119">
        <f t="shared" si="323"/>
        <v>0</v>
      </c>
      <c r="AF241" s="119">
        <f t="shared" si="351"/>
        <v>0</v>
      </c>
      <c r="AG241" s="119">
        <f t="shared" si="352"/>
        <v>450358.29143095663</v>
      </c>
      <c r="AH241" s="121">
        <f t="shared" si="381"/>
        <v>4469999.9999999972</v>
      </c>
      <c r="AI241" s="126">
        <f t="shared" si="353"/>
        <v>4019641.7085690405</v>
      </c>
      <c r="AJ241" s="119">
        <f t="shared" si="324"/>
        <v>19827.918777347513</v>
      </c>
      <c r="AK241" s="119">
        <f t="shared" si="354"/>
        <v>25840.762837868988</v>
      </c>
      <c r="AL241" s="119">
        <f t="shared" si="355"/>
        <v>3193179.3699046629</v>
      </c>
      <c r="AM241" s="126">
        <f t="shared" si="325"/>
        <v>826462.33866437757</v>
      </c>
      <c r="AN241" s="121">
        <f t="shared" si="356"/>
        <v>119873442.65430127</v>
      </c>
      <c r="AO241" s="120">
        <f t="shared" si="396"/>
        <v>11987.344265430127</v>
      </c>
      <c r="AP241" s="128">
        <f t="shared" si="326"/>
        <v>7000</v>
      </c>
      <c r="AQ241" s="132">
        <f t="shared" si="357"/>
        <v>225.5000000000004</v>
      </c>
      <c r="AR241" s="132">
        <f t="shared" si="358"/>
        <v>264.3700000000012</v>
      </c>
      <c r="AS241" s="132">
        <f t="shared" si="359"/>
        <v>162.52499999999966</v>
      </c>
      <c r="AT241" s="139">
        <f t="shared" si="397"/>
        <v>27007486630.014126</v>
      </c>
      <c r="AU241" s="139">
        <f t="shared" si="398"/>
        <v>-819711103.29787064</v>
      </c>
      <c r="AV241" s="139">
        <f t="shared" si="391"/>
        <v>2.8003958363732986E-32</v>
      </c>
      <c r="AW241" s="139">
        <f t="shared" si="327"/>
        <v>1.1733078063245467E-30</v>
      </c>
      <c r="AX241" s="133">
        <f t="shared" si="360"/>
        <v>31678954690.252338</v>
      </c>
      <c r="AY241" s="133">
        <f t="shared" si="399"/>
        <v>-978134715.38536835</v>
      </c>
      <c r="AZ241" s="133">
        <f t="shared" si="361"/>
        <v>8.7778634056915179E-5</v>
      </c>
      <c r="BA241" s="133">
        <f t="shared" si="362"/>
        <v>1.2313717469765868E-4</v>
      </c>
      <c r="BB241" s="146">
        <f t="shared" si="400"/>
        <v>19464450250.992126</v>
      </c>
      <c r="BC241" s="146">
        <f t="shared" si="401"/>
        <v>-590046205.18965912</v>
      </c>
      <c r="BD241" s="146">
        <f t="shared" si="382"/>
        <v>3947.8356774486028</v>
      </c>
      <c r="BE241" s="146">
        <f t="shared" si="328"/>
        <v>2599.7918840753468</v>
      </c>
      <c r="BF241" s="136">
        <f t="shared" si="363"/>
        <v>5753925247.4064608</v>
      </c>
      <c r="BG241" s="136">
        <f t="shared" si="364"/>
        <v>-179906343.88173676</v>
      </c>
      <c r="BH241" s="136">
        <f t="shared" si="365"/>
        <v>8.6281483130288942E-22</v>
      </c>
      <c r="BI241" s="136">
        <f t="shared" si="366"/>
        <v>1.0946096595131702E-20</v>
      </c>
      <c r="BJ241" s="150">
        <f t="shared" si="329"/>
        <v>2599.7920072125216</v>
      </c>
      <c r="BK241" s="150">
        <f t="shared" si="367"/>
        <v>192632392.79029915</v>
      </c>
      <c r="BL241" s="149">
        <f t="shared" si="368"/>
        <v>250944216.30680862</v>
      </c>
      <c r="BM241" s="150">
        <f t="shared" si="369"/>
        <v>0</v>
      </c>
      <c r="BN241" s="150">
        <f t="shared" si="383"/>
        <v>7833292088.0419607</v>
      </c>
      <c r="BO241" s="154">
        <f t="shared" si="370"/>
        <v>9.4780992691102205E-3</v>
      </c>
      <c r="BP241" s="154">
        <f t="shared" si="330"/>
        <v>9.4780992691102205E-3</v>
      </c>
      <c r="BQ241" s="148">
        <f t="shared" si="371"/>
        <v>2047757691953.1123</v>
      </c>
      <c r="BR241" s="148">
        <f t="shared" si="372"/>
        <v>2047.7576919531123</v>
      </c>
      <c r="BS241" s="139">
        <f t="shared" si="331"/>
        <v>-23017001.877270769</v>
      </c>
      <c r="BT241" s="139">
        <f t="shared" si="332"/>
        <v>513172694.39335698</v>
      </c>
      <c r="BU241" s="139">
        <f t="shared" si="333"/>
        <v>1776068889.4333551</v>
      </c>
      <c r="BV241" s="139">
        <f t="shared" si="373"/>
        <v>239308984561.56802</v>
      </c>
      <c r="BW241" s="139">
        <f t="shared" si="374"/>
        <v>23182732532.448856</v>
      </c>
      <c r="BX241" s="139">
        <f t="shared" si="375"/>
        <v>7674663989450.458</v>
      </c>
      <c r="BY241" s="143">
        <f t="shared" si="376"/>
        <v>9.286162999094751</v>
      </c>
      <c r="BZ241" s="143">
        <f t="shared" si="334"/>
        <v>9.286162999094751</v>
      </c>
      <c r="CA241" s="143">
        <f t="shared" si="335"/>
        <v>102.93017762176662</v>
      </c>
      <c r="CB241" s="143">
        <f t="shared" si="336"/>
        <v>102.93017762176662</v>
      </c>
      <c r="CC241" s="143">
        <f t="shared" si="337"/>
        <v>0.8600567975478749</v>
      </c>
      <c r="CD241" s="143">
        <f t="shared" si="338"/>
        <v>9.3673694758519943</v>
      </c>
      <c r="CE241" s="166">
        <f t="shared" si="339"/>
        <v>96.899014964120298</v>
      </c>
      <c r="CG241" s="167">
        <v>240</v>
      </c>
      <c r="CH241" s="169">
        <f t="shared" si="377"/>
        <v>239</v>
      </c>
      <c r="CI241" s="170">
        <f t="shared" si="378"/>
        <v>1.9699394059169535</v>
      </c>
      <c r="CK241" s="189">
        <v>239</v>
      </c>
      <c r="CL241" s="190">
        <f>'Litter calculation'!G$30+CK241</f>
        <v>42914</v>
      </c>
      <c r="CM241" s="193">
        <f t="shared" si="379"/>
        <v>6</v>
      </c>
      <c r="CN241" s="189">
        <f t="shared" si="340"/>
        <v>0.06</v>
      </c>
      <c r="CO241" s="194">
        <f t="shared" si="341"/>
        <v>0.02</v>
      </c>
      <c r="CP241" s="194">
        <f t="shared" si="342"/>
        <v>0.04</v>
      </c>
      <c r="CQ241" s="189">
        <f t="shared" si="343"/>
        <v>0.996</v>
      </c>
      <c r="CR241" s="189">
        <f t="shared" si="402"/>
        <v>9.9599999999999994E-2</v>
      </c>
      <c r="CS241" s="189">
        <f t="shared" si="402"/>
        <v>9.9599999999999994E-2</v>
      </c>
      <c r="CT241" s="189">
        <f t="shared" si="344"/>
        <v>1.6999999999999999E-3</v>
      </c>
      <c r="CU241" s="189">
        <f t="shared" si="403"/>
        <v>1.7000000000000001E-4</v>
      </c>
      <c r="CV241" s="189">
        <f t="shared" si="403"/>
        <v>1.7000000000000001E-4</v>
      </c>
      <c r="CW241" s="189">
        <f t="shared" si="345"/>
        <v>9.9999999999999995E-7</v>
      </c>
      <c r="CX241" s="189">
        <f t="shared" si="404"/>
        <v>9.9999999999999995E-8</v>
      </c>
      <c r="CY241" s="189">
        <f t="shared" si="404"/>
        <v>9.9999999999999995E-8</v>
      </c>
      <c r="CZ241" s="195">
        <f t="shared" si="384"/>
        <v>6.6359193851794647</v>
      </c>
      <c r="DA241" s="195">
        <f t="shared" si="385"/>
        <v>66.981046232835709</v>
      </c>
      <c r="DB241" s="195">
        <f t="shared" si="386"/>
        <v>1.4817124709816925</v>
      </c>
      <c r="DC241" s="195">
        <f t="shared" si="387"/>
        <v>48.725302675632847</v>
      </c>
      <c r="DD241" s="195">
        <f t="shared" si="388"/>
        <v>1.1843516019889015</v>
      </c>
      <c r="DE241" s="195">
        <f t="shared" si="389"/>
        <v>36.385664530519875</v>
      </c>
      <c r="DF241" s="195">
        <f t="shared" si="390"/>
        <v>161.39399689713849</v>
      </c>
    </row>
    <row r="242" spans="9:110" x14ac:dyDescent="0.2">
      <c r="I242" s="69">
        <f t="shared" si="380"/>
        <v>239</v>
      </c>
      <c r="J242" s="76">
        <f t="shared" si="380"/>
        <v>43948</v>
      </c>
      <c r="K242" s="74">
        <f t="shared" si="346"/>
        <v>4</v>
      </c>
      <c r="L242" s="75">
        <f t="shared" si="309"/>
        <v>16.566638939994565</v>
      </c>
      <c r="M242" s="75">
        <f t="shared" si="310"/>
        <v>0.2</v>
      </c>
      <c r="N242" s="75">
        <f t="shared" si="311"/>
        <v>0.1</v>
      </c>
      <c r="O242" s="75">
        <f t="shared" si="312"/>
        <v>0.15</v>
      </c>
      <c r="P242" s="78">
        <f t="shared" si="395"/>
        <v>0.77700466068016893</v>
      </c>
      <c r="Q242" s="78">
        <f t="shared" si="313"/>
        <v>0.15612372716922465</v>
      </c>
      <c r="R242" s="78">
        <f t="shared" si="314"/>
        <v>7.0255677226151086E-2</v>
      </c>
      <c r="S242" s="78">
        <f t="shared" si="315"/>
        <v>0.34332764076565608</v>
      </c>
      <c r="T242" s="79">
        <f t="shared" si="316"/>
        <v>77.27605791272191</v>
      </c>
      <c r="U242" s="79">
        <f t="shared" si="317"/>
        <v>9.6595072390902388</v>
      </c>
      <c r="V242" s="79">
        <f t="shared" si="318"/>
        <v>9.6595072390902388</v>
      </c>
      <c r="W242" s="79">
        <f t="shared" si="319"/>
        <v>43.467782575906078</v>
      </c>
      <c r="X242" s="78">
        <f t="shared" si="320"/>
        <v>7.8656104568430238E-2</v>
      </c>
      <c r="Y242" s="80">
        <f t="shared" si="321"/>
        <v>2.3754749759270152E-2</v>
      </c>
      <c r="Z242" s="63">
        <f t="shared" si="347"/>
        <v>9.6955708165839294</v>
      </c>
      <c r="AA242" s="63">
        <f t="shared" si="348"/>
        <v>9.6955708165839294</v>
      </c>
      <c r="AB242" s="80">
        <f t="shared" si="322"/>
        <v>7.3743970482439997E-2</v>
      </c>
      <c r="AC242" s="119">
        <f t="shared" si="349"/>
        <v>0</v>
      </c>
      <c r="AD242" s="119">
        <f t="shared" si="350"/>
        <v>0</v>
      </c>
      <c r="AE242" s="119">
        <f t="shared" si="323"/>
        <v>0</v>
      </c>
      <c r="AF242" s="119">
        <f t="shared" si="351"/>
        <v>0</v>
      </c>
      <c r="AG242" s="119">
        <f t="shared" si="352"/>
        <v>450358.29143095663</v>
      </c>
      <c r="AH242" s="121">
        <f t="shared" si="381"/>
        <v>4469999.9999999972</v>
      </c>
      <c r="AI242" s="126">
        <f t="shared" si="353"/>
        <v>4019641.7085690405</v>
      </c>
      <c r="AJ242" s="119">
        <f t="shared" si="324"/>
        <v>19858.910651410341</v>
      </c>
      <c r="AK242" s="119">
        <f t="shared" si="354"/>
        <v>25871.754711931815</v>
      </c>
      <c r="AL242" s="119">
        <f t="shared" si="355"/>
        <v>3219051.124616595</v>
      </c>
      <c r="AM242" s="126">
        <f t="shared" si="325"/>
        <v>800590.58395244554</v>
      </c>
      <c r="AN242" s="121">
        <f t="shared" si="356"/>
        <v>116120898.63658001</v>
      </c>
      <c r="AO242" s="120">
        <f t="shared" si="396"/>
        <v>11612.089863658</v>
      </c>
      <c r="AP242" s="128">
        <f t="shared" si="326"/>
        <v>7000</v>
      </c>
      <c r="AQ242" s="132">
        <f t="shared" si="357"/>
        <v>225.70000000000039</v>
      </c>
      <c r="AR242" s="132">
        <f t="shared" si="358"/>
        <v>264.47000000000122</v>
      </c>
      <c r="AS242" s="132">
        <f t="shared" si="359"/>
        <v>162.67499999999967</v>
      </c>
      <c r="AT242" s="139">
        <f t="shared" si="397"/>
        <v>26185262642.548836</v>
      </c>
      <c r="AU242" s="139">
        <f t="shared" si="398"/>
        <v>-822223987.46529007</v>
      </c>
      <c r="AV242" s="139">
        <f t="shared" si="391"/>
        <v>1.2444675635737676E-32</v>
      </c>
      <c r="AW242" s="139">
        <f t="shared" si="327"/>
        <v>5.195152179675736E-31</v>
      </c>
      <c r="AX242" s="133">
        <f t="shared" si="360"/>
        <v>30698881972.552795</v>
      </c>
      <c r="AY242" s="133">
        <f t="shared" si="399"/>
        <v>-980072717.699543</v>
      </c>
      <c r="AZ242" s="133">
        <f t="shared" si="361"/>
        <v>7.2721636364153996E-5</v>
      </c>
      <c r="BA242" s="133">
        <f t="shared" si="362"/>
        <v>1.015375483378193E-4</v>
      </c>
      <c r="BB242" s="146">
        <f t="shared" si="400"/>
        <v>18872549050.910126</v>
      </c>
      <c r="BC242" s="146">
        <f t="shared" si="401"/>
        <v>-591901200.08200073</v>
      </c>
      <c r="BD242" s="146">
        <f t="shared" si="382"/>
        <v>3567.0803062009854</v>
      </c>
      <c r="BE242" s="146">
        <f t="shared" si="328"/>
        <v>2337.6676711852697</v>
      </c>
      <c r="BF242" s="136">
        <f t="shared" si="363"/>
        <v>5573803134.5558405</v>
      </c>
      <c r="BG242" s="136">
        <f t="shared" si="364"/>
        <v>-180122112.85062027</v>
      </c>
      <c r="BH242" s="136">
        <f t="shared" si="365"/>
        <v>5.9292493131988189E-22</v>
      </c>
      <c r="BI242" s="136">
        <f t="shared" si="366"/>
        <v>7.4895241375081644E-21</v>
      </c>
      <c r="BJ242" s="150">
        <f t="shared" si="329"/>
        <v>2337.667772722818</v>
      </c>
      <c r="BK242" s="150">
        <f t="shared" si="367"/>
        <v>180252926.49955702</v>
      </c>
      <c r="BL242" s="149">
        <f t="shared" si="368"/>
        <v>245215059.42575985</v>
      </c>
      <c r="BM242" s="150">
        <f t="shared" si="369"/>
        <v>0</v>
      </c>
      <c r="BN242" s="150">
        <f t="shared" si="383"/>
        <v>7407826439.7844162</v>
      </c>
      <c r="BO242" s="154">
        <f t="shared" si="370"/>
        <v>9.2529522433459389E-3</v>
      </c>
      <c r="BP242" s="154">
        <f t="shared" si="330"/>
        <v>9.2529522433459389E-3</v>
      </c>
      <c r="BQ242" s="148">
        <f t="shared" si="371"/>
        <v>2048002907012.5381</v>
      </c>
      <c r="BR242" s="148">
        <f t="shared" si="372"/>
        <v>2048.0029070125383</v>
      </c>
      <c r="BS242" s="139">
        <f t="shared" si="331"/>
        <v>-23084679.416814864</v>
      </c>
      <c r="BT242" s="139">
        <f t="shared" si="332"/>
        <v>480193796.19481993</v>
      </c>
      <c r="BU242" s="139">
        <f t="shared" si="333"/>
        <v>1720470446.5916202</v>
      </c>
      <c r="BV242" s="139">
        <f t="shared" si="373"/>
        <v>240249331327.5965</v>
      </c>
      <c r="BW242" s="139">
        <f t="shared" si="374"/>
        <v>22565458606.094906</v>
      </c>
      <c r="BX242" s="139">
        <f t="shared" si="375"/>
        <v>7454756367806.7529</v>
      </c>
      <c r="BY242" s="143">
        <f t="shared" si="376"/>
        <v>9.3115713789728503</v>
      </c>
      <c r="BZ242" s="143">
        <f t="shared" si="334"/>
        <v>9.3115713789728503</v>
      </c>
      <c r="CA242" s="143">
        <f t="shared" si="335"/>
        <v>103.21181052592618</v>
      </c>
      <c r="CB242" s="143">
        <f t="shared" si="336"/>
        <v>103.21181052592618</v>
      </c>
      <c r="CC242" s="143">
        <f t="shared" si="337"/>
        <v>0.85907765978037998</v>
      </c>
      <c r="CD242" s="143">
        <f t="shared" si="338"/>
        <v>9.3933435900042799</v>
      </c>
      <c r="CE242" s="166">
        <f t="shared" si="339"/>
        <v>96.882832044682701</v>
      </c>
      <c r="CG242" s="167">
        <v>241</v>
      </c>
      <c r="CH242" s="169">
        <f t="shared" si="377"/>
        <v>240</v>
      </c>
      <c r="CI242" s="170">
        <f t="shared" si="378"/>
        <v>1.9698976350766919</v>
      </c>
      <c r="CK242" s="189">
        <v>240</v>
      </c>
      <c r="CL242" s="190">
        <f>'Litter calculation'!G$30+CK242</f>
        <v>42915</v>
      </c>
      <c r="CM242" s="193">
        <f t="shared" si="379"/>
        <v>6</v>
      </c>
      <c r="CN242" s="189">
        <f t="shared" si="340"/>
        <v>0.06</v>
      </c>
      <c r="CO242" s="194">
        <f t="shared" si="341"/>
        <v>0.02</v>
      </c>
      <c r="CP242" s="194">
        <f t="shared" si="342"/>
        <v>0.04</v>
      </c>
      <c r="CQ242" s="189">
        <f t="shared" si="343"/>
        <v>0.996</v>
      </c>
      <c r="CR242" s="189">
        <f t="shared" si="402"/>
        <v>9.9599999999999994E-2</v>
      </c>
      <c r="CS242" s="189">
        <f t="shared" si="402"/>
        <v>9.9599999999999994E-2</v>
      </c>
      <c r="CT242" s="189">
        <f t="shared" si="344"/>
        <v>1.6999999999999999E-3</v>
      </c>
      <c r="CU242" s="189">
        <f t="shared" si="403"/>
        <v>1.7000000000000001E-4</v>
      </c>
      <c r="CV242" s="189">
        <f t="shared" si="403"/>
        <v>1.7000000000000001E-4</v>
      </c>
      <c r="CW242" s="189">
        <f t="shared" si="345"/>
        <v>9.9999999999999995E-7</v>
      </c>
      <c r="CX242" s="189">
        <f t="shared" si="404"/>
        <v>9.9999999999999995E-8</v>
      </c>
      <c r="CY242" s="189">
        <f t="shared" si="404"/>
        <v>9.9999999999999995E-8</v>
      </c>
      <c r="CZ242" s="195">
        <f t="shared" si="384"/>
        <v>6.6844079056967676</v>
      </c>
      <c r="DA242" s="195">
        <f t="shared" si="385"/>
        <v>66.981219251822978</v>
      </c>
      <c r="DB242" s="195">
        <f t="shared" si="386"/>
        <v>1.4834526012711575</v>
      </c>
      <c r="DC242" s="195">
        <f t="shared" si="387"/>
        <v>48.743305803102828</v>
      </c>
      <c r="DD242" s="195">
        <f t="shared" si="388"/>
        <v>1.1881342793294742</v>
      </c>
      <c r="DE242" s="195">
        <f t="shared" si="389"/>
        <v>36.421676891953602</v>
      </c>
      <c r="DF242" s="195">
        <f t="shared" si="390"/>
        <v>161.50219673317682</v>
      </c>
    </row>
    <row r="243" spans="9:110" x14ac:dyDescent="0.2">
      <c r="I243" s="69">
        <f t="shared" si="380"/>
        <v>240</v>
      </c>
      <c r="J243" s="76">
        <f t="shared" si="380"/>
        <v>43949</v>
      </c>
      <c r="K243" s="74">
        <f t="shared" si="346"/>
        <v>4</v>
      </c>
      <c r="L243" s="75">
        <f t="shared" si="309"/>
        <v>16.430792109054845</v>
      </c>
      <c r="M243" s="75">
        <f t="shared" si="310"/>
        <v>0.2</v>
      </c>
      <c r="N243" s="75">
        <f t="shared" si="311"/>
        <v>0.1</v>
      </c>
      <c r="O243" s="75">
        <f t="shared" si="312"/>
        <v>0.15</v>
      </c>
      <c r="P243" s="78">
        <f t="shared" si="395"/>
        <v>0.77389087791161459</v>
      </c>
      <c r="Q243" s="78">
        <f t="shared" si="313"/>
        <v>0.15549807407340349</v>
      </c>
      <c r="R243" s="78">
        <f t="shared" si="314"/>
        <v>6.9974133333031568E-2</v>
      </c>
      <c r="S243" s="78">
        <f t="shared" si="315"/>
        <v>0.34195178326327158</v>
      </c>
      <c r="T243" s="79">
        <f t="shared" si="316"/>
        <v>77.202777346475557</v>
      </c>
      <c r="U243" s="79">
        <f t="shared" si="317"/>
        <v>9.6503471683094446</v>
      </c>
      <c r="V243" s="79">
        <f t="shared" si="318"/>
        <v>9.6503471683094446</v>
      </c>
      <c r="W243" s="79">
        <f t="shared" si="319"/>
        <v>43.426562257392497</v>
      </c>
      <c r="X243" s="78">
        <f t="shared" si="320"/>
        <v>7.8136496638216299E-2</v>
      </c>
      <c r="Y243" s="80">
        <f t="shared" si="321"/>
        <v>2.3508595301607382E-2</v>
      </c>
      <c r="Z243" s="63">
        <f t="shared" si="347"/>
        <v>9.7241054314966373</v>
      </c>
      <c r="AA243" s="63">
        <f t="shared" si="348"/>
        <v>9.7241054314966373</v>
      </c>
      <c r="AB243" s="80">
        <f t="shared" si="322"/>
        <v>7.3506763377406165E-2</v>
      </c>
      <c r="AC243" s="119">
        <f t="shared" si="349"/>
        <v>0</v>
      </c>
      <c r="AD243" s="119">
        <f t="shared" si="350"/>
        <v>0</v>
      </c>
      <c r="AE243" s="119">
        <f t="shared" si="323"/>
        <v>0</v>
      </c>
      <c r="AF243" s="119">
        <f t="shared" si="351"/>
        <v>0</v>
      </c>
      <c r="AG243" s="119">
        <f t="shared" si="352"/>
        <v>450358.29143095663</v>
      </c>
      <c r="AH243" s="121">
        <f t="shared" si="381"/>
        <v>4469999.9999999972</v>
      </c>
      <c r="AI243" s="126">
        <f t="shared" si="353"/>
        <v>4019641.7085690405</v>
      </c>
      <c r="AJ243" s="119">
        <f t="shared" si="324"/>
        <v>19886.857360321454</v>
      </c>
      <c r="AK243" s="119">
        <f t="shared" si="354"/>
        <v>25899.701420842928</v>
      </c>
      <c r="AL243" s="119">
        <f t="shared" si="355"/>
        <v>3244950.8260374381</v>
      </c>
      <c r="AM243" s="126">
        <f t="shared" si="325"/>
        <v>774690.8825316024</v>
      </c>
      <c r="AN243" s="121">
        <f t="shared" si="356"/>
        <v>112364301.11508572</v>
      </c>
      <c r="AO243" s="120">
        <f t="shared" si="396"/>
        <v>11236.430111508573</v>
      </c>
      <c r="AP243" s="128">
        <f t="shared" si="326"/>
        <v>7000</v>
      </c>
      <c r="AQ243" s="132">
        <f t="shared" si="357"/>
        <v>225.90000000000038</v>
      </c>
      <c r="AR243" s="132">
        <f t="shared" si="358"/>
        <v>264.57000000000124</v>
      </c>
      <c r="AS243" s="132">
        <f t="shared" si="359"/>
        <v>162.82499999999968</v>
      </c>
      <c r="AT243" s="139">
        <f t="shared" si="397"/>
        <v>25360622761.674892</v>
      </c>
      <c r="AU243" s="139">
        <f t="shared" si="398"/>
        <v>-824639880.87394333</v>
      </c>
      <c r="AV243" s="139">
        <f t="shared" si="391"/>
        <v>5.5416325371516957E-33</v>
      </c>
      <c r="AW243" s="139">
        <f t="shared" si="327"/>
        <v>2.3050805798670609E-31</v>
      </c>
      <c r="AX243" s="133">
        <f t="shared" si="360"/>
        <v>29716986715.906857</v>
      </c>
      <c r="AY243" s="133">
        <f t="shared" si="399"/>
        <v>-981895256.64593887</v>
      </c>
      <c r="AZ243" s="133">
        <f t="shared" si="361"/>
        <v>6.022019819402255E-5</v>
      </c>
      <c r="BA243" s="133">
        <f t="shared" si="362"/>
        <v>8.3691550082045841E-5</v>
      </c>
      <c r="BB243" s="146">
        <f t="shared" si="400"/>
        <v>18278862683.896534</v>
      </c>
      <c r="BC243" s="146">
        <f t="shared" si="401"/>
        <v>-593686367.01359177</v>
      </c>
      <c r="BD243" s="146">
        <f t="shared" si="382"/>
        <v>3220.4743266717719</v>
      </c>
      <c r="BE243" s="146">
        <f t="shared" si="328"/>
        <v>2100.3623082786639</v>
      </c>
      <c r="BF243" s="136">
        <f t="shared" si="363"/>
        <v>5393486453.5241146</v>
      </c>
      <c r="BG243" s="136">
        <f t="shared" si="364"/>
        <v>-180316681.03172588</v>
      </c>
      <c r="BH243" s="136">
        <f t="shared" si="365"/>
        <v>4.0757722325266962E-22</v>
      </c>
      <c r="BI243" s="136">
        <f t="shared" si="366"/>
        <v>5.1261371698921821E-21</v>
      </c>
      <c r="BJ243" s="150">
        <f t="shared" si="329"/>
        <v>2100.362391970214</v>
      </c>
      <c r="BK243" s="150">
        <f t="shared" si="367"/>
        <v>168513838.9025954</v>
      </c>
      <c r="BL243" s="149">
        <f t="shared" si="368"/>
        <v>239648700.36397859</v>
      </c>
      <c r="BM243" s="150">
        <f t="shared" si="369"/>
        <v>0</v>
      </c>
      <c r="BN243" s="150">
        <f t="shared" si="383"/>
        <v>6999666000.8802347</v>
      </c>
      <c r="BO243" s="154">
        <f t="shared" si="370"/>
        <v>9.0354309812013221E-3</v>
      </c>
      <c r="BP243" s="154">
        <f t="shared" si="330"/>
        <v>9.0354309812013221E-3</v>
      </c>
      <c r="BQ243" s="148">
        <f t="shared" si="371"/>
        <v>2048242555712.9021</v>
      </c>
      <c r="BR243" s="148">
        <f t="shared" si="372"/>
        <v>2048.2425557129022</v>
      </c>
      <c r="BS243" s="139">
        <f t="shared" si="331"/>
        <v>-23152618.937860437</v>
      </c>
      <c r="BT243" s="139">
        <f t="shared" si="332"/>
        <v>448920866.83651417</v>
      </c>
      <c r="BU243" s="139">
        <f t="shared" si="333"/>
        <v>1664811946.2374554</v>
      </c>
      <c r="BV243" s="139">
        <f t="shared" si="373"/>
        <v>241166918474.26349</v>
      </c>
      <c r="BW243" s="139">
        <f t="shared" si="374"/>
        <v>21937419995.985718</v>
      </c>
      <c r="BX243" s="139">
        <f t="shared" si="375"/>
        <v>7233389983896.4629</v>
      </c>
      <c r="BY243" s="143">
        <f t="shared" si="376"/>
        <v>9.3371306504325453</v>
      </c>
      <c r="BZ243" s="143">
        <f t="shared" si="334"/>
        <v>9.3371306504325453</v>
      </c>
      <c r="CA243" s="143">
        <f t="shared" si="335"/>
        <v>103.49511595051176</v>
      </c>
      <c r="CB243" s="143">
        <f t="shared" si="336"/>
        <v>103.49511595051176</v>
      </c>
      <c r="CC243" s="143">
        <f t="shared" si="337"/>
        <v>0.85818453497376312</v>
      </c>
      <c r="CD243" s="143">
        <f t="shared" si="338"/>
        <v>9.419466457460036</v>
      </c>
      <c r="CE243" s="166">
        <f t="shared" si="339"/>
        <v>96.867177385285558</v>
      </c>
      <c r="CG243" s="167">
        <v>242</v>
      </c>
      <c r="CH243" s="169">
        <f t="shared" si="377"/>
        <v>241</v>
      </c>
      <c r="CI243" s="170">
        <f t="shared" si="378"/>
        <v>1.9698562125960952</v>
      </c>
      <c r="CK243" s="189">
        <v>241</v>
      </c>
      <c r="CL243" s="190">
        <f>'Litter calculation'!G$30+CK243</f>
        <v>42916</v>
      </c>
      <c r="CM243" s="193">
        <f t="shared" si="379"/>
        <v>6</v>
      </c>
      <c r="CN243" s="189">
        <f t="shared" si="340"/>
        <v>0.06</v>
      </c>
      <c r="CO243" s="194">
        <f t="shared" si="341"/>
        <v>0.02</v>
      </c>
      <c r="CP243" s="194">
        <f t="shared" si="342"/>
        <v>0.04</v>
      </c>
      <c r="CQ243" s="189">
        <f t="shared" si="343"/>
        <v>0.996</v>
      </c>
      <c r="CR243" s="189">
        <f t="shared" ref="CR243:CS262" si="405">IF($CM243=12,$D$50,IF($CM243&lt;=2,$D$50,IF($CM243&lt;=5,$D$52,IF($CM243&lt;=8,$D$54,$D$56))))</f>
        <v>9.9599999999999994E-2</v>
      </c>
      <c r="CS243" s="189">
        <f t="shared" si="405"/>
        <v>9.9599999999999994E-2</v>
      </c>
      <c r="CT243" s="189">
        <f t="shared" si="344"/>
        <v>1.6999999999999999E-3</v>
      </c>
      <c r="CU243" s="189">
        <f t="shared" ref="CU243:CV262" si="406">IF($CM243=12,$D$58,IF($CM243&lt;=2,$D$58,IF($CM243&lt;=5,$D$60,IF($CM243&lt;=8,$D$62,$D$64))))</f>
        <v>1.7000000000000001E-4</v>
      </c>
      <c r="CV243" s="189">
        <f t="shared" si="406"/>
        <v>1.7000000000000001E-4</v>
      </c>
      <c r="CW243" s="189">
        <f t="shared" si="345"/>
        <v>9.9999999999999995E-7</v>
      </c>
      <c r="CX243" s="189">
        <f t="shared" ref="CX243:CY262" si="407">IF($CM243=12,$D$66,IF($CM243&lt;=2,$D$66,IF($CM243&lt;=5,$D$68,IF($CM243&lt;=8,$D$70,$D$72))))</f>
        <v>9.9999999999999995E-8</v>
      </c>
      <c r="CY243" s="189">
        <f t="shared" si="407"/>
        <v>9.9999999999999995E-8</v>
      </c>
      <c r="CZ243" s="195">
        <f t="shared" si="384"/>
        <v>6.7328140657554165</v>
      </c>
      <c r="DA243" s="195">
        <f t="shared" si="385"/>
        <v>66.98139227063723</v>
      </c>
      <c r="DB243" s="195">
        <f t="shared" si="386"/>
        <v>1.4851924357636168</v>
      </c>
      <c r="DC243" s="195">
        <f t="shared" si="387"/>
        <v>48.761308928772493</v>
      </c>
      <c r="DD243" s="195">
        <f t="shared" si="388"/>
        <v>1.1919163136695556</v>
      </c>
      <c r="DE243" s="195">
        <f t="shared" si="389"/>
        <v>36.457689249786092</v>
      </c>
      <c r="DF243" s="195">
        <f t="shared" si="390"/>
        <v>161.61031326438442</v>
      </c>
    </row>
    <row r="244" spans="9:110" x14ac:dyDescent="0.2">
      <c r="I244" s="69">
        <f t="shared" si="380"/>
        <v>241</v>
      </c>
      <c r="J244" s="76">
        <f t="shared" si="380"/>
        <v>43950</v>
      </c>
      <c r="K244" s="74">
        <f t="shared" si="346"/>
        <v>4</v>
      </c>
      <c r="L244" s="75">
        <f t="shared" si="309"/>
        <v>16.29518896227437</v>
      </c>
      <c r="M244" s="75">
        <f t="shared" si="310"/>
        <v>0.2</v>
      </c>
      <c r="N244" s="75">
        <f t="shared" si="311"/>
        <v>0.1</v>
      </c>
      <c r="O244" s="75">
        <f t="shared" si="312"/>
        <v>0.15</v>
      </c>
      <c r="P244" s="78">
        <f t="shared" si="395"/>
        <v>0.7707951253998423</v>
      </c>
      <c r="Q244" s="78">
        <f t="shared" si="313"/>
        <v>0.15487604380127065</v>
      </c>
      <c r="R244" s="78">
        <f t="shared" si="314"/>
        <v>6.9694219710571784E-2</v>
      </c>
      <c r="S244" s="78">
        <f t="shared" si="315"/>
        <v>0.340583892618535</v>
      </c>
      <c r="T244" s="79">
        <f t="shared" si="316"/>
        <v>77.131632563295497</v>
      </c>
      <c r="U244" s="79">
        <f t="shared" si="317"/>
        <v>9.6414540704119371</v>
      </c>
      <c r="V244" s="79">
        <f t="shared" si="318"/>
        <v>9.6414540704119371</v>
      </c>
      <c r="W244" s="79">
        <f t="shared" si="319"/>
        <v>43.386543316853718</v>
      </c>
      <c r="X244" s="78">
        <f t="shared" si="320"/>
        <v>7.7621244139434831E-2</v>
      </c>
      <c r="Y244" s="80">
        <f t="shared" si="321"/>
        <v>2.3262882399641159E-2</v>
      </c>
      <c r="Z244" s="63">
        <f t="shared" si="347"/>
        <v>9.7527418891681243</v>
      </c>
      <c r="AA244" s="63">
        <f t="shared" si="348"/>
        <v>9.7527418891681243</v>
      </c>
      <c r="AB244" s="80">
        <f t="shared" si="322"/>
        <v>7.3270742735428593E-2</v>
      </c>
      <c r="AC244" s="119">
        <f t="shared" si="349"/>
        <v>0</v>
      </c>
      <c r="AD244" s="119">
        <f t="shared" si="350"/>
        <v>0</v>
      </c>
      <c r="AE244" s="119">
        <f t="shared" si="323"/>
        <v>0</v>
      </c>
      <c r="AF244" s="119">
        <f t="shared" si="351"/>
        <v>0</v>
      </c>
      <c r="AG244" s="119">
        <f t="shared" si="352"/>
        <v>450358.29143095663</v>
      </c>
      <c r="AH244" s="121">
        <f t="shared" si="381"/>
        <v>4469999.9999999972</v>
      </c>
      <c r="AI244" s="126">
        <f t="shared" si="353"/>
        <v>4019641.7085690405</v>
      </c>
      <c r="AJ244" s="119">
        <f t="shared" si="324"/>
        <v>19911.745919167781</v>
      </c>
      <c r="AK244" s="119">
        <f t="shared" si="354"/>
        <v>25924.589979689255</v>
      </c>
      <c r="AL244" s="119">
        <f t="shared" si="355"/>
        <v>3270875.4160171272</v>
      </c>
      <c r="AM244" s="126">
        <f t="shared" si="325"/>
        <v>748766.2925519133</v>
      </c>
      <c r="AN244" s="121">
        <f t="shared" si="356"/>
        <v>108604093.65628155</v>
      </c>
      <c r="AO244" s="120">
        <f t="shared" si="396"/>
        <v>10860.409365628155</v>
      </c>
      <c r="AP244" s="128">
        <f t="shared" si="326"/>
        <v>7000</v>
      </c>
      <c r="AQ244" s="132">
        <f t="shared" si="357"/>
        <v>226.10000000000036</v>
      </c>
      <c r="AR244" s="132">
        <f t="shared" si="358"/>
        <v>264.67000000000127</v>
      </c>
      <c r="AS244" s="132">
        <f t="shared" si="359"/>
        <v>162.97499999999968</v>
      </c>
      <c r="AT244" s="139">
        <f t="shared" si="397"/>
        <v>24533664756.954041</v>
      </c>
      <c r="AU244" s="139">
        <f t="shared" si="398"/>
        <v>-826958004.7208519</v>
      </c>
      <c r="AV244" s="139">
        <f t="shared" si="391"/>
        <v>2.4725421235837197E-33</v>
      </c>
      <c r="AW244" s="139">
        <f t="shared" si="327"/>
        <v>1.0247961088898787E-31</v>
      </c>
      <c r="AX244" s="133">
        <f t="shared" si="360"/>
        <v>28733385058.642544</v>
      </c>
      <c r="AY244" s="133">
        <f t="shared" si="399"/>
        <v>-983601657.26431274</v>
      </c>
      <c r="AZ244" s="133">
        <f t="shared" si="361"/>
        <v>4.9841631251937121E-5</v>
      </c>
      <c r="BA244" s="133">
        <f t="shared" si="362"/>
        <v>6.8948066261750296E-5</v>
      </c>
      <c r="BB244" s="146">
        <f t="shared" si="400"/>
        <v>17683461549.584007</v>
      </c>
      <c r="BC244" s="146">
        <f t="shared" si="401"/>
        <v>-595401134.3125267</v>
      </c>
      <c r="BD244" s="146">
        <f t="shared" si="382"/>
        <v>2905.0162996120353</v>
      </c>
      <c r="BE244" s="146">
        <f t="shared" si="328"/>
        <v>1885.5665047229541</v>
      </c>
      <c r="BF244" s="136">
        <f t="shared" si="363"/>
        <v>5212996495.5015144</v>
      </c>
      <c r="BG244" s="136">
        <f t="shared" si="364"/>
        <v>-180489958.02260017</v>
      </c>
      <c r="BH244" s="136">
        <f t="shared" si="365"/>
        <v>2.8022962247281359E-22</v>
      </c>
      <c r="BI244" s="136">
        <f t="shared" si="366"/>
        <v>3.5094039605863358E-21</v>
      </c>
      <c r="BJ244" s="150">
        <f t="shared" si="329"/>
        <v>1885.5665736710203</v>
      </c>
      <c r="BK244" s="150">
        <f t="shared" si="367"/>
        <v>157383356.9468312</v>
      </c>
      <c r="BL244" s="149">
        <f t="shared" si="368"/>
        <v>234239843.47742563</v>
      </c>
      <c r="BM244" s="150">
        <f t="shared" si="369"/>
        <v>0</v>
      </c>
      <c r="BN244" s="150">
        <f t="shared" si="383"/>
        <v>6608044686.0225525</v>
      </c>
      <c r="BO244" s="154">
        <f t="shared" si="370"/>
        <v>8.8252432725053585E-3</v>
      </c>
      <c r="BP244" s="154">
        <f t="shared" si="330"/>
        <v>8.8252432725053585E-3</v>
      </c>
      <c r="BQ244" s="148">
        <f t="shared" si="371"/>
        <v>2048476795556.3796</v>
      </c>
      <c r="BR244" s="148">
        <f t="shared" si="372"/>
        <v>2048.4767955563798</v>
      </c>
      <c r="BS244" s="139">
        <f t="shared" si="331"/>
        <v>-23220800.941528413</v>
      </c>
      <c r="BT244" s="139">
        <f t="shared" si="332"/>
        <v>419269262.9063583</v>
      </c>
      <c r="BU244" s="139">
        <f t="shared" si="333"/>
        <v>1609099960.3421049</v>
      </c>
      <c r="BV244" s="139">
        <f t="shared" si="373"/>
        <v>242061283699.25299</v>
      </c>
      <c r="BW244" s="139">
        <f t="shared" si="374"/>
        <v>21298854614.880394</v>
      </c>
      <c r="BX244" s="139">
        <f t="shared" si="375"/>
        <v>7010575964787.9014</v>
      </c>
      <c r="BY244" s="143">
        <f t="shared" si="376"/>
        <v>9.3628359536521817</v>
      </c>
      <c r="BZ244" s="143">
        <f t="shared" si="334"/>
        <v>9.3628359536521817</v>
      </c>
      <c r="CA244" s="143">
        <f t="shared" si="335"/>
        <v>103.78004002803188</v>
      </c>
      <c r="CB244" s="143">
        <f t="shared" si="336"/>
        <v>103.78004002803188</v>
      </c>
      <c r="CC244" s="143">
        <f t="shared" si="337"/>
        <v>0.85737714063332848</v>
      </c>
      <c r="CD244" s="143">
        <f t="shared" si="338"/>
        <v>9.4457327049950326</v>
      </c>
      <c r="CE244" s="166">
        <f t="shared" si="339"/>
        <v>96.852073112751285</v>
      </c>
      <c r="CG244" s="167">
        <v>243</v>
      </c>
      <c r="CH244" s="169">
        <f t="shared" si="377"/>
        <v>242</v>
      </c>
      <c r="CI244" s="170">
        <f t="shared" si="378"/>
        <v>1.9698151341354435</v>
      </c>
      <c r="CK244" s="189">
        <v>242</v>
      </c>
      <c r="CL244" s="190">
        <f>'Litter calculation'!G$30+CK244</f>
        <v>42917</v>
      </c>
      <c r="CM244" s="193">
        <f t="shared" si="379"/>
        <v>7</v>
      </c>
      <c r="CN244" s="189">
        <f t="shared" si="340"/>
        <v>0.06</v>
      </c>
      <c r="CO244" s="194">
        <f t="shared" si="341"/>
        <v>0.02</v>
      </c>
      <c r="CP244" s="194">
        <f t="shared" si="342"/>
        <v>0.04</v>
      </c>
      <c r="CQ244" s="189">
        <f t="shared" si="343"/>
        <v>0.996</v>
      </c>
      <c r="CR244" s="189">
        <f t="shared" si="405"/>
        <v>9.9599999999999994E-2</v>
      </c>
      <c r="CS244" s="189">
        <f t="shared" si="405"/>
        <v>9.9599999999999994E-2</v>
      </c>
      <c r="CT244" s="189">
        <f t="shared" si="344"/>
        <v>1.6999999999999999E-3</v>
      </c>
      <c r="CU244" s="189">
        <f t="shared" si="406"/>
        <v>1.7000000000000001E-4</v>
      </c>
      <c r="CV244" s="189">
        <f t="shared" si="406"/>
        <v>1.7000000000000001E-4</v>
      </c>
      <c r="CW244" s="189">
        <f t="shared" si="345"/>
        <v>9.9999999999999995E-7</v>
      </c>
      <c r="CX244" s="189">
        <f t="shared" si="407"/>
        <v>9.9999999999999995E-8</v>
      </c>
      <c r="CY244" s="189">
        <f t="shared" si="407"/>
        <v>9.9999999999999995E-8</v>
      </c>
      <c r="CZ244" s="195">
        <f t="shared" si="384"/>
        <v>6.7811380052492467</v>
      </c>
      <c r="DA244" s="195">
        <f t="shared" si="385"/>
        <v>66.98156528927845</v>
      </c>
      <c r="DB244" s="195">
        <f t="shared" si="386"/>
        <v>1.4869319745093517</v>
      </c>
      <c r="DC244" s="195">
        <f t="shared" si="387"/>
        <v>48.779312052641849</v>
      </c>
      <c r="DD244" s="195">
        <f t="shared" si="388"/>
        <v>1.1956977051184465</v>
      </c>
      <c r="DE244" s="195">
        <f t="shared" si="389"/>
        <v>36.493701604017346</v>
      </c>
      <c r="DF244" s="195">
        <f t="shared" si="390"/>
        <v>161.71834663081466</v>
      </c>
    </row>
    <row r="245" spans="9:110" x14ac:dyDescent="0.2">
      <c r="I245" s="69">
        <f t="shared" si="380"/>
        <v>242</v>
      </c>
      <c r="J245" s="76">
        <f t="shared" si="380"/>
        <v>43951</v>
      </c>
      <c r="K245" s="74">
        <f t="shared" si="346"/>
        <v>4</v>
      </c>
      <c r="L245" s="75">
        <f t="shared" si="309"/>
        <v>16.15987039571268</v>
      </c>
      <c r="M245" s="75">
        <f t="shared" si="310"/>
        <v>0.2</v>
      </c>
      <c r="N245" s="75">
        <f t="shared" si="311"/>
        <v>0.1</v>
      </c>
      <c r="O245" s="75">
        <f t="shared" si="312"/>
        <v>0.15</v>
      </c>
      <c r="P245" s="78">
        <f t="shared" si="395"/>
        <v>0.76771821455777922</v>
      </c>
      <c r="Q245" s="78">
        <f t="shared" si="313"/>
        <v>0.15425779939021425</v>
      </c>
      <c r="R245" s="78">
        <f t="shared" si="314"/>
        <v>6.9416009725596403E-2</v>
      </c>
      <c r="S245" s="78">
        <f t="shared" si="315"/>
        <v>0.33922432736273966</v>
      </c>
      <c r="T245" s="79">
        <f t="shared" si="316"/>
        <v>77.062578674434064</v>
      </c>
      <c r="U245" s="79">
        <f t="shared" si="317"/>
        <v>9.632822334304258</v>
      </c>
      <c r="V245" s="79">
        <f t="shared" si="318"/>
        <v>9.632822334304258</v>
      </c>
      <c r="W245" s="79">
        <f t="shared" si="319"/>
        <v>43.347700504369158</v>
      </c>
      <c r="X245" s="78">
        <f t="shared" si="320"/>
        <v>7.7110459999790257E-2</v>
      </c>
      <c r="Y245" s="80">
        <f t="shared" si="321"/>
        <v>2.3017685157031377E-2</v>
      </c>
      <c r="Z245" s="63">
        <f t="shared" si="347"/>
        <v>9.7814718197035031</v>
      </c>
      <c r="AA245" s="63">
        <f t="shared" si="348"/>
        <v>9.7814718197035031</v>
      </c>
      <c r="AB245" s="80">
        <f t="shared" si="322"/>
        <v>7.3035972861680482E-2</v>
      </c>
      <c r="AC245" s="119">
        <f t="shared" si="349"/>
        <v>0</v>
      </c>
      <c r="AD245" s="119">
        <f t="shared" si="350"/>
        <v>0</v>
      </c>
      <c r="AE245" s="119">
        <f t="shared" si="323"/>
        <v>0</v>
      </c>
      <c r="AF245" s="119">
        <f t="shared" si="351"/>
        <v>0</v>
      </c>
      <c r="AG245" s="119">
        <f t="shared" si="352"/>
        <v>450358.29143095663</v>
      </c>
      <c r="AH245" s="121">
        <f t="shared" si="381"/>
        <v>4469999.9999999972</v>
      </c>
      <c r="AI245" s="126">
        <f t="shared" si="353"/>
        <v>4019641.7085690405</v>
      </c>
      <c r="AJ245" s="119">
        <f t="shared" si="324"/>
        <v>19933.56475366357</v>
      </c>
      <c r="AK245" s="119">
        <f t="shared" si="354"/>
        <v>25946.408814185044</v>
      </c>
      <c r="AL245" s="119">
        <f t="shared" si="355"/>
        <v>3296821.8248313121</v>
      </c>
      <c r="AM245" s="126">
        <f t="shared" si="325"/>
        <v>722819.88373772847</v>
      </c>
      <c r="AN245" s="121">
        <f t="shared" si="356"/>
        <v>104840721.50541176</v>
      </c>
      <c r="AO245" s="120">
        <f t="shared" si="396"/>
        <v>10484.072150541177</v>
      </c>
      <c r="AP245" s="128">
        <f t="shared" si="326"/>
        <v>7000</v>
      </c>
      <c r="AQ245" s="132">
        <f t="shared" si="357"/>
        <v>226.30000000000035</v>
      </c>
      <c r="AR245" s="132">
        <f t="shared" si="358"/>
        <v>264.77000000000129</v>
      </c>
      <c r="AS245" s="132">
        <f t="shared" si="359"/>
        <v>163.12499999999969</v>
      </c>
      <c r="AT245" s="139">
        <f t="shared" si="397"/>
        <v>23704487132.373638</v>
      </c>
      <c r="AU245" s="139">
        <f t="shared" si="398"/>
        <v>-829177624.58040237</v>
      </c>
      <c r="AV245" s="139">
        <f t="shared" si="391"/>
        <v>1.1052480732127729E-33</v>
      </c>
      <c r="AW245" s="139">
        <f t="shared" si="327"/>
        <v>4.5646843093781916E-32</v>
      </c>
      <c r="AX245" s="133">
        <f t="shared" si="360"/>
        <v>27748193760.837463</v>
      </c>
      <c r="AY245" s="133">
        <f t="shared" si="399"/>
        <v>-985191297.80508041</v>
      </c>
      <c r="AZ245" s="133">
        <f t="shared" si="361"/>
        <v>4.1226679980206962E-5</v>
      </c>
      <c r="BA245" s="133">
        <f t="shared" si="362"/>
        <v>5.6769215986310086E-5</v>
      </c>
      <c r="BB245" s="146">
        <f t="shared" si="400"/>
        <v>17086416587.344448</v>
      </c>
      <c r="BC245" s="146">
        <f t="shared" si="401"/>
        <v>-597044962.23955917</v>
      </c>
      <c r="BD245" s="146">
        <f t="shared" si="382"/>
        <v>2617.9688018719353</v>
      </c>
      <c r="BE245" s="146">
        <f t="shared" si="328"/>
        <v>1691.1859387836626</v>
      </c>
      <c r="BF245" s="136">
        <f t="shared" si="363"/>
        <v>5032354632.2597647</v>
      </c>
      <c r="BG245" s="136">
        <f t="shared" si="364"/>
        <v>-180641863.24174976</v>
      </c>
      <c r="BH245" s="136">
        <f t="shared" si="365"/>
        <v>1.9269684039414042E-22</v>
      </c>
      <c r="BI245" s="136">
        <f t="shared" si="366"/>
        <v>2.4029589171138574E-21</v>
      </c>
      <c r="BJ245" s="150">
        <f t="shared" si="329"/>
        <v>1691.1859955528785</v>
      </c>
      <c r="BK245" s="150">
        <f t="shared" si="367"/>
        <v>146831263.90063471</v>
      </c>
      <c r="BL245" s="149">
        <f t="shared" si="368"/>
        <v>228983369.83306029</v>
      </c>
      <c r="BM245" s="150">
        <f t="shared" si="369"/>
        <v>0</v>
      </c>
      <c r="BN245" s="150">
        <f t="shared" si="383"/>
        <v>6232231743.4748526</v>
      </c>
      <c r="BO245" s="154">
        <f t="shared" si="370"/>
        <v>8.6221088872759696E-3</v>
      </c>
      <c r="BP245" s="154">
        <f t="shared" si="330"/>
        <v>8.6221088872759696E-3</v>
      </c>
      <c r="BQ245" s="148">
        <f t="shared" si="371"/>
        <v>2048705778926.2126</v>
      </c>
      <c r="BR245" s="148">
        <f t="shared" si="372"/>
        <v>2048.7057789262126</v>
      </c>
      <c r="BS245" s="139">
        <f t="shared" si="331"/>
        <v>-23289205.499508865</v>
      </c>
      <c r="BT245" s="139">
        <f t="shared" si="332"/>
        <v>391158487.03129089</v>
      </c>
      <c r="BU245" s="139">
        <f t="shared" si="333"/>
        <v>1553341085.7500858</v>
      </c>
      <c r="BV245" s="139">
        <f t="shared" si="373"/>
        <v>242931969313.60959</v>
      </c>
      <c r="BW245" s="139">
        <f t="shared" si="374"/>
        <v>20650022599.854134</v>
      </c>
      <c r="BX245" s="139">
        <f t="shared" si="375"/>
        <v>6786326229295.8662</v>
      </c>
      <c r="BY245" s="143">
        <f t="shared" si="376"/>
        <v>9.3886822733811925</v>
      </c>
      <c r="BZ245" s="143">
        <f t="shared" si="334"/>
        <v>9.3886822733811925</v>
      </c>
      <c r="CA245" s="143">
        <f t="shared" si="335"/>
        <v>104.06652716818172</v>
      </c>
      <c r="CB245" s="143">
        <f t="shared" si="336"/>
        <v>104.06652716818172</v>
      </c>
      <c r="CC245" s="143">
        <f t="shared" si="337"/>
        <v>0.85665521001724443</v>
      </c>
      <c r="CD245" s="143">
        <f t="shared" si="338"/>
        <v>9.472136796141573</v>
      </c>
      <c r="CE245" s="166">
        <f t="shared" si="339"/>
        <v>96.837541126082726</v>
      </c>
      <c r="CG245" s="167">
        <v>244</v>
      </c>
      <c r="CH245" s="169">
        <f t="shared" si="377"/>
        <v>243</v>
      </c>
      <c r="CI245" s="170">
        <f t="shared" si="378"/>
        <v>1.9697743954267517</v>
      </c>
      <c r="CK245" s="189">
        <v>243</v>
      </c>
      <c r="CL245" s="190">
        <f>'Litter calculation'!G$30+CK245</f>
        <v>42918</v>
      </c>
      <c r="CM245" s="193">
        <f t="shared" si="379"/>
        <v>7</v>
      </c>
      <c r="CN245" s="189">
        <f t="shared" si="340"/>
        <v>0.06</v>
      </c>
      <c r="CO245" s="194">
        <f t="shared" si="341"/>
        <v>0.02</v>
      </c>
      <c r="CP245" s="194">
        <f t="shared" si="342"/>
        <v>0.04</v>
      </c>
      <c r="CQ245" s="189">
        <f t="shared" si="343"/>
        <v>0.996</v>
      </c>
      <c r="CR245" s="189">
        <f t="shared" si="405"/>
        <v>9.9599999999999994E-2</v>
      </c>
      <c r="CS245" s="189">
        <f t="shared" si="405"/>
        <v>9.9599999999999994E-2</v>
      </c>
      <c r="CT245" s="189">
        <f t="shared" si="344"/>
        <v>1.6999999999999999E-3</v>
      </c>
      <c r="CU245" s="189">
        <f t="shared" si="406"/>
        <v>1.7000000000000001E-4</v>
      </c>
      <c r="CV245" s="189">
        <f t="shared" si="406"/>
        <v>1.7000000000000001E-4</v>
      </c>
      <c r="CW245" s="189">
        <f t="shared" si="345"/>
        <v>9.9999999999999995E-7</v>
      </c>
      <c r="CX245" s="189">
        <f t="shared" si="407"/>
        <v>9.9999999999999995E-8</v>
      </c>
      <c r="CY245" s="189">
        <f t="shared" si="407"/>
        <v>9.9999999999999995E-8</v>
      </c>
      <c r="CZ245" s="195">
        <f t="shared" si="384"/>
        <v>6.829379863834478</v>
      </c>
      <c r="DA245" s="195">
        <f t="shared" si="385"/>
        <v>66.981738307746653</v>
      </c>
      <c r="DB245" s="195">
        <f t="shared" si="386"/>
        <v>1.4886712175586345</v>
      </c>
      <c r="DC245" s="195">
        <f t="shared" si="387"/>
        <v>48.797315174710889</v>
      </c>
      <c r="DD245" s="195">
        <f t="shared" si="388"/>
        <v>1.1994784537854291</v>
      </c>
      <c r="DE245" s="195">
        <f t="shared" si="389"/>
        <v>36.529713954647363</v>
      </c>
      <c r="DF245" s="195">
        <f t="shared" si="390"/>
        <v>161.82629697228344</v>
      </c>
    </row>
    <row r="246" spans="9:110" x14ac:dyDescent="0.2">
      <c r="I246" s="69">
        <f t="shared" si="380"/>
        <v>243</v>
      </c>
      <c r="J246" s="76">
        <f t="shared" si="380"/>
        <v>43952</v>
      </c>
      <c r="K246" s="74">
        <f t="shared" si="346"/>
        <v>5</v>
      </c>
      <c r="L246" s="75">
        <f t="shared" si="309"/>
        <v>16.024877219603802</v>
      </c>
      <c r="M246" s="75">
        <f t="shared" si="310"/>
        <v>0.2</v>
      </c>
      <c r="N246" s="75">
        <f t="shared" si="311"/>
        <v>0.1</v>
      </c>
      <c r="O246" s="75">
        <f t="shared" si="312"/>
        <v>0.15</v>
      </c>
      <c r="P246" s="78">
        <f t="shared" si="395"/>
        <v>0.76466094092126835</v>
      </c>
      <c r="Q246" s="78">
        <f t="shared" si="313"/>
        <v>0.15364350068743626</v>
      </c>
      <c r="R246" s="78">
        <f t="shared" si="314"/>
        <v>6.9139575309346307E-2</v>
      </c>
      <c r="S246" s="78">
        <f t="shared" si="315"/>
        <v>0.33787343901172323</v>
      </c>
      <c r="T246" s="79">
        <f t="shared" si="316"/>
        <v>76.995570600657544</v>
      </c>
      <c r="U246" s="79">
        <f t="shared" si="317"/>
        <v>9.624446325082193</v>
      </c>
      <c r="V246" s="79">
        <f t="shared" si="318"/>
        <v>9.624446325082193</v>
      </c>
      <c r="W246" s="79">
        <f t="shared" si="319"/>
        <v>43.310008462869867</v>
      </c>
      <c r="X246" s="78">
        <f t="shared" si="320"/>
        <v>7.6604253207261927E-2</v>
      </c>
      <c r="Y246" s="80">
        <f t="shared" si="321"/>
        <v>2.2773077521922092E-2</v>
      </c>
      <c r="Z246" s="63">
        <f t="shared" si="347"/>
        <v>9.8102866733623326</v>
      </c>
      <c r="AA246" s="63">
        <f t="shared" si="348"/>
        <v>9.8102866733623326</v>
      </c>
      <c r="AB246" s="80">
        <f t="shared" si="322"/>
        <v>7.2802517048393606E-2</v>
      </c>
      <c r="AC246" s="119">
        <f t="shared" si="349"/>
        <v>0</v>
      </c>
      <c r="AD246" s="119">
        <f t="shared" si="350"/>
        <v>0</v>
      </c>
      <c r="AE246" s="119">
        <f t="shared" si="323"/>
        <v>0</v>
      </c>
      <c r="AF246" s="119">
        <f t="shared" si="351"/>
        <v>0</v>
      </c>
      <c r="AG246" s="119">
        <f t="shared" si="352"/>
        <v>450358.29143095663</v>
      </c>
      <c r="AH246" s="121">
        <f t="shared" si="381"/>
        <v>4469999.9999999972</v>
      </c>
      <c r="AI246" s="126">
        <f t="shared" si="353"/>
        <v>4019641.7085690405</v>
      </c>
      <c r="AJ246" s="119">
        <f t="shared" si="324"/>
        <v>19952.303709120806</v>
      </c>
      <c r="AK246" s="119">
        <f t="shared" si="354"/>
        <v>25965.147769642281</v>
      </c>
      <c r="AL246" s="119">
        <f t="shared" si="355"/>
        <v>3322786.9726009541</v>
      </c>
      <c r="AM246" s="126">
        <f t="shared" si="325"/>
        <v>696854.7359680864</v>
      </c>
      <c r="AN246" s="121">
        <f t="shared" si="356"/>
        <v>101074631.3805977</v>
      </c>
      <c r="AO246" s="120">
        <f t="shared" si="396"/>
        <v>10107.463138059769</v>
      </c>
      <c r="AP246" s="128">
        <f t="shared" si="326"/>
        <v>7000</v>
      </c>
      <c r="AQ246" s="132">
        <f t="shared" si="357"/>
        <v>226.50000000000034</v>
      </c>
      <c r="AR246" s="132">
        <f t="shared" si="358"/>
        <v>264.87000000000131</v>
      </c>
      <c r="AS246" s="132">
        <f t="shared" si="359"/>
        <v>163.27499999999969</v>
      </c>
      <c r="AT246" s="139">
        <f t="shared" si="397"/>
        <v>22873189081.429295</v>
      </c>
      <c r="AU246" s="139">
        <f t="shared" si="398"/>
        <v>-831298050.94434357</v>
      </c>
      <c r="AV246" s="139">
        <f t="shared" si="391"/>
        <v>4.9492585146645518E-34</v>
      </c>
      <c r="AW246" s="139">
        <f t="shared" si="327"/>
        <v>2.0368559077440609E-32</v>
      </c>
      <c r="AX246" s="133">
        <f t="shared" si="360"/>
        <v>26761530150.640984</v>
      </c>
      <c r="AY246" s="133">
        <f t="shared" si="399"/>
        <v>-986663610.1964798</v>
      </c>
      <c r="AZ246" s="133">
        <f t="shared" si="361"/>
        <v>3.4076993715061853E-5</v>
      </c>
      <c r="BA246" s="133">
        <f t="shared" si="362"/>
        <v>4.6710557122014251E-5</v>
      </c>
      <c r="BB246" s="146">
        <f t="shared" si="400"/>
        <v>16487799243.959967</v>
      </c>
      <c r="BC246" s="146">
        <f t="shared" si="401"/>
        <v>-598617343.38448143</v>
      </c>
      <c r="BD246" s="146">
        <f t="shared" si="382"/>
        <v>2356.8349883340497</v>
      </c>
      <c r="BE246" s="146">
        <f t="shared" si="328"/>
        <v>1515.3210973706616</v>
      </c>
      <c r="BF246" s="136">
        <f t="shared" si="363"/>
        <v>4851582306.2686892</v>
      </c>
      <c r="BG246" s="136">
        <f t="shared" si="364"/>
        <v>-180772325.99107552</v>
      </c>
      <c r="BH246" s="136">
        <f t="shared" si="365"/>
        <v>1.3251046824198888E-22</v>
      </c>
      <c r="BI246" s="136">
        <f t="shared" si="366"/>
        <v>1.6454626506888551E-21</v>
      </c>
      <c r="BJ246" s="150">
        <f t="shared" si="329"/>
        <v>1515.3211440812188</v>
      </c>
      <c r="BK246" s="150">
        <f t="shared" si="367"/>
        <v>136828823.63439548</v>
      </c>
      <c r="BL246" s="149">
        <f t="shared" si="368"/>
        <v>223874331.34406653</v>
      </c>
      <c r="BM246" s="150">
        <f t="shared" si="369"/>
        <v>0</v>
      </c>
      <c r="BN246" s="150">
        <f t="shared" si="383"/>
        <v>5871530103.8175344</v>
      </c>
      <c r="BO246" s="154">
        <f t="shared" si="370"/>
        <v>8.4257590581782744E-3</v>
      </c>
      <c r="BP246" s="154">
        <f t="shared" si="330"/>
        <v>8.4257590581782744E-3</v>
      </c>
      <c r="BQ246" s="148">
        <f t="shared" si="371"/>
        <v>2048929653257.5566</v>
      </c>
      <c r="BR246" s="148">
        <f t="shared" si="372"/>
        <v>2048.9296532575568</v>
      </c>
      <c r="BS246" s="139">
        <f t="shared" si="331"/>
        <v>-23357812.255288392</v>
      </c>
      <c r="BT246" s="139">
        <f t="shared" si="332"/>
        <v>364511986.16202956</v>
      </c>
      <c r="BU246" s="139">
        <f t="shared" si="333"/>
        <v>1497541941.1284733</v>
      </c>
      <c r="BV246" s="139">
        <f t="shared" si="373"/>
        <v>243778522590.56369</v>
      </c>
      <c r="BW246" s="139">
        <f t="shared" si="374"/>
        <v>19991206051.29747</v>
      </c>
      <c r="BX246" s="139">
        <f t="shared" si="375"/>
        <v>6560653501017.0547</v>
      </c>
      <c r="BY246" s="143">
        <f t="shared" si="376"/>
        <v>9.414664437779626</v>
      </c>
      <c r="BZ246" s="143">
        <f t="shared" si="334"/>
        <v>9.414664437779626</v>
      </c>
      <c r="CA246" s="143">
        <f t="shared" si="335"/>
        <v>104.35452004498018</v>
      </c>
      <c r="CB246" s="143">
        <f t="shared" si="336"/>
        <v>104.35452004498018</v>
      </c>
      <c r="CC246" s="143">
        <f t="shared" si="337"/>
        <v>0.85601849189961066</v>
      </c>
      <c r="CD246" s="143">
        <f t="shared" si="338"/>
        <v>9.4986730297759649</v>
      </c>
      <c r="CE246" s="166">
        <f t="shared" si="339"/>
        <v>96.823603081523743</v>
      </c>
      <c r="CG246" s="167">
        <v>245</v>
      </c>
      <c r="CH246" s="169">
        <f t="shared" si="377"/>
        <v>244</v>
      </c>
      <c r="CI246" s="170">
        <f t="shared" si="378"/>
        <v>1.9697339922723811</v>
      </c>
      <c r="CK246" s="189">
        <v>244</v>
      </c>
      <c r="CL246" s="190">
        <f>'Litter calculation'!G$30+CK246</f>
        <v>42919</v>
      </c>
      <c r="CM246" s="193">
        <f t="shared" si="379"/>
        <v>7</v>
      </c>
      <c r="CN246" s="189">
        <f t="shared" si="340"/>
        <v>0.06</v>
      </c>
      <c r="CO246" s="194">
        <f t="shared" si="341"/>
        <v>0.02</v>
      </c>
      <c r="CP246" s="194">
        <f t="shared" si="342"/>
        <v>0.04</v>
      </c>
      <c r="CQ246" s="189">
        <f t="shared" si="343"/>
        <v>0.996</v>
      </c>
      <c r="CR246" s="189">
        <f t="shared" si="405"/>
        <v>9.9599999999999994E-2</v>
      </c>
      <c r="CS246" s="189">
        <f t="shared" si="405"/>
        <v>9.9599999999999994E-2</v>
      </c>
      <c r="CT246" s="189">
        <f t="shared" si="344"/>
        <v>1.6999999999999999E-3</v>
      </c>
      <c r="CU246" s="189">
        <f t="shared" si="406"/>
        <v>1.7000000000000001E-4</v>
      </c>
      <c r="CV246" s="189">
        <f t="shared" si="406"/>
        <v>1.7000000000000001E-4</v>
      </c>
      <c r="CW246" s="189">
        <f t="shared" si="345"/>
        <v>9.9999999999999995E-7</v>
      </c>
      <c r="CX246" s="189">
        <f t="shared" si="407"/>
        <v>9.9999999999999995E-8</v>
      </c>
      <c r="CY246" s="189">
        <f t="shared" si="407"/>
        <v>9.9999999999999995E-8</v>
      </c>
      <c r="CZ246" s="195">
        <f t="shared" si="384"/>
        <v>6.8775397809301149</v>
      </c>
      <c r="DA246" s="195">
        <f t="shared" si="385"/>
        <v>66.981911326041839</v>
      </c>
      <c r="DB246" s="195">
        <f t="shared" si="386"/>
        <v>1.4904101649617296</v>
      </c>
      <c r="DC246" s="195">
        <f t="shared" si="387"/>
        <v>48.815318294979619</v>
      </c>
      <c r="DD246" s="195">
        <f t="shared" si="388"/>
        <v>1.2032585597797669</v>
      </c>
      <c r="DE246" s="195">
        <f t="shared" si="389"/>
        <v>36.56572630167615</v>
      </c>
      <c r="DF246" s="195">
        <f t="shared" si="390"/>
        <v>161.93416442836923</v>
      </c>
    </row>
    <row r="247" spans="9:110" x14ac:dyDescent="0.2">
      <c r="I247" s="69">
        <f t="shared" si="380"/>
        <v>244</v>
      </c>
      <c r="J247" s="76">
        <f t="shared" si="380"/>
        <v>43953</v>
      </c>
      <c r="K247" s="74">
        <f t="shared" si="346"/>
        <v>5</v>
      </c>
      <c r="L247" s="75">
        <f t="shared" si="309"/>
        <v>15.89025014604843</v>
      </c>
      <c r="M247" s="75">
        <f t="shared" si="310"/>
        <v>0.2</v>
      </c>
      <c r="N247" s="75">
        <f t="shared" si="311"/>
        <v>0.1</v>
      </c>
      <c r="O247" s="75">
        <f t="shared" si="312"/>
        <v>0.15</v>
      </c>
      <c r="P247" s="78">
        <f t="shared" si="395"/>
        <v>0.76162408413409233</v>
      </c>
      <c r="Q247" s="78">
        <f t="shared" si="313"/>
        <v>0.15303330434694321</v>
      </c>
      <c r="R247" s="78">
        <f t="shared" si="314"/>
        <v>6.8864986956124433E-2</v>
      </c>
      <c r="S247" s="78">
        <f t="shared" si="315"/>
        <v>0.33653157205925011</v>
      </c>
      <c r="T247" s="79">
        <f t="shared" si="316"/>
        <v>76.930563167517235</v>
      </c>
      <c r="U247" s="79">
        <f t="shared" si="317"/>
        <v>9.6163203959396544</v>
      </c>
      <c r="V247" s="79">
        <f t="shared" si="318"/>
        <v>9.6163203959396544</v>
      </c>
      <c r="W247" s="79">
        <f t="shared" si="319"/>
        <v>43.273441781728444</v>
      </c>
      <c r="X247" s="78">
        <f t="shared" si="320"/>
        <v>7.6102728859164775E-2</v>
      </c>
      <c r="Y247" s="80">
        <f t="shared" si="321"/>
        <v>2.2529133264639754E-2</v>
      </c>
      <c r="Z247" s="63">
        <f t="shared" si="347"/>
        <v>9.8391777213441785</v>
      </c>
      <c r="AA247" s="63">
        <f t="shared" si="348"/>
        <v>9.8391777213441785</v>
      </c>
      <c r="AB247" s="80">
        <f t="shared" si="322"/>
        <v>7.2570437568090923E-2</v>
      </c>
      <c r="AC247" s="119">
        <f t="shared" si="349"/>
        <v>0</v>
      </c>
      <c r="AD247" s="119">
        <f t="shared" si="350"/>
        <v>0</v>
      </c>
      <c r="AE247" s="119">
        <f t="shared" si="323"/>
        <v>0</v>
      </c>
      <c r="AF247" s="119">
        <f t="shared" si="351"/>
        <v>0</v>
      </c>
      <c r="AG247" s="119">
        <f t="shared" si="352"/>
        <v>450358.29143095663</v>
      </c>
      <c r="AH247" s="121">
        <f t="shared" si="381"/>
        <v>4469999.9999999972</v>
      </c>
      <c r="AI247" s="126">
        <f t="shared" si="353"/>
        <v>4019641.7085690405</v>
      </c>
      <c r="AJ247" s="119">
        <f t="shared" si="324"/>
        <v>19967.954058325602</v>
      </c>
      <c r="AK247" s="119">
        <f t="shared" si="354"/>
        <v>25980.798118847077</v>
      </c>
      <c r="AL247" s="119">
        <f t="shared" si="355"/>
        <v>3348767.7707198011</v>
      </c>
      <c r="AM247" s="126">
        <f t="shared" si="325"/>
        <v>670873.93784923945</v>
      </c>
      <c r="AN247" s="121">
        <f t="shared" si="356"/>
        <v>97306271.265791148</v>
      </c>
      <c r="AO247" s="120">
        <f t="shared" si="396"/>
        <v>9730.6271265791147</v>
      </c>
      <c r="AP247" s="128">
        <f t="shared" si="326"/>
        <v>7000</v>
      </c>
      <c r="AQ247" s="132">
        <f t="shared" si="357"/>
        <v>226.70000000000033</v>
      </c>
      <c r="AR247" s="132">
        <f t="shared" si="358"/>
        <v>264.97000000000133</v>
      </c>
      <c r="AS247" s="132">
        <f t="shared" si="359"/>
        <v>163.4249999999997</v>
      </c>
      <c r="AT247" s="139">
        <f t="shared" si="397"/>
        <v>22039870441.701729</v>
      </c>
      <c r="AU247" s="139">
        <f t="shared" si="398"/>
        <v>-833318639.72756577</v>
      </c>
      <c r="AV247" s="139">
        <f t="shared" si="391"/>
        <v>2.2199052020091712E-34</v>
      </c>
      <c r="AW247" s="139">
        <f t="shared" si="327"/>
        <v>9.1040765733767786E-33</v>
      </c>
      <c r="AX247" s="133">
        <f t="shared" si="360"/>
        <v>25773512070.170231</v>
      </c>
      <c r="AY247" s="133">
        <f t="shared" si="399"/>
        <v>-988018080.47075272</v>
      </c>
      <c r="AZ247" s="133">
        <f t="shared" si="361"/>
        <v>2.8144750983662071E-5</v>
      </c>
      <c r="BA247" s="133">
        <f t="shared" si="362"/>
        <v>3.8404775693037038E-5</v>
      </c>
      <c r="BB247" s="146">
        <f t="shared" si="400"/>
        <v>15887681440.92202</v>
      </c>
      <c r="BC247" s="146">
        <f t="shared" si="401"/>
        <v>-600117803.0379467</v>
      </c>
      <c r="BD247" s="146">
        <f t="shared" si="382"/>
        <v>2119.3372591105135</v>
      </c>
      <c r="BE247" s="146">
        <f t="shared" si="328"/>
        <v>1356.2490238831526</v>
      </c>
      <c r="BF247" s="136">
        <f t="shared" si="363"/>
        <v>4670701020.7579746</v>
      </c>
      <c r="BG247" s="136">
        <f t="shared" si="364"/>
        <v>-180881285.51071453</v>
      </c>
      <c r="BH247" s="136">
        <f t="shared" si="365"/>
        <v>9.1116084491593106E-23</v>
      </c>
      <c r="BI247" s="136">
        <f t="shared" si="366"/>
        <v>1.1267118415704128E-21</v>
      </c>
      <c r="BJ247" s="150">
        <f t="shared" si="329"/>
        <v>1356.2490622879284</v>
      </c>
      <c r="BK247" s="150">
        <f t="shared" si="367"/>
        <v>127348708.4637762</v>
      </c>
      <c r="BL247" s="149">
        <f t="shared" si="368"/>
        <v>218907945.08857682</v>
      </c>
      <c r="BM247" s="150">
        <f t="shared" si="369"/>
        <v>0</v>
      </c>
      <c r="BN247" s="150">
        <f t="shared" si="383"/>
        <v>5525274806.5142431</v>
      </c>
      <c r="BO247" s="154">
        <f t="shared" si="370"/>
        <v>8.2359359855709545E-3</v>
      </c>
      <c r="BP247" s="154">
        <f t="shared" si="330"/>
        <v>8.2359359855709545E-3</v>
      </c>
      <c r="BQ247" s="148">
        <f t="shared" si="371"/>
        <v>2049148561202.6453</v>
      </c>
      <c r="BR247" s="148">
        <f t="shared" si="372"/>
        <v>2049.1485612026454</v>
      </c>
      <c r="BS247" s="139">
        <f t="shared" si="331"/>
        <v>-23426600.426020537</v>
      </c>
      <c r="BT247" s="139">
        <f t="shared" si="332"/>
        <v>339256959.34749985</v>
      </c>
      <c r="BU247" s="139">
        <f t="shared" si="333"/>
        <v>1441709163.8992536</v>
      </c>
      <c r="BV247" s="139">
        <f t="shared" si="373"/>
        <v>244600496114.64136</v>
      </c>
      <c r="BW247" s="139">
        <f t="shared" si="374"/>
        <v>19322708764.344334</v>
      </c>
      <c r="BX247" s="139">
        <f t="shared" si="375"/>
        <v>6333571320943.085</v>
      </c>
      <c r="BY247" s="143">
        <f t="shared" si="376"/>
        <v>9.4407771171554753</v>
      </c>
      <c r="BZ247" s="143">
        <f t="shared" si="334"/>
        <v>9.4407771171554753</v>
      </c>
      <c r="CA247" s="143">
        <f t="shared" si="335"/>
        <v>104.64395958277403</v>
      </c>
      <c r="CB247" s="143">
        <f t="shared" si="336"/>
        <v>104.64395958277403</v>
      </c>
      <c r="CC247" s="143">
        <f t="shared" si="337"/>
        <v>0.85546675033427466</v>
      </c>
      <c r="CD247" s="143">
        <f t="shared" si="338"/>
        <v>9.5253355386730938</v>
      </c>
      <c r="CE247" s="166">
        <f t="shared" si="339"/>
        <v>96.810280375459982</v>
      </c>
      <c r="CG247" s="167">
        <v>246</v>
      </c>
      <c r="CH247" s="169">
        <f t="shared" si="377"/>
        <v>245</v>
      </c>
      <c r="CI247" s="170">
        <f t="shared" si="378"/>
        <v>1.9696939205435406</v>
      </c>
      <c r="CK247" s="189">
        <v>245</v>
      </c>
      <c r="CL247" s="190">
        <f>'Litter calculation'!G$30+CK247</f>
        <v>42920</v>
      </c>
      <c r="CM247" s="193">
        <f t="shared" si="379"/>
        <v>7</v>
      </c>
      <c r="CN247" s="189">
        <f t="shared" si="340"/>
        <v>0.06</v>
      </c>
      <c r="CO247" s="194">
        <f t="shared" si="341"/>
        <v>0.02</v>
      </c>
      <c r="CP247" s="194">
        <f t="shared" si="342"/>
        <v>0.04</v>
      </c>
      <c r="CQ247" s="189">
        <f t="shared" si="343"/>
        <v>0.996</v>
      </c>
      <c r="CR247" s="189">
        <f t="shared" si="405"/>
        <v>9.9599999999999994E-2</v>
      </c>
      <c r="CS247" s="189">
        <f t="shared" si="405"/>
        <v>9.9599999999999994E-2</v>
      </c>
      <c r="CT247" s="189">
        <f t="shared" si="344"/>
        <v>1.6999999999999999E-3</v>
      </c>
      <c r="CU247" s="189">
        <f t="shared" si="406"/>
        <v>1.7000000000000001E-4</v>
      </c>
      <c r="CV247" s="189">
        <f t="shared" si="406"/>
        <v>1.7000000000000001E-4</v>
      </c>
      <c r="CW247" s="189">
        <f t="shared" si="345"/>
        <v>9.9999999999999995E-7</v>
      </c>
      <c r="CX247" s="189">
        <f t="shared" si="407"/>
        <v>9.9999999999999995E-8</v>
      </c>
      <c r="CY247" s="189">
        <f t="shared" si="407"/>
        <v>9.9999999999999995E-8</v>
      </c>
      <c r="CZ247" s="195">
        <f t="shared" si="384"/>
        <v>6.925617895718351</v>
      </c>
      <c r="DA247" s="195">
        <f t="shared" si="385"/>
        <v>66.982084344164008</v>
      </c>
      <c r="DB247" s="195">
        <f t="shared" si="386"/>
        <v>1.4921488167688925</v>
      </c>
      <c r="DC247" s="195">
        <f t="shared" si="387"/>
        <v>48.83332141344804</v>
      </c>
      <c r="DD247" s="195">
        <f t="shared" si="388"/>
        <v>1.2070380232107052</v>
      </c>
      <c r="DE247" s="195">
        <f t="shared" si="389"/>
        <v>36.601738645103701</v>
      </c>
      <c r="DF247" s="195">
        <f t="shared" si="390"/>
        <v>162.04194913841368</v>
      </c>
    </row>
    <row r="248" spans="9:110" x14ac:dyDescent="0.2">
      <c r="I248" s="69">
        <f t="shared" si="380"/>
        <v>245</v>
      </c>
      <c r="J248" s="76">
        <f t="shared" si="380"/>
        <v>43954</v>
      </c>
      <c r="K248" s="74">
        <f t="shared" si="346"/>
        <v>5</v>
      </c>
      <c r="L248" s="75">
        <f t="shared" si="309"/>
        <v>15.756029776735739</v>
      </c>
      <c r="M248" s="75">
        <f t="shared" si="310"/>
        <v>0.2</v>
      </c>
      <c r="N248" s="75">
        <f t="shared" si="311"/>
        <v>0.1</v>
      </c>
      <c r="O248" s="75">
        <f t="shared" si="312"/>
        <v>0.15</v>
      </c>
      <c r="P248" s="78">
        <f t="shared" si="395"/>
        <v>0.75860840794742779</v>
      </c>
      <c r="Q248" s="78">
        <f t="shared" si="313"/>
        <v>0.15242736382943667</v>
      </c>
      <c r="R248" s="78">
        <f t="shared" si="314"/>
        <v>6.8592313723246492E-2</v>
      </c>
      <c r="S248" s="78">
        <f t="shared" si="315"/>
        <v>0.33519906397677041</v>
      </c>
      <c r="T248" s="79">
        <f t="shared" si="316"/>
        <v>76.867511194731549</v>
      </c>
      <c r="U248" s="79">
        <f t="shared" si="317"/>
        <v>9.6084388993414436</v>
      </c>
      <c r="V248" s="79">
        <f t="shared" si="318"/>
        <v>9.6084388993414436</v>
      </c>
      <c r="W248" s="79">
        <f t="shared" si="319"/>
        <v>43.237975047036493</v>
      </c>
      <c r="X248" s="78">
        <f t="shared" si="320"/>
        <v>7.5605988214114281E-2</v>
      </c>
      <c r="Y248" s="80">
        <f t="shared" si="321"/>
        <v>2.2285925955445159E-2</v>
      </c>
      <c r="Z248" s="63">
        <f t="shared" si="347"/>
        <v>9.8681360568506591</v>
      </c>
      <c r="AA248" s="63">
        <f t="shared" si="348"/>
        <v>9.8681360568506591</v>
      </c>
      <c r="AB248" s="80">
        <f t="shared" si="322"/>
        <v>7.2339795667768686E-2</v>
      </c>
      <c r="AC248" s="119">
        <f t="shared" si="349"/>
        <v>0</v>
      </c>
      <c r="AD248" s="119">
        <f t="shared" si="350"/>
        <v>0</v>
      </c>
      <c r="AE248" s="119">
        <f t="shared" si="323"/>
        <v>0</v>
      </c>
      <c r="AF248" s="119">
        <f t="shared" si="351"/>
        <v>0</v>
      </c>
      <c r="AG248" s="119">
        <f t="shared" si="352"/>
        <v>450358.29143095663</v>
      </c>
      <c r="AH248" s="121">
        <f t="shared" si="381"/>
        <v>4469999.9999999972</v>
      </c>
      <c r="AI248" s="126">
        <f t="shared" si="353"/>
        <v>4019641.7085690405</v>
      </c>
      <c r="AJ248" s="119">
        <f t="shared" si="324"/>
        <v>19980.508508311985</v>
      </c>
      <c r="AK248" s="119">
        <f t="shared" si="354"/>
        <v>25993.352568833459</v>
      </c>
      <c r="AL248" s="119">
        <f t="shared" si="355"/>
        <v>3374761.1232886347</v>
      </c>
      <c r="AM248" s="126">
        <f t="shared" si="325"/>
        <v>644880.58528040582</v>
      </c>
      <c r="AN248" s="121">
        <f t="shared" si="356"/>
        <v>93536090.202745199</v>
      </c>
      <c r="AO248" s="120">
        <f t="shared" si="396"/>
        <v>9353.6090202745199</v>
      </c>
      <c r="AP248" s="128">
        <f t="shared" si="326"/>
        <v>7000</v>
      </c>
      <c r="AQ248" s="132">
        <f t="shared" si="357"/>
        <v>226.90000000000032</v>
      </c>
      <c r="AR248" s="132">
        <f t="shared" si="358"/>
        <v>265.07000000000136</v>
      </c>
      <c r="AS248" s="132">
        <f t="shared" si="359"/>
        <v>163.5749999999997</v>
      </c>
      <c r="AT248" s="139">
        <f t="shared" si="397"/>
        <v>21204631648.962368</v>
      </c>
      <c r="AU248" s="139">
        <f t="shared" si="398"/>
        <v>-835238792.73936081</v>
      </c>
      <c r="AV248" s="139">
        <f t="shared" si="391"/>
        <v>9.9721083189983776E-35</v>
      </c>
      <c r="AW248" s="139">
        <f t="shared" si="327"/>
        <v>4.0755105832768251E-33</v>
      </c>
      <c r="AX248" s="133">
        <f t="shared" si="360"/>
        <v>24784257821.021519</v>
      </c>
      <c r="AY248" s="133">
        <f t="shared" si="399"/>
        <v>-989254249.14871216</v>
      </c>
      <c r="AZ248" s="133">
        <f t="shared" si="361"/>
        <v>2.3224063306979942E-5</v>
      </c>
      <c r="BA248" s="133">
        <f t="shared" si="362"/>
        <v>3.154824104554468E-5</v>
      </c>
      <c r="BB248" s="146">
        <f t="shared" si="400"/>
        <v>15286135541.383606</v>
      </c>
      <c r="BC248" s="146">
        <f t="shared" si="401"/>
        <v>-601545899.538414</v>
      </c>
      <c r="BD248" s="146">
        <f t="shared" si="382"/>
        <v>1903.3978407316129</v>
      </c>
      <c r="BE248" s="146">
        <f t="shared" si="328"/>
        <v>1212.4067921009948</v>
      </c>
      <c r="BF248" s="136">
        <f t="shared" si="363"/>
        <v>4489732329.7317696</v>
      </c>
      <c r="BG248" s="136">
        <f t="shared" si="364"/>
        <v>-180968691.02620506</v>
      </c>
      <c r="BH248" s="136">
        <f t="shared" si="365"/>
        <v>6.2640948686717986E-23</v>
      </c>
      <c r="BI248" s="136">
        <f t="shared" si="366"/>
        <v>7.7138326236574837E-22</v>
      </c>
      <c r="BJ248" s="150">
        <f t="shared" si="329"/>
        <v>1212.4068236492358</v>
      </c>
      <c r="BK248" s="150">
        <f t="shared" si="367"/>
        <v>118364930.39862624</v>
      </c>
      <c r="BL248" s="149">
        <f t="shared" si="368"/>
        <v>214079587.80728868</v>
      </c>
      <c r="BM248" s="150">
        <f t="shared" si="369"/>
        <v>0</v>
      </c>
      <c r="BN248" s="150">
        <f t="shared" si="383"/>
        <v>5192831500.7151518</v>
      </c>
      <c r="BO248" s="154">
        <f t="shared" si="370"/>
        <v>8.0523923641726836E-3</v>
      </c>
      <c r="BP248" s="154">
        <f t="shared" si="330"/>
        <v>8.0523923641726836E-3</v>
      </c>
      <c r="BQ248" s="148">
        <f t="shared" si="371"/>
        <v>2049362640790.4526</v>
      </c>
      <c r="BR248" s="148">
        <f t="shared" si="372"/>
        <v>2049.3626407904526</v>
      </c>
      <c r="BS248" s="139">
        <f t="shared" si="331"/>
        <v>-23495548.805054415</v>
      </c>
      <c r="BT248" s="139">
        <f t="shared" si="332"/>
        <v>315324174.58194029</v>
      </c>
      <c r="BU248" s="139">
        <f t="shared" si="333"/>
        <v>1385849407.1571207</v>
      </c>
      <c r="BV248" s="139">
        <f t="shared" si="373"/>
        <v>245397448129.99741</v>
      </c>
      <c r="BW248" s="139">
        <f t="shared" si="374"/>
        <v>18644855950.769493</v>
      </c>
      <c r="BX248" s="139">
        <f t="shared" si="375"/>
        <v>6105094059633.3135</v>
      </c>
      <c r="BY248" s="143">
        <f t="shared" si="376"/>
        <v>9.467014822563943</v>
      </c>
      <c r="BZ248" s="143">
        <f t="shared" si="334"/>
        <v>9.467014822563943</v>
      </c>
      <c r="CA248" s="143">
        <f t="shared" si="335"/>
        <v>104.93478494071192</v>
      </c>
      <c r="CB248" s="143">
        <f t="shared" si="336"/>
        <v>104.93478494071192</v>
      </c>
      <c r="CC248" s="143">
        <f t="shared" si="337"/>
        <v>0.85499976441896675</v>
      </c>
      <c r="CD248" s="143">
        <f t="shared" si="338"/>
        <v>9.5521182880013829</v>
      </c>
      <c r="CE248" s="166">
        <f t="shared" si="339"/>
        <v>96.797594124881456</v>
      </c>
      <c r="CG248" s="167">
        <v>247</v>
      </c>
      <c r="CH248" s="169">
        <f t="shared" si="377"/>
        <v>246</v>
      </c>
      <c r="CI248" s="170">
        <f t="shared" si="378"/>
        <v>1.969654176178919</v>
      </c>
      <c r="CK248" s="189">
        <v>246</v>
      </c>
      <c r="CL248" s="190">
        <f>'Litter calculation'!G$30+CK248</f>
        <v>42921</v>
      </c>
      <c r="CM248" s="193">
        <f t="shared" si="379"/>
        <v>7</v>
      </c>
      <c r="CN248" s="189">
        <f t="shared" si="340"/>
        <v>0.06</v>
      </c>
      <c r="CO248" s="194">
        <f t="shared" si="341"/>
        <v>0.02</v>
      </c>
      <c r="CP248" s="194">
        <f t="shared" si="342"/>
        <v>0.04</v>
      </c>
      <c r="CQ248" s="189">
        <f t="shared" si="343"/>
        <v>0.996</v>
      </c>
      <c r="CR248" s="189">
        <f t="shared" si="405"/>
        <v>9.9599999999999994E-2</v>
      </c>
      <c r="CS248" s="189">
        <f t="shared" si="405"/>
        <v>9.9599999999999994E-2</v>
      </c>
      <c r="CT248" s="189">
        <f t="shared" si="344"/>
        <v>1.6999999999999999E-3</v>
      </c>
      <c r="CU248" s="189">
        <f t="shared" si="406"/>
        <v>1.7000000000000001E-4</v>
      </c>
      <c r="CV248" s="189">
        <f t="shared" si="406"/>
        <v>1.7000000000000001E-4</v>
      </c>
      <c r="CW248" s="189">
        <f t="shared" si="345"/>
        <v>9.9999999999999995E-7</v>
      </c>
      <c r="CX248" s="189">
        <f t="shared" si="407"/>
        <v>9.9999999999999995E-8</v>
      </c>
      <c r="CY248" s="189">
        <f t="shared" si="407"/>
        <v>9.9999999999999995E-8</v>
      </c>
      <c r="CZ248" s="195">
        <f t="shared" si="384"/>
        <v>6.9736143471449719</v>
      </c>
      <c r="DA248" s="195">
        <f t="shared" si="385"/>
        <v>66.98225736211316</v>
      </c>
      <c r="DB248" s="195">
        <f t="shared" si="386"/>
        <v>1.4938871730303704</v>
      </c>
      <c r="DC248" s="195">
        <f t="shared" si="387"/>
        <v>48.851324530116145</v>
      </c>
      <c r="DD248" s="195">
        <f t="shared" si="388"/>
        <v>1.2108168441874705</v>
      </c>
      <c r="DE248" s="195">
        <f t="shared" si="389"/>
        <v>36.637750984930015</v>
      </c>
      <c r="DF248" s="195">
        <f t="shared" si="390"/>
        <v>162.14965124152215</v>
      </c>
    </row>
    <row r="249" spans="9:110" x14ac:dyDescent="0.2">
      <c r="I249" s="69">
        <f t="shared" si="380"/>
        <v>246</v>
      </c>
      <c r="J249" s="76">
        <f t="shared" si="380"/>
        <v>43955</v>
      </c>
      <c r="K249" s="74">
        <f t="shared" si="346"/>
        <v>5</v>
      </c>
      <c r="L249" s="75">
        <f t="shared" si="309"/>
        <v>15.622256590698433</v>
      </c>
      <c r="M249" s="75">
        <f t="shared" si="310"/>
        <v>0.2</v>
      </c>
      <c r="N249" s="75">
        <f t="shared" si="311"/>
        <v>0.1</v>
      </c>
      <c r="O249" s="75">
        <f t="shared" si="312"/>
        <v>0.15</v>
      </c>
      <c r="P249" s="78">
        <f t="shared" si="395"/>
        <v>0.75561466023329438</v>
      </c>
      <c r="Q249" s="78">
        <f t="shared" si="313"/>
        <v>0.15182582940501543</v>
      </c>
      <c r="R249" s="78">
        <f t="shared" si="314"/>
        <v>6.8321623232256934E-2</v>
      </c>
      <c r="S249" s="78">
        <f t="shared" si="315"/>
        <v>0.33387624521936266</v>
      </c>
      <c r="T249" s="79">
        <f t="shared" si="316"/>
        <v>76.806369579813847</v>
      </c>
      <c r="U249" s="79">
        <f t="shared" si="317"/>
        <v>9.6007961974767309</v>
      </c>
      <c r="V249" s="79">
        <f t="shared" si="318"/>
        <v>9.6007961974767309</v>
      </c>
      <c r="W249" s="79">
        <f t="shared" si="319"/>
        <v>43.203582888645286</v>
      </c>
      <c r="X249" s="78">
        <f t="shared" si="320"/>
        <v>7.5114128746723408E-2</v>
      </c>
      <c r="Y249" s="80">
        <f t="shared" si="321"/>
        <v>2.2043528942345559E-2</v>
      </c>
      <c r="Z249" s="63">
        <f t="shared" si="347"/>
        <v>9.8971525964299261</v>
      </c>
      <c r="AA249" s="63">
        <f t="shared" si="348"/>
        <v>9.8971525964299261</v>
      </c>
      <c r="AB249" s="80">
        <f t="shared" si="322"/>
        <v>7.2110651564006437E-2</v>
      </c>
      <c r="AC249" s="119">
        <f t="shared" si="349"/>
        <v>0</v>
      </c>
      <c r="AD249" s="119">
        <f t="shared" si="350"/>
        <v>0</v>
      </c>
      <c r="AE249" s="119">
        <f t="shared" si="323"/>
        <v>0</v>
      </c>
      <c r="AF249" s="119">
        <f t="shared" si="351"/>
        <v>0</v>
      </c>
      <c r="AG249" s="119">
        <f t="shared" si="352"/>
        <v>450358.29143095663</v>
      </c>
      <c r="AH249" s="121">
        <f t="shared" si="381"/>
        <v>4469999.9999999972</v>
      </c>
      <c r="AI249" s="126">
        <f t="shared" si="353"/>
        <v>4019641.7085690405</v>
      </c>
      <c r="AJ249" s="119">
        <f t="shared" si="324"/>
        <v>19989.96120602572</v>
      </c>
      <c r="AK249" s="119">
        <f t="shared" si="354"/>
        <v>26002.805266547195</v>
      </c>
      <c r="AL249" s="119">
        <f t="shared" si="355"/>
        <v>3400763.9285551817</v>
      </c>
      <c r="AM249" s="126">
        <f t="shared" si="325"/>
        <v>618877.78001385881</v>
      </c>
      <c r="AN249" s="121">
        <f t="shared" si="356"/>
        <v>89764538.082163677</v>
      </c>
      <c r="AO249" s="120">
        <f t="shared" si="396"/>
        <v>8976.4538082163672</v>
      </c>
      <c r="AP249" s="128">
        <f t="shared" si="326"/>
        <v>7000</v>
      </c>
      <c r="AQ249" s="132">
        <f t="shared" si="357"/>
        <v>227.10000000000031</v>
      </c>
      <c r="AR249" s="132">
        <f t="shared" si="358"/>
        <v>265.17000000000138</v>
      </c>
      <c r="AS249" s="132">
        <f t="shared" si="359"/>
        <v>163.72499999999971</v>
      </c>
      <c r="AT249" s="139">
        <f t="shared" si="397"/>
        <v>20367573690.842968</v>
      </c>
      <c r="AU249" s="139">
        <f t="shared" si="398"/>
        <v>-837057958.11940002</v>
      </c>
      <c r="AV249" s="139">
        <f t="shared" si="391"/>
        <v>4.485760737962257E-35</v>
      </c>
      <c r="AW249" s="139">
        <f t="shared" si="327"/>
        <v>1.8269939579575249E-33</v>
      </c>
      <c r="AX249" s="133">
        <f t="shared" si="360"/>
        <v>23793886109.439247</v>
      </c>
      <c r="AY249" s="133">
        <f t="shared" si="399"/>
        <v>-990371711.58227158</v>
      </c>
      <c r="AZ249" s="133">
        <f t="shared" si="361"/>
        <v>1.9143850933719612E-5</v>
      </c>
      <c r="BA249" s="133">
        <f t="shared" si="362"/>
        <v>2.5889919503712743E-5</v>
      </c>
      <c r="BB249" s="146">
        <f t="shared" si="400"/>
        <v>14683234316.789896</v>
      </c>
      <c r="BC249" s="146">
        <f t="shared" si="401"/>
        <v>-602901224.59370995</v>
      </c>
      <c r="BD249" s="146">
        <f t="shared" si="382"/>
        <v>1707.1211075992962</v>
      </c>
      <c r="BE249" s="146">
        <f t="shared" si="328"/>
        <v>1082.3765415262899</v>
      </c>
      <c r="BF249" s="136">
        <f t="shared" si="363"/>
        <v>4308697827.9438562</v>
      </c>
      <c r="BG249" s="136">
        <f t="shared" si="364"/>
        <v>-181034501.78791332</v>
      </c>
      <c r="BH249" s="136">
        <f t="shared" si="365"/>
        <v>4.3051005905039707E-23</v>
      </c>
      <c r="BI249" s="136">
        <f t="shared" si="366"/>
        <v>5.2796312421942585E-22</v>
      </c>
      <c r="BJ249" s="150">
        <f t="shared" si="329"/>
        <v>1082.3765674162094</v>
      </c>
      <c r="BK249" s="150">
        <f t="shared" si="367"/>
        <v>109852775.64700128</v>
      </c>
      <c r="BL249" s="149">
        <f t="shared" si="368"/>
        <v>209384790.57541388</v>
      </c>
      <c r="BM249" s="150">
        <f t="shared" si="369"/>
        <v>0</v>
      </c>
      <c r="BN249" s="150">
        <f t="shared" si="383"/>
        <v>4873595016.8693047</v>
      </c>
      <c r="BO249" s="154">
        <f t="shared" si="370"/>
        <v>7.8748909304195217E-3</v>
      </c>
      <c r="BP249" s="154">
        <f t="shared" si="330"/>
        <v>7.8748909304195217E-3</v>
      </c>
      <c r="BQ249" s="148">
        <f t="shared" si="371"/>
        <v>2049572025581.0281</v>
      </c>
      <c r="BR249" s="148">
        <f t="shared" si="372"/>
        <v>2049.5720255810284</v>
      </c>
      <c r="BS249" s="139">
        <f t="shared" si="331"/>
        <v>-23564635.765135918</v>
      </c>
      <c r="BT249" s="139">
        <f t="shared" si="332"/>
        <v>292647794.32361144</v>
      </c>
      <c r="BU249" s="139">
        <f t="shared" si="333"/>
        <v>1329969336.5751023</v>
      </c>
      <c r="BV249" s="139">
        <f t="shared" si="373"/>
        <v>246168942886.64606</v>
      </c>
      <c r="BW249" s="139">
        <f t="shared" si="374"/>
        <v>17957993949.406853</v>
      </c>
      <c r="BX249" s="139">
        <f t="shared" si="375"/>
        <v>5875236928929.4111</v>
      </c>
      <c r="BY249" s="143">
        <f t="shared" si="376"/>
        <v>9.4933719042196749</v>
      </c>
      <c r="BZ249" s="143">
        <f t="shared" si="334"/>
        <v>9.4933719042196749</v>
      </c>
      <c r="CA249" s="143">
        <f t="shared" si="335"/>
        <v>105.22693349514505</v>
      </c>
      <c r="CB249" s="143">
        <f t="shared" si="336"/>
        <v>105.22693349514505</v>
      </c>
      <c r="CC249" s="143">
        <f t="shared" si="337"/>
        <v>0.85461732805933166</v>
      </c>
      <c r="CD249" s="143">
        <f t="shared" si="338"/>
        <v>9.5790150737212922</v>
      </c>
      <c r="CE249" s="166">
        <f t="shared" si="339"/>
        <v>96.785565145035847</v>
      </c>
      <c r="CG249" s="167">
        <v>248</v>
      </c>
      <c r="CH249" s="169">
        <f t="shared" si="377"/>
        <v>247</v>
      </c>
      <c r="CI249" s="170">
        <f t="shared" si="378"/>
        <v>1.9696147551832652</v>
      </c>
      <c r="CK249" s="189">
        <v>247</v>
      </c>
      <c r="CL249" s="190">
        <f>'Litter calculation'!G$30+CK249</f>
        <v>42922</v>
      </c>
      <c r="CM249" s="193">
        <f t="shared" si="379"/>
        <v>7</v>
      </c>
      <c r="CN249" s="189">
        <f t="shared" si="340"/>
        <v>0.06</v>
      </c>
      <c r="CO249" s="194">
        <f t="shared" si="341"/>
        <v>0.02</v>
      </c>
      <c r="CP249" s="194">
        <f t="shared" si="342"/>
        <v>0.04</v>
      </c>
      <c r="CQ249" s="189">
        <f t="shared" si="343"/>
        <v>0.996</v>
      </c>
      <c r="CR249" s="189">
        <f t="shared" si="405"/>
        <v>9.9599999999999994E-2</v>
      </c>
      <c r="CS249" s="189">
        <f t="shared" si="405"/>
        <v>9.9599999999999994E-2</v>
      </c>
      <c r="CT249" s="189">
        <f t="shared" si="344"/>
        <v>1.6999999999999999E-3</v>
      </c>
      <c r="CU249" s="189">
        <f t="shared" si="406"/>
        <v>1.7000000000000001E-4</v>
      </c>
      <c r="CV249" s="189">
        <f t="shared" si="406"/>
        <v>1.7000000000000001E-4</v>
      </c>
      <c r="CW249" s="189">
        <f t="shared" si="345"/>
        <v>9.9999999999999995E-7</v>
      </c>
      <c r="CX249" s="189">
        <f t="shared" si="407"/>
        <v>9.9999999999999995E-8</v>
      </c>
      <c r="CY249" s="189">
        <f t="shared" si="407"/>
        <v>9.9999999999999995E-8</v>
      </c>
      <c r="CZ249" s="195">
        <f t="shared" si="384"/>
        <v>7.0215292739197555</v>
      </c>
      <c r="DA249" s="195">
        <f t="shared" si="385"/>
        <v>66.982430379889294</v>
      </c>
      <c r="DB249" s="195">
        <f t="shared" si="386"/>
        <v>1.4956252337964018</v>
      </c>
      <c r="DC249" s="195">
        <f t="shared" si="387"/>
        <v>48.86932764498394</v>
      </c>
      <c r="DD249" s="195">
        <f t="shared" si="388"/>
        <v>1.2145950228192706</v>
      </c>
      <c r="DE249" s="195">
        <f t="shared" si="389"/>
        <v>36.6737633211551</v>
      </c>
      <c r="DF249" s="195">
        <f t="shared" si="390"/>
        <v>162.25727087656375</v>
      </c>
    </row>
    <row r="250" spans="9:110" x14ac:dyDescent="0.2">
      <c r="I250" s="69">
        <f t="shared" si="380"/>
        <v>247</v>
      </c>
      <c r="J250" s="76">
        <f t="shared" si="380"/>
        <v>43956</v>
      </c>
      <c r="K250" s="74">
        <f t="shared" si="346"/>
        <v>5</v>
      </c>
      <c r="L250" s="75">
        <f t="shared" si="309"/>
        <v>15.488970932104852</v>
      </c>
      <c r="M250" s="75">
        <f t="shared" si="310"/>
        <v>0.2</v>
      </c>
      <c r="N250" s="75">
        <f t="shared" si="311"/>
        <v>0.1</v>
      </c>
      <c r="O250" s="75">
        <f t="shared" si="312"/>
        <v>0.15</v>
      </c>
      <c r="P250" s="78">
        <f t="shared" si="395"/>
        <v>0.75264357301155826</v>
      </c>
      <c r="Q250" s="78">
        <f t="shared" si="313"/>
        <v>0.15122884815860149</v>
      </c>
      <c r="R250" s="78">
        <f t="shared" si="314"/>
        <v>6.8052981671370666E-2</v>
      </c>
      <c r="S250" s="78">
        <f t="shared" si="315"/>
        <v>0.33256343923766529</v>
      </c>
      <c r="T250" s="79">
        <f t="shared" si="316"/>
        <v>76.74709337609292</v>
      </c>
      <c r="U250" s="79">
        <f t="shared" si="317"/>
        <v>9.593386672011615</v>
      </c>
      <c r="V250" s="79">
        <f t="shared" si="318"/>
        <v>9.593386672011615</v>
      </c>
      <c r="W250" s="79">
        <f t="shared" si="319"/>
        <v>43.170240024052269</v>
      </c>
      <c r="X250" s="78">
        <f t="shared" si="320"/>
        <v>7.4627244204863025E-2</v>
      </c>
      <c r="Y250" s="80">
        <f t="shared" si="321"/>
        <v>2.1802015328973991E-2</v>
      </c>
      <c r="Z250" s="63">
        <f t="shared" si="347"/>
        <v>9.9262180816090968</v>
      </c>
      <c r="AA250" s="63">
        <f t="shared" si="348"/>
        <v>9.9262180816090968</v>
      </c>
      <c r="AB250" s="80">
        <f t="shared" si="322"/>
        <v>7.1883064438982722E-2</v>
      </c>
      <c r="AC250" s="119">
        <f t="shared" si="349"/>
        <v>0</v>
      </c>
      <c r="AD250" s="119">
        <f t="shared" si="350"/>
        <v>0</v>
      </c>
      <c r="AE250" s="119">
        <f t="shared" si="323"/>
        <v>0</v>
      </c>
      <c r="AF250" s="119">
        <f t="shared" si="351"/>
        <v>0</v>
      </c>
      <c r="AG250" s="119">
        <f t="shared" si="352"/>
        <v>450358.29143095663</v>
      </c>
      <c r="AH250" s="121">
        <f t="shared" si="381"/>
        <v>4469999.9999999972</v>
      </c>
      <c r="AI250" s="126">
        <f t="shared" si="353"/>
        <v>4019641.7085690405</v>
      </c>
      <c r="AJ250" s="119">
        <f t="shared" si="324"/>
        <v>19996.307742872035</v>
      </c>
      <c r="AK250" s="119">
        <f t="shared" si="354"/>
        <v>26009.15180339351</v>
      </c>
      <c r="AL250" s="119">
        <f t="shared" si="355"/>
        <v>3426773.0803585751</v>
      </c>
      <c r="AM250" s="126">
        <f t="shared" si="325"/>
        <v>592868.62821046542</v>
      </c>
      <c r="AN250" s="121">
        <f t="shared" si="356"/>
        <v>85992065.434190765</v>
      </c>
      <c r="AO250" s="120">
        <f t="shared" si="396"/>
        <v>8599.2065434190772</v>
      </c>
      <c r="AP250" s="128">
        <f t="shared" si="326"/>
        <v>7000</v>
      </c>
      <c r="AQ250" s="132">
        <f t="shared" si="357"/>
        <v>227.3000000000003</v>
      </c>
      <c r="AR250" s="132">
        <f t="shared" si="358"/>
        <v>265.2700000000014</v>
      </c>
      <c r="AS250" s="132">
        <f t="shared" si="359"/>
        <v>163.87499999999972</v>
      </c>
      <c r="AT250" s="139">
        <f t="shared" si="397"/>
        <v>19528798060.104748</v>
      </c>
      <c r="AU250" s="139">
        <f t="shared" si="398"/>
        <v>-838775630.73822021</v>
      </c>
      <c r="AV250" s="139">
        <f t="shared" si="391"/>
        <v>2.0202868931608338E-35</v>
      </c>
      <c r="AW250" s="139">
        <f t="shared" si="327"/>
        <v>8.200353327715256E-34</v>
      </c>
      <c r="AX250" s="133">
        <f t="shared" si="360"/>
        <v>22802515991.184483</v>
      </c>
      <c r="AY250" s="133">
        <f t="shared" si="399"/>
        <v>-991370118.25476456</v>
      </c>
      <c r="AZ250" s="133">
        <f t="shared" si="361"/>
        <v>1.5761936534496524E-5</v>
      </c>
      <c r="BA250" s="133">
        <f t="shared" si="362"/>
        <v>2.1222229748334657E-5</v>
      </c>
      <c r="BB250" s="146">
        <f t="shared" si="400"/>
        <v>14079050913.212858</v>
      </c>
      <c r="BC250" s="146">
        <f t="shared" si="401"/>
        <v>-604183403.57703781</v>
      </c>
      <c r="BD250" s="146">
        <f t="shared" si="382"/>
        <v>1528.7774859042217</v>
      </c>
      <c r="BE250" s="146">
        <f t="shared" si="328"/>
        <v>964.87192536130601</v>
      </c>
      <c r="BF250" s="136">
        <f t="shared" si="363"/>
        <v>4127619140.841157</v>
      </c>
      <c r="BG250" s="136">
        <f t="shared" si="364"/>
        <v>-181078687.10269928</v>
      </c>
      <c r="BH250" s="136">
        <f t="shared" si="365"/>
        <v>2.9573751329063701E-23</v>
      </c>
      <c r="BI250" s="136">
        <f t="shared" si="366"/>
        <v>3.6120159038745029E-22</v>
      </c>
      <c r="BJ250" s="150">
        <f t="shared" si="329"/>
        <v>964.87194658353576</v>
      </c>
      <c r="BK250" s="150">
        <f t="shared" si="367"/>
        <v>101788742.22956383</v>
      </c>
      <c r="BL250" s="149">
        <f t="shared" si="368"/>
        <v>204819233.6444481</v>
      </c>
      <c r="BM250" s="150">
        <f t="shared" si="369"/>
        <v>0</v>
      </c>
      <c r="BN250" s="150">
        <f t="shared" si="383"/>
        <v>4566988005.867239</v>
      </c>
      <c r="BO250" s="154">
        <f t="shared" si="370"/>
        <v>7.7032040296218553E-3</v>
      </c>
      <c r="BP250" s="154">
        <f t="shared" si="330"/>
        <v>7.7032040296218553E-3</v>
      </c>
      <c r="BQ250" s="148">
        <f t="shared" si="371"/>
        <v>2049776844814.6726</v>
      </c>
      <c r="BR250" s="148">
        <f t="shared" si="372"/>
        <v>2049.7768448146726</v>
      </c>
      <c r="BS250" s="139">
        <f t="shared" si="331"/>
        <v>-23633839.2622944</v>
      </c>
      <c r="BT250" s="139">
        <f t="shared" si="332"/>
        <v>271165209.29955804</v>
      </c>
      <c r="BU250" s="139">
        <f t="shared" si="333"/>
        <v>1274075627.300405</v>
      </c>
      <c r="BV250" s="139">
        <f t="shared" si="373"/>
        <v>246914550982.92041</v>
      </c>
      <c r="BW250" s="139">
        <f t="shared" si="374"/>
        <v>17262489923.130428</v>
      </c>
      <c r="BX250" s="139">
        <f t="shared" si="375"/>
        <v>5644015993193.7578</v>
      </c>
      <c r="BY250" s="143">
        <f t="shared" si="376"/>
        <v>9.5198425496552996</v>
      </c>
      <c r="BZ250" s="143">
        <f t="shared" si="334"/>
        <v>9.5198425496552996</v>
      </c>
      <c r="CA250" s="143">
        <f t="shared" si="335"/>
        <v>105.52034081921606</v>
      </c>
      <c r="CB250" s="143">
        <f t="shared" si="336"/>
        <v>105.52034081921606</v>
      </c>
      <c r="CC250" s="143">
        <f t="shared" si="337"/>
        <v>0.85431924973242734</v>
      </c>
      <c r="CD250" s="143">
        <f t="shared" si="338"/>
        <v>9.6060195208364885</v>
      </c>
      <c r="CE250" s="166">
        <f t="shared" si="339"/>
        <v>96.77421392377164</v>
      </c>
      <c r="CG250" s="167">
        <v>249</v>
      </c>
      <c r="CH250" s="169">
        <f t="shared" si="377"/>
        <v>248</v>
      </c>
      <c r="CI250" s="170">
        <f t="shared" si="378"/>
        <v>1.9695756536261022</v>
      </c>
      <c r="CK250" s="189">
        <v>248</v>
      </c>
      <c r="CL250" s="190">
        <f>'Litter calculation'!G$30+CK250</f>
        <v>42923</v>
      </c>
      <c r="CM250" s="193">
        <f t="shared" si="379"/>
        <v>7</v>
      </c>
      <c r="CN250" s="189">
        <f t="shared" si="340"/>
        <v>0.06</v>
      </c>
      <c r="CO250" s="194">
        <f t="shared" si="341"/>
        <v>0.02</v>
      </c>
      <c r="CP250" s="194">
        <f t="shared" si="342"/>
        <v>0.04</v>
      </c>
      <c r="CQ250" s="189">
        <f t="shared" si="343"/>
        <v>0.996</v>
      </c>
      <c r="CR250" s="189">
        <f t="shared" si="405"/>
        <v>9.9599999999999994E-2</v>
      </c>
      <c r="CS250" s="189">
        <f t="shared" si="405"/>
        <v>9.9599999999999994E-2</v>
      </c>
      <c r="CT250" s="189">
        <f t="shared" si="344"/>
        <v>1.6999999999999999E-3</v>
      </c>
      <c r="CU250" s="189">
        <f t="shared" si="406"/>
        <v>1.7000000000000001E-4</v>
      </c>
      <c r="CV250" s="189">
        <f t="shared" si="406"/>
        <v>1.7000000000000001E-4</v>
      </c>
      <c r="CW250" s="189">
        <f t="shared" si="345"/>
        <v>9.9999999999999995E-7</v>
      </c>
      <c r="CX250" s="189">
        <f t="shared" si="407"/>
        <v>9.9999999999999995E-8</v>
      </c>
      <c r="CY250" s="189">
        <f t="shared" si="407"/>
        <v>9.9999999999999995E-8</v>
      </c>
      <c r="CZ250" s="195">
        <f t="shared" si="384"/>
        <v>7.0693628145168734</v>
      </c>
      <c r="DA250" s="195">
        <f t="shared" si="385"/>
        <v>66.982603397492412</v>
      </c>
      <c r="DB250" s="195">
        <f t="shared" si="386"/>
        <v>1.4973629991172164</v>
      </c>
      <c r="DC250" s="195">
        <f t="shared" si="387"/>
        <v>48.887330758051426</v>
      </c>
      <c r="DD250" s="195">
        <f t="shared" si="388"/>
        <v>1.2183725592152947</v>
      </c>
      <c r="DE250" s="195">
        <f t="shared" si="389"/>
        <v>36.709775653778948</v>
      </c>
      <c r="DF250" s="195">
        <f t="shared" si="390"/>
        <v>162.36480818217217</v>
      </c>
    </row>
    <row r="251" spans="9:110" x14ac:dyDescent="0.2">
      <c r="I251" s="69">
        <f t="shared" si="380"/>
        <v>248</v>
      </c>
      <c r="J251" s="76">
        <f t="shared" si="380"/>
        <v>43957</v>
      </c>
      <c r="K251" s="74">
        <f t="shared" si="346"/>
        <v>5</v>
      </c>
      <c r="L251" s="75">
        <f t="shared" si="309"/>
        <v>15.35621299809171</v>
      </c>
      <c r="M251" s="75">
        <f t="shared" si="310"/>
        <v>0.2</v>
      </c>
      <c r="N251" s="75">
        <f t="shared" si="311"/>
        <v>0.1</v>
      </c>
      <c r="O251" s="75">
        <f t="shared" si="312"/>
        <v>0.15</v>
      </c>
      <c r="P251" s="78">
        <f t="shared" si="395"/>
        <v>0.74969586249004461</v>
      </c>
      <c r="Q251" s="78">
        <f t="shared" si="313"/>
        <v>0.15063656399799968</v>
      </c>
      <c r="R251" s="78">
        <f t="shared" si="314"/>
        <v>6.7786453799099852E-2</v>
      </c>
      <c r="S251" s="78">
        <f t="shared" si="315"/>
        <v>0.33126096249560111</v>
      </c>
      <c r="T251" s="79">
        <f t="shared" si="316"/>
        <v>76.689637865282933</v>
      </c>
      <c r="U251" s="79">
        <f t="shared" si="317"/>
        <v>9.5862047331603666</v>
      </c>
      <c r="V251" s="79">
        <f t="shared" si="318"/>
        <v>9.5862047331603666</v>
      </c>
      <c r="W251" s="79">
        <f t="shared" si="319"/>
        <v>43.137921299221652</v>
      </c>
      <c r="X251" s="78">
        <f t="shared" si="320"/>
        <v>7.4145424669316784E-2</v>
      </c>
      <c r="Y251" s="80">
        <f t="shared" si="321"/>
        <v>2.156145795254218E-2</v>
      </c>
      <c r="Z251" s="63">
        <f t="shared" si="347"/>
        <v>9.9553230808195643</v>
      </c>
      <c r="AA251" s="63">
        <f t="shared" si="348"/>
        <v>9.9553230808195643</v>
      </c>
      <c r="AB251" s="80">
        <f t="shared" si="322"/>
        <v>7.1657092437373338E-2</v>
      </c>
      <c r="AC251" s="119">
        <f t="shared" si="349"/>
        <v>0</v>
      </c>
      <c r="AD251" s="119">
        <f t="shared" si="350"/>
        <v>0</v>
      </c>
      <c r="AE251" s="119">
        <f t="shared" si="323"/>
        <v>0</v>
      </c>
      <c r="AF251" s="119">
        <f t="shared" si="351"/>
        <v>0</v>
      </c>
      <c r="AG251" s="119">
        <f t="shared" si="352"/>
        <v>450358.29143095663</v>
      </c>
      <c r="AH251" s="121">
        <f t="shared" si="381"/>
        <v>4469999.9999999972</v>
      </c>
      <c r="AI251" s="126">
        <f t="shared" si="353"/>
        <v>4019641.7085690405</v>
      </c>
      <c r="AJ251" s="119">
        <f t="shared" si="324"/>
        <v>19999.545158142275</v>
      </c>
      <c r="AK251" s="119">
        <f t="shared" si="354"/>
        <v>26012.389218663749</v>
      </c>
      <c r="AL251" s="119">
        <f t="shared" si="355"/>
        <v>3452785.4695772389</v>
      </c>
      <c r="AM251" s="126">
        <f t="shared" si="325"/>
        <v>566856.23899180163</v>
      </c>
      <c r="AN251" s="121">
        <f t="shared" si="356"/>
        <v>82219123.218403801</v>
      </c>
      <c r="AO251" s="120">
        <f t="shared" si="396"/>
        <v>8221.9123218403802</v>
      </c>
      <c r="AP251" s="128">
        <f t="shared" si="326"/>
        <v>7000</v>
      </c>
      <c r="AQ251" s="132">
        <f t="shared" si="357"/>
        <v>227.50000000000028</v>
      </c>
      <c r="AR251" s="132">
        <f t="shared" si="358"/>
        <v>265.37000000000143</v>
      </c>
      <c r="AS251" s="132">
        <f t="shared" si="359"/>
        <v>164.02499999999972</v>
      </c>
      <c r="AT251" s="139">
        <f t="shared" si="397"/>
        <v>18688406707.543209</v>
      </c>
      <c r="AU251" s="139">
        <f t="shared" si="398"/>
        <v>-840391352.5615387</v>
      </c>
      <c r="AV251" s="139">
        <f t="shared" si="391"/>
        <v>9.1083740653566123E-36</v>
      </c>
      <c r="AW251" s="139">
        <f t="shared" si="327"/>
        <v>3.684610446847826E-34</v>
      </c>
      <c r="AX251" s="133">
        <f t="shared" si="360"/>
        <v>21810266816.146091</v>
      </c>
      <c r="AY251" s="133">
        <f t="shared" si="399"/>
        <v>-992249175.03839111</v>
      </c>
      <c r="AZ251" s="133">
        <f t="shared" si="361"/>
        <v>1.2960147068187182E-5</v>
      </c>
      <c r="BA251" s="133">
        <f t="shared" si="362"/>
        <v>1.7373497375091093E-5</v>
      </c>
      <c r="BB251" s="146">
        <f t="shared" si="400"/>
        <v>13473658817.415899</v>
      </c>
      <c r="BC251" s="146">
        <f t="shared" si="401"/>
        <v>-605392095.79695892</v>
      </c>
      <c r="BD251" s="146">
        <f t="shared" si="382"/>
        <v>1366.7887966597316</v>
      </c>
      <c r="BE251" s="146">
        <f t="shared" si="328"/>
        <v>858.72583657599671</v>
      </c>
      <c r="BF251" s="136">
        <f t="shared" si="363"/>
        <v>3946517914.4833822</v>
      </c>
      <c r="BG251" s="136">
        <f t="shared" si="364"/>
        <v>-181101226.35777473</v>
      </c>
      <c r="BH251" s="136">
        <f t="shared" si="365"/>
        <v>2.0302806220364025E-23</v>
      </c>
      <c r="BI251" s="136">
        <f t="shared" si="366"/>
        <v>2.4696591928603962E-22</v>
      </c>
      <c r="BJ251" s="150">
        <f t="shared" si="329"/>
        <v>858.72585394949408</v>
      </c>
      <c r="BK251" s="150">
        <f t="shared" si="367"/>
        <v>94150480.565309867</v>
      </c>
      <c r="BL251" s="149">
        <f t="shared" si="368"/>
        <v>200378741.4493027</v>
      </c>
      <c r="BM251" s="150">
        <f t="shared" si="369"/>
        <v>0</v>
      </c>
      <c r="BN251" s="150">
        <f t="shared" si="383"/>
        <v>4272459642.5784807</v>
      </c>
      <c r="BO251" s="154">
        <f t="shared" si="370"/>
        <v>7.5371132020658109E-3</v>
      </c>
      <c r="BP251" s="154">
        <f t="shared" si="330"/>
        <v>7.5371132020658109E-3</v>
      </c>
      <c r="BQ251" s="148">
        <f t="shared" si="371"/>
        <v>2049977223556.1218</v>
      </c>
      <c r="BR251" s="148">
        <f t="shared" si="372"/>
        <v>2049.9772235561218</v>
      </c>
      <c r="BS251" s="139">
        <f t="shared" si="331"/>
        <v>-23703136.840426788</v>
      </c>
      <c r="BT251" s="139">
        <f t="shared" si="332"/>
        <v>250816880.2259855</v>
      </c>
      <c r="BU251" s="139">
        <f t="shared" si="333"/>
        <v>1218174960.8429015</v>
      </c>
      <c r="BV251" s="139">
        <f t="shared" si="373"/>
        <v>247633849702.02994</v>
      </c>
      <c r="BW251" s="139">
        <f t="shared" si="374"/>
        <v>16558731540.413275</v>
      </c>
      <c r="BX251" s="139">
        <f t="shared" si="375"/>
        <v>5411448180054.2314</v>
      </c>
      <c r="BY251" s="143">
        <f t="shared" si="376"/>
        <v>9.5464207815352218</v>
      </c>
      <c r="BZ251" s="143">
        <f t="shared" si="334"/>
        <v>9.5464207815352218</v>
      </c>
      <c r="CA251" s="143">
        <f t="shared" si="335"/>
        <v>105.81494065862654</v>
      </c>
      <c r="CB251" s="143">
        <f t="shared" si="336"/>
        <v>105.81494065862654</v>
      </c>
      <c r="CC251" s="143">
        <f t="shared" si="337"/>
        <v>0.85410535224928386</v>
      </c>
      <c r="CD251" s="143">
        <f t="shared" si="338"/>
        <v>9.6331250814279468</v>
      </c>
      <c r="CE251" s="166">
        <f t="shared" si="339"/>
        <v>96.763560591897004</v>
      </c>
      <c r="CG251" s="167">
        <v>250</v>
      </c>
      <c r="CH251" s="169">
        <f t="shared" si="377"/>
        <v>249</v>
      </c>
      <c r="CI251" s="170">
        <f t="shared" si="378"/>
        <v>1.9695368676403495</v>
      </c>
      <c r="CK251" s="189">
        <v>249</v>
      </c>
      <c r="CL251" s="190">
        <f>'Litter calculation'!G$30+CK251</f>
        <v>42924</v>
      </c>
      <c r="CM251" s="193">
        <f t="shared" si="379"/>
        <v>7</v>
      </c>
      <c r="CN251" s="189">
        <f t="shared" si="340"/>
        <v>0.06</v>
      </c>
      <c r="CO251" s="194">
        <f t="shared" si="341"/>
        <v>0.02</v>
      </c>
      <c r="CP251" s="194">
        <f t="shared" si="342"/>
        <v>0.04</v>
      </c>
      <c r="CQ251" s="189">
        <f t="shared" si="343"/>
        <v>0.996</v>
      </c>
      <c r="CR251" s="189">
        <f t="shared" si="405"/>
        <v>9.9599999999999994E-2</v>
      </c>
      <c r="CS251" s="189">
        <f t="shared" si="405"/>
        <v>9.9599999999999994E-2</v>
      </c>
      <c r="CT251" s="189">
        <f t="shared" si="344"/>
        <v>1.6999999999999999E-3</v>
      </c>
      <c r="CU251" s="189">
        <f t="shared" si="406"/>
        <v>1.7000000000000001E-4</v>
      </c>
      <c r="CV251" s="189">
        <f t="shared" si="406"/>
        <v>1.7000000000000001E-4</v>
      </c>
      <c r="CW251" s="189">
        <f t="shared" si="345"/>
        <v>9.9999999999999995E-7</v>
      </c>
      <c r="CX251" s="189">
        <f t="shared" si="407"/>
        <v>9.9999999999999995E-8</v>
      </c>
      <c r="CY251" s="189">
        <f t="shared" si="407"/>
        <v>9.9999999999999995E-8</v>
      </c>
      <c r="CZ251" s="195">
        <f t="shared" si="384"/>
        <v>7.1171151071752909</v>
      </c>
      <c r="DA251" s="195">
        <f t="shared" si="385"/>
        <v>66.982776414922512</v>
      </c>
      <c r="DB251" s="195">
        <f t="shared" si="386"/>
        <v>1.4991004690430356</v>
      </c>
      <c r="DC251" s="195">
        <f t="shared" si="387"/>
        <v>48.905333869318596</v>
      </c>
      <c r="DD251" s="195">
        <f t="shared" si="388"/>
        <v>1.2221494534847139</v>
      </c>
      <c r="DE251" s="195">
        <f t="shared" si="389"/>
        <v>36.745787982801566</v>
      </c>
      <c r="DF251" s="195">
        <f t="shared" si="390"/>
        <v>162.47226329674572</v>
      </c>
    </row>
    <row r="252" spans="9:110" x14ac:dyDescent="0.2">
      <c r="I252" s="69">
        <f t="shared" si="380"/>
        <v>249</v>
      </c>
      <c r="J252" s="76">
        <f t="shared" si="380"/>
        <v>43958</v>
      </c>
      <c r="K252" s="74">
        <f t="shared" si="346"/>
        <v>5</v>
      </c>
      <c r="L252" s="75">
        <f t="shared" si="309"/>
        <v>15.224022826641171</v>
      </c>
      <c r="M252" s="75">
        <f t="shared" si="310"/>
        <v>0.2</v>
      </c>
      <c r="N252" s="75">
        <f t="shared" si="311"/>
        <v>0.1</v>
      </c>
      <c r="O252" s="75">
        <f t="shared" si="312"/>
        <v>0.15</v>
      </c>
      <c r="P252" s="78">
        <f t="shared" si="395"/>
        <v>0.74677222911730212</v>
      </c>
      <c r="Q252" s="78">
        <f t="shared" si="313"/>
        <v>0.1500491176644998</v>
      </c>
      <c r="R252" s="78">
        <f t="shared" si="314"/>
        <v>6.7522102949024901E-2</v>
      </c>
      <c r="S252" s="78">
        <f t="shared" si="315"/>
        <v>0.32996912449369165</v>
      </c>
      <c r="T252" s="79">
        <f t="shared" si="316"/>
        <v>76.633958624769335</v>
      </c>
      <c r="U252" s="79">
        <f t="shared" si="317"/>
        <v>9.5792448280961668</v>
      </c>
      <c r="V252" s="79">
        <f t="shared" si="318"/>
        <v>9.5792448280961668</v>
      </c>
      <c r="W252" s="79">
        <f t="shared" si="319"/>
        <v>43.10660172643275</v>
      </c>
      <c r="X252" s="78">
        <f t="shared" si="320"/>
        <v>7.3668756615665923E-2</v>
      </c>
      <c r="Y252" s="80">
        <f t="shared" si="321"/>
        <v>2.1321929361873805E-2</v>
      </c>
      <c r="Z252" s="63">
        <f t="shared" si="347"/>
        <v>9.9844579916197382</v>
      </c>
      <c r="AA252" s="63">
        <f t="shared" si="348"/>
        <v>9.9844579916197382</v>
      </c>
      <c r="AB252" s="80">
        <f t="shared" si="322"/>
        <v>7.1432792664108638E-2</v>
      </c>
      <c r="AC252" s="119">
        <f t="shared" si="349"/>
        <v>0</v>
      </c>
      <c r="AD252" s="119">
        <f t="shared" si="350"/>
        <v>0</v>
      </c>
      <c r="AE252" s="119">
        <f t="shared" si="323"/>
        <v>0</v>
      </c>
      <c r="AF252" s="119">
        <f t="shared" si="351"/>
        <v>0</v>
      </c>
      <c r="AG252" s="119">
        <f t="shared" si="352"/>
        <v>450358.29143095663</v>
      </c>
      <c r="AH252" s="121">
        <f t="shared" si="381"/>
        <v>4469999.9999999972</v>
      </c>
      <c r="AI252" s="126">
        <f t="shared" si="353"/>
        <v>4019641.7085690405</v>
      </c>
      <c r="AJ252" s="119">
        <f t="shared" si="324"/>
        <v>19999.67194131577</v>
      </c>
      <c r="AK252" s="119">
        <f t="shared" si="354"/>
        <v>26012.516001837244</v>
      </c>
      <c r="AL252" s="119">
        <f t="shared" si="355"/>
        <v>3478797.9855790762</v>
      </c>
      <c r="AM252" s="126">
        <f t="shared" si="325"/>
        <v>540843.7229899643</v>
      </c>
      <c r="AN252" s="121">
        <f t="shared" si="356"/>
        <v>78446162.613472179</v>
      </c>
      <c r="AO252" s="120">
        <f t="shared" si="396"/>
        <v>7844.6162613472179</v>
      </c>
      <c r="AP252" s="128">
        <f t="shared" si="326"/>
        <v>7000</v>
      </c>
      <c r="AQ252" s="132">
        <f t="shared" si="357"/>
        <v>227.70000000000027</v>
      </c>
      <c r="AR252" s="132">
        <f t="shared" si="358"/>
        <v>265.47000000000145</v>
      </c>
      <c r="AS252" s="132">
        <f t="shared" si="359"/>
        <v>164.17499999999973</v>
      </c>
      <c r="AT252" s="139">
        <f t="shared" si="397"/>
        <v>17846501994.564941</v>
      </c>
      <c r="AU252" s="139">
        <f t="shared" si="398"/>
        <v>-841904712.97826767</v>
      </c>
      <c r="AV252" s="139">
        <f t="shared" si="391"/>
        <v>4.1099156604890882E-36</v>
      </c>
      <c r="AW252" s="139">
        <f t="shared" si="327"/>
        <v>1.6570196803781042E-34</v>
      </c>
      <c r="AX252" s="133">
        <f t="shared" si="360"/>
        <v>20817258172.737225</v>
      </c>
      <c r="AY252" s="133">
        <f t="shared" si="399"/>
        <v>-993008643.40886688</v>
      </c>
      <c r="AZ252" s="133">
        <f t="shared" si="361"/>
        <v>1.0640250463501167E-5</v>
      </c>
      <c r="BA252" s="133">
        <f t="shared" si="362"/>
        <v>1.4201726990346169E-5</v>
      </c>
      <c r="BB252" s="146">
        <f t="shared" si="400"/>
        <v>12867131822.674753</v>
      </c>
      <c r="BC252" s="146">
        <f t="shared" si="401"/>
        <v>-606526994.74114609</v>
      </c>
      <c r="BD252" s="146">
        <f t="shared" si="382"/>
        <v>1219.7149076267699</v>
      </c>
      <c r="BE252" s="146">
        <f t="shared" si="328"/>
        <v>762.87929041557186</v>
      </c>
      <c r="BF252" s="136">
        <f t="shared" si="363"/>
        <v>3765415805.4466648</v>
      </c>
      <c r="BG252" s="136">
        <f t="shared" si="364"/>
        <v>-181102109.03671741</v>
      </c>
      <c r="BH252" s="136">
        <f t="shared" si="365"/>
        <v>1.3926794337924521E-23</v>
      </c>
      <c r="BI252" s="136">
        <f t="shared" si="366"/>
        <v>1.6872709395898516E-22</v>
      </c>
      <c r="BJ252" s="150">
        <f t="shared" si="329"/>
        <v>762.87930461729889</v>
      </c>
      <c r="BK252" s="150">
        <f t="shared" si="367"/>
        <v>86916736.895085305</v>
      </c>
      <c r="BL252" s="149">
        <f t="shared" si="368"/>
        <v>196059277.77639568</v>
      </c>
      <c r="BM252" s="150">
        <f t="shared" si="369"/>
        <v>0</v>
      </c>
      <c r="BN252" s="150">
        <f t="shared" si="383"/>
        <v>3989484390.786304</v>
      </c>
      <c r="BO252" s="154">
        <f t="shared" si="370"/>
        <v>7.3764087872391403E-3</v>
      </c>
      <c r="BP252" s="154">
        <f t="shared" si="330"/>
        <v>7.3764087872391403E-3</v>
      </c>
      <c r="BQ252" s="148">
        <f t="shared" si="371"/>
        <v>2050173282833.8982</v>
      </c>
      <c r="BR252" s="148">
        <f t="shared" si="372"/>
        <v>2050.1732828338982</v>
      </c>
      <c r="BS252" s="139">
        <f t="shared" si="331"/>
        <v>-23772505.63658978</v>
      </c>
      <c r="BT252" s="139">
        <f t="shared" si="332"/>
        <v>231546187.08850726</v>
      </c>
      <c r="BU252" s="139">
        <f t="shared" si="333"/>
        <v>1162274021.9586649</v>
      </c>
      <c r="BV252" s="139">
        <f t="shared" si="373"/>
        <v>248326423339.95654</v>
      </c>
      <c r="BW252" s="139">
        <f t="shared" si="374"/>
        <v>15847126639.421331</v>
      </c>
      <c r="BX252" s="139">
        <f t="shared" si="375"/>
        <v>5177551290639.0107</v>
      </c>
      <c r="BY252" s="143">
        <f t="shared" si="376"/>
        <v>9.5731004549997962</v>
      </c>
      <c r="BZ252" s="143">
        <f t="shared" si="334"/>
        <v>9.5731004549997962</v>
      </c>
      <c r="CA252" s="143">
        <f t="shared" si="335"/>
        <v>106.11066490219916</v>
      </c>
      <c r="CB252" s="143">
        <f t="shared" si="336"/>
        <v>106.11066490219916</v>
      </c>
      <c r="CC252" s="143">
        <f t="shared" si="337"/>
        <v>0.8539754725160964</v>
      </c>
      <c r="CD252" s="143">
        <f t="shared" si="338"/>
        <v>9.6603250323746135</v>
      </c>
      <c r="CE252" s="166">
        <f t="shared" si="339"/>
        <v>96.753624888630114</v>
      </c>
      <c r="CK252" s="189">
        <v>250</v>
      </c>
      <c r="CL252" s="190">
        <f>'Litter calculation'!G$30+CK252</f>
        <v>42925</v>
      </c>
      <c r="CM252" s="193">
        <f t="shared" si="379"/>
        <v>7</v>
      </c>
      <c r="CN252" s="189">
        <f t="shared" si="340"/>
        <v>0.06</v>
      </c>
      <c r="CO252" s="194">
        <f t="shared" si="341"/>
        <v>0.02</v>
      </c>
      <c r="CP252" s="194">
        <f t="shared" si="342"/>
        <v>0.04</v>
      </c>
      <c r="CQ252" s="189">
        <f t="shared" si="343"/>
        <v>0.996</v>
      </c>
      <c r="CR252" s="189">
        <f t="shared" si="405"/>
        <v>9.9599999999999994E-2</v>
      </c>
      <c r="CS252" s="189">
        <f t="shared" si="405"/>
        <v>9.9599999999999994E-2</v>
      </c>
      <c r="CT252" s="189">
        <f t="shared" si="344"/>
        <v>1.6999999999999999E-3</v>
      </c>
      <c r="CU252" s="189">
        <f t="shared" si="406"/>
        <v>1.7000000000000001E-4</v>
      </c>
      <c r="CV252" s="189">
        <f t="shared" si="406"/>
        <v>1.7000000000000001E-4</v>
      </c>
      <c r="CW252" s="189">
        <f t="shared" si="345"/>
        <v>9.9999999999999995E-7</v>
      </c>
      <c r="CX252" s="189">
        <f t="shared" si="407"/>
        <v>9.9999999999999995E-8</v>
      </c>
      <c r="CY252" s="189">
        <f t="shared" si="407"/>
        <v>9.9999999999999995E-8</v>
      </c>
      <c r="CZ252" s="195">
        <f t="shared" si="384"/>
        <v>7.1647862898991672</v>
      </c>
      <c r="DA252" s="195">
        <f t="shared" si="385"/>
        <v>66.982949432179595</v>
      </c>
      <c r="DB252" s="195">
        <f t="shared" si="386"/>
        <v>1.5008376436240727</v>
      </c>
      <c r="DC252" s="195">
        <f t="shared" si="387"/>
        <v>48.923336978785457</v>
      </c>
      <c r="DD252" s="195">
        <f t="shared" si="388"/>
        <v>1.2259257057366804</v>
      </c>
      <c r="DE252" s="195">
        <f t="shared" si="389"/>
        <v>36.781800308222948</v>
      </c>
      <c r="DF252" s="195">
        <f t="shared" si="390"/>
        <v>162.57963635844791</v>
      </c>
    </row>
    <row r="253" spans="9:110" x14ac:dyDescent="0.2">
      <c r="I253" s="69">
        <f t="shared" si="380"/>
        <v>250</v>
      </c>
      <c r="J253" s="76">
        <f t="shared" si="380"/>
        <v>43959</v>
      </c>
      <c r="K253" s="74">
        <f t="shared" si="346"/>
        <v>5</v>
      </c>
      <c r="L253" s="75">
        <f t="shared" si="309"/>
        <v>15.092440284505971</v>
      </c>
      <c r="M253" s="75">
        <f t="shared" si="310"/>
        <v>0.2</v>
      </c>
      <c r="N253" s="75">
        <f t="shared" si="311"/>
        <v>0.1</v>
      </c>
      <c r="O253" s="75">
        <f t="shared" si="312"/>
        <v>0.15</v>
      </c>
      <c r="P253" s="78">
        <f t="shared" si="395"/>
        <v>0.7438733576475699</v>
      </c>
      <c r="Q253" s="78">
        <f t="shared" si="313"/>
        <v>0.14946664674593033</v>
      </c>
      <c r="R253" s="78">
        <f t="shared" si="314"/>
        <v>6.725999103566864E-2</v>
      </c>
      <c r="S253" s="78">
        <f t="shared" si="315"/>
        <v>0.32868822779776347</v>
      </c>
      <c r="T253" s="79">
        <f t="shared" si="316"/>
        <v>76.580011589784206</v>
      </c>
      <c r="U253" s="79">
        <f t="shared" si="317"/>
        <v>9.5725014487230258</v>
      </c>
      <c r="V253" s="79">
        <f t="shared" si="318"/>
        <v>9.5725014487230258</v>
      </c>
      <c r="W253" s="79">
        <f t="shared" si="319"/>
        <v>43.076256519253612</v>
      </c>
      <c r="X253" s="78">
        <f t="shared" si="320"/>
        <v>7.3197322978240859E-2</v>
      </c>
      <c r="Y253" s="80">
        <f t="shared" si="321"/>
        <v>2.1083501795524821E-2</v>
      </c>
      <c r="Z253" s="63">
        <f t="shared" si="347"/>
        <v>10.013613043219127</v>
      </c>
      <c r="AA253" s="63">
        <f t="shared" si="348"/>
        <v>10.013613043219127</v>
      </c>
      <c r="AB253" s="80">
        <f t="shared" si="322"/>
        <v>7.1210221182966257E-2</v>
      </c>
      <c r="AC253" s="119">
        <f t="shared" si="349"/>
        <v>0</v>
      </c>
      <c r="AD253" s="119">
        <f t="shared" si="350"/>
        <v>0</v>
      </c>
      <c r="AE253" s="119">
        <f t="shared" si="323"/>
        <v>0</v>
      </c>
      <c r="AF253" s="119">
        <f t="shared" si="351"/>
        <v>0</v>
      </c>
      <c r="AG253" s="119">
        <f t="shared" si="352"/>
        <v>450358.29143095663</v>
      </c>
      <c r="AH253" s="121">
        <f t="shared" si="381"/>
        <v>4469999.9999999972</v>
      </c>
      <c r="AI253" s="126">
        <f t="shared" si="353"/>
        <v>4019641.7085690405</v>
      </c>
      <c r="AJ253" s="119">
        <f t="shared" si="324"/>
        <v>19996.688033234419</v>
      </c>
      <c r="AK253" s="119">
        <f t="shared" si="354"/>
        <v>26009.532093755894</v>
      </c>
      <c r="AL253" s="119">
        <f t="shared" si="355"/>
        <v>3504807.5176728321</v>
      </c>
      <c r="AM253" s="126">
        <f t="shared" si="325"/>
        <v>514834.1908962084</v>
      </c>
      <c r="AN253" s="121">
        <f t="shared" si="356"/>
        <v>74673634.8066459</v>
      </c>
      <c r="AO253" s="120">
        <f t="shared" si="396"/>
        <v>7467.3634806645896</v>
      </c>
      <c r="AP253" s="128">
        <f t="shared" si="326"/>
        <v>7000</v>
      </c>
      <c r="AQ253" s="132">
        <f t="shared" si="357"/>
        <v>227.90000000000026</v>
      </c>
      <c r="AR253" s="132">
        <f t="shared" si="358"/>
        <v>265.57000000000147</v>
      </c>
      <c r="AS253" s="132">
        <f t="shared" si="359"/>
        <v>164.32499999999973</v>
      </c>
      <c r="AT253" s="139">
        <f t="shared" si="397"/>
        <v>17003186645.473291</v>
      </c>
      <c r="AU253" s="139">
        <f t="shared" si="398"/>
        <v>-843315349.09165001</v>
      </c>
      <c r="AV253" s="139">
        <f t="shared" si="391"/>
        <v>1.8556286481158421E-36</v>
      </c>
      <c r="AW253" s="139">
        <f t="shared" si="327"/>
        <v>7.4566342322747685E-35</v>
      </c>
      <c r="AX253" s="133">
        <f t="shared" si="360"/>
        <v>19823609832.120396</v>
      </c>
      <c r="AY253" s="133">
        <f t="shared" si="399"/>
        <v>-993648340.61682892</v>
      </c>
      <c r="AZ253" s="133">
        <f t="shared" si="361"/>
        <v>8.7205838098669874E-6</v>
      </c>
      <c r="BA253" s="133">
        <f t="shared" si="362"/>
        <v>1.1589460188762772E-5</v>
      </c>
      <c r="BB253" s="146">
        <f t="shared" si="400"/>
        <v>12259543994.381071</v>
      </c>
      <c r="BC253" s="146">
        <f t="shared" si="401"/>
        <v>-607587828.2936821</v>
      </c>
      <c r="BD253" s="146">
        <f t="shared" si="382"/>
        <v>1086.2415758139168</v>
      </c>
      <c r="BE253" s="146">
        <f t="shared" si="328"/>
        <v>676.3713533566347</v>
      </c>
      <c r="BF253" s="136">
        <f t="shared" si="363"/>
        <v>3584334470.7190032</v>
      </c>
      <c r="BG253" s="136">
        <f t="shared" si="364"/>
        <v>-181081334.72766161</v>
      </c>
      <c r="BH253" s="136">
        <f t="shared" si="365"/>
        <v>9.543315160820583E-24</v>
      </c>
      <c r="BI253" s="136">
        <f t="shared" si="366"/>
        <v>1.1515978556023332E-22</v>
      </c>
      <c r="BJ253" s="150">
        <f t="shared" si="329"/>
        <v>676.3713649460949</v>
      </c>
      <c r="BK253" s="150">
        <f t="shared" si="367"/>
        <v>80067299.414717853</v>
      </c>
      <c r="BL253" s="149">
        <f t="shared" si="368"/>
        <v>191856941.08835942</v>
      </c>
      <c r="BM253" s="150">
        <f t="shared" si="369"/>
        <v>0</v>
      </c>
      <c r="BN253" s="150">
        <f t="shared" si="383"/>
        <v>3717560826.654592</v>
      </c>
      <c r="BO253" s="154">
        <f t="shared" si="370"/>
        <v>7.220889545395519E-3</v>
      </c>
      <c r="BP253" s="154">
        <f t="shared" si="330"/>
        <v>7.220889545395519E-3</v>
      </c>
      <c r="BQ253" s="148">
        <f t="shared" si="371"/>
        <v>2050365139774.9866</v>
      </c>
      <c r="BR253" s="148">
        <f t="shared" si="372"/>
        <v>2050.3651397749863</v>
      </c>
      <c r="BS253" s="139">
        <f t="shared" si="331"/>
        <v>-23841922.387009609</v>
      </c>
      <c r="BT253" s="139">
        <f t="shared" si="332"/>
        <v>213299285.64080837</v>
      </c>
      <c r="BU253" s="139">
        <f t="shared" si="333"/>
        <v>1106379495.5309811</v>
      </c>
      <c r="BV253" s="139">
        <f t="shared" si="373"/>
        <v>248991863521.06635</v>
      </c>
      <c r="BW253" s="139">
        <f t="shared" si="374"/>
        <v>15128102872.506556</v>
      </c>
      <c r="BX253" s="139">
        <f t="shared" si="375"/>
        <v>4942344009286.8926</v>
      </c>
      <c r="BY253" s="143">
        <f t="shared" si="376"/>
        <v>9.5998752543676318</v>
      </c>
      <c r="BZ253" s="143">
        <f t="shared" si="334"/>
        <v>9.5998752543676318</v>
      </c>
      <c r="CA253" s="143">
        <f t="shared" si="335"/>
        <v>106.40744354532519</v>
      </c>
      <c r="CB253" s="143">
        <f t="shared" si="336"/>
        <v>106.40744354532519</v>
      </c>
      <c r="CC253" s="143">
        <f t="shared" si="337"/>
        <v>0.85392946129365033</v>
      </c>
      <c r="CD253" s="143">
        <f t="shared" si="338"/>
        <v>9.6876124726273325</v>
      </c>
      <c r="CE253" s="166">
        <f t="shared" si="339"/>
        <v>96.74442612087401</v>
      </c>
      <c r="CK253" s="189">
        <v>251</v>
      </c>
      <c r="CL253" s="190">
        <f>'Litter calculation'!G$30+CK253</f>
        <v>42926</v>
      </c>
      <c r="CM253" s="193">
        <f t="shared" si="379"/>
        <v>7</v>
      </c>
      <c r="CN253" s="189">
        <f t="shared" si="340"/>
        <v>0.06</v>
      </c>
      <c r="CO253" s="194">
        <f t="shared" si="341"/>
        <v>0.02</v>
      </c>
      <c r="CP253" s="194">
        <f t="shared" si="342"/>
        <v>0.04</v>
      </c>
      <c r="CQ253" s="189">
        <f t="shared" si="343"/>
        <v>0.996</v>
      </c>
      <c r="CR253" s="189">
        <f t="shared" si="405"/>
        <v>9.9599999999999994E-2</v>
      </c>
      <c r="CS253" s="189">
        <f t="shared" si="405"/>
        <v>9.9599999999999994E-2</v>
      </c>
      <c r="CT253" s="189">
        <f t="shared" si="344"/>
        <v>1.6999999999999999E-3</v>
      </c>
      <c r="CU253" s="189">
        <f t="shared" si="406"/>
        <v>1.7000000000000001E-4</v>
      </c>
      <c r="CV253" s="189">
        <f t="shared" si="406"/>
        <v>1.7000000000000001E-4</v>
      </c>
      <c r="CW253" s="189">
        <f t="shared" si="345"/>
        <v>9.9999999999999995E-7</v>
      </c>
      <c r="CX253" s="189">
        <f t="shared" si="407"/>
        <v>9.9999999999999995E-8</v>
      </c>
      <c r="CY253" s="189">
        <f t="shared" si="407"/>
        <v>9.9999999999999995E-8</v>
      </c>
      <c r="CZ253" s="195">
        <f t="shared" si="384"/>
        <v>7.2123765004582543</v>
      </c>
      <c r="DA253" s="195">
        <f t="shared" si="385"/>
        <v>66.983122449263661</v>
      </c>
      <c r="DB253" s="195">
        <f t="shared" si="386"/>
        <v>1.5025745229105316</v>
      </c>
      <c r="DC253" s="195">
        <f t="shared" si="387"/>
        <v>48.941340086452009</v>
      </c>
      <c r="DD253" s="195">
        <f t="shared" si="388"/>
        <v>1.2297013160803278</v>
      </c>
      <c r="DE253" s="195">
        <f t="shared" si="389"/>
        <v>36.8178126300431</v>
      </c>
      <c r="DF253" s="195">
        <f t="shared" si="390"/>
        <v>162.68692750520788</v>
      </c>
    </row>
    <row r="254" spans="9:110" x14ac:dyDescent="0.2">
      <c r="I254" s="69">
        <f t="shared" si="380"/>
        <v>251</v>
      </c>
      <c r="J254" s="76">
        <f t="shared" si="380"/>
        <v>43960</v>
      </c>
      <c r="K254" s="74">
        <f t="shared" si="346"/>
        <v>5</v>
      </c>
      <c r="L254" s="75">
        <f t="shared" si="309"/>
        <v>14.961505055186116</v>
      </c>
      <c r="M254" s="75">
        <f t="shared" si="310"/>
        <v>0.2</v>
      </c>
      <c r="N254" s="75">
        <f t="shared" si="311"/>
        <v>0.1</v>
      </c>
      <c r="O254" s="75">
        <f t="shared" si="312"/>
        <v>0.15</v>
      </c>
      <c r="P254" s="78">
        <f t="shared" si="395"/>
        <v>0.74099991721747915</v>
      </c>
      <c r="Q254" s="78">
        <f t="shared" si="313"/>
        <v>0.14888928569207024</v>
      </c>
      <c r="R254" s="78">
        <f t="shared" si="314"/>
        <v>6.7000178561431603E-2</v>
      </c>
      <c r="S254" s="78">
        <f t="shared" si="315"/>
        <v>0.32741856807283964</v>
      </c>
      <c r="T254" s="79">
        <f t="shared" si="316"/>
        <v>76.527753110650778</v>
      </c>
      <c r="U254" s="79">
        <f t="shared" si="317"/>
        <v>9.5659691388313473</v>
      </c>
      <c r="V254" s="79">
        <f t="shared" si="318"/>
        <v>9.5659691388313473</v>
      </c>
      <c r="W254" s="79">
        <f t="shared" si="319"/>
        <v>43.046861124741064</v>
      </c>
      <c r="X254" s="78">
        <f t="shared" si="320"/>
        <v>7.273120321597909E-2</v>
      </c>
      <c r="Y254" s="80">
        <f t="shared" si="321"/>
        <v>2.0846247159997243E-2</v>
      </c>
      <c r="Z254" s="63">
        <f t="shared" si="347"/>
        <v>10.042778299307153</v>
      </c>
      <c r="AA254" s="63">
        <f t="shared" si="348"/>
        <v>10.042778299307153</v>
      </c>
      <c r="AB254" s="80">
        <f t="shared" si="322"/>
        <v>7.0989433015974115E-2</v>
      </c>
      <c r="AC254" s="119">
        <f t="shared" si="349"/>
        <v>0</v>
      </c>
      <c r="AD254" s="119">
        <f t="shared" si="350"/>
        <v>0</v>
      </c>
      <c r="AE254" s="119">
        <f t="shared" si="323"/>
        <v>0</v>
      </c>
      <c r="AF254" s="119">
        <f t="shared" si="351"/>
        <v>0</v>
      </c>
      <c r="AG254" s="119">
        <f t="shared" si="352"/>
        <v>450358.29143095663</v>
      </c>
      <c r="AH254" s="121">
        <f t="shared" si="381"/>
        <v>4469999.9999999972</v>
      </c>
      <c r="AI254" s="126">
        <f t="shared" si="353"/>
        <v>4019641.7085690405</v>
      </c>
      <c r="AJ254" s="119">
        <f t="shared" si="324"/>
        <v>19990.594826148692</v>
      </c>
      <c r="AK254" s="119">
        <f t="shared" si="354"/>
        <v>26003.438886670167</v>
      </c>
      <c r="AL254" s="119">
        <f t="shared" si="355"/>
        <v>3530810.9565595025</v>
      </c>
      <c r="AM254" s="126">
        <f t="shared" si="325"/>
        <v>488830.752009538</v>
      </c>
      <c r="AN254" s="121">
        <f t="shared" si="356"/>
        <v>70901990.783237144</v>
      </c>
      <c r="AO254" s="120">
        <f t="shared" si="396"/>
        <v>7090.1990783237143</v>
      </c>
      <c r="AP254" s="128">
        <f t="shared" si="326"/>
        <v>7000</v>
      </c>
      <c r="AQ254" s="132">
        <f t="shared" si="357"/>
        <v>228.10000000000025</v>
      </c>
      <c r="AR254" s="132">
        <f t="shared" si="358"/>
        <v>265.67000000000149</v>
      </c>
      <c r="AS254" s="132">
        <f t="shared" si="359"/>
        <v>164.47499999999974</v>
      </c>
      <c r="AT254" s="139">
        <f t="shared" si="397"/>
        <v>16158563699.499763</v>
      </c>
      <c r="AU254" s="139">
        <f t="shared" si="398"/>
        <v>-844622945.97352791</v>
      </c>
      <c r="AV254" s="139">
        <f t="shared" si="391"/>
        <v>8.3811460123597681E-37</v>
      </c>
      <c r="AW254" s="139">
        <f t="shared" si="327"/>
        <v>3.3567988633663933E-35</v>
      </c>
      <c r="AX254" s="133">
        <f t="shared" si="360"/>
        <v>18829441692.304394</v>
      </c>
      <c r="AY254" s="133">
        <f t="shared" si="399"/>
        <v>-994168139.81600189</v>
      </c>
      <c r="AZ254" s="133">
        <f t="shared" si="361"/>
        <v>7.1332545494629087E-6</v>
      </c>
      <c r="BA254" s="133">
        <f t="shared" si="362"/>
        <v>9.439528800669518E-6</v>
      </c>
      <c r="BB254" s="146">
        <f t="shared" si="400"/>
        <v>11650969635.455425</v>
      </c>
      <c r="BC254" s="146">
        <f t="shared" si="401"/>
        <v>-608574358.92564583</v>
      </c>
      <c r="BD254" s="146">
        <f t="shared" si="382"/>
        <v>965.16937304861528</v>
      </c>
      <c r="BE254" s="146">
        <f t="shared" si="328"/>
        <v>598.33001905796618</v>
      </c>
      <c r="BF254" s="136">
        <f t="shared" si="363"/>
        <v>3403295557.5953827</v>
      </c>
      <c r="BG254" s="136">
        <f t="shared" si="364"/>
        <v>-181038913.12362051</v>
      </c>
      <c r="BH254" s="136">
        <f t="shared" si="365"/>
        <v>6.5312202093910175E-24</v>
      </c>
      <c r="BI254" s="136">
        <f t="shared" si="366"/>
        <v>7.8501734686510147E-23</v>
      </c>
      <c r="BJ254" s="150">
        <f t="shared" si="329"/>
        <v>598.33002849749494</v>
      </c>
      <c r="BK254" s="150">
        <f t="shared" si="367"/>
        <v>73582946.994789794</v>
      </c>
      <c r="BL254" s="149">
        <f t="shared" si="368"/>
        <v>187767960.0010879</v>
      </c>
      <c r="BM254" s="150">
        <f t="shared" si="369"/>
        <v>0</v>
      </c>
      <c r="BN254" s="150">
        <f t="shared" si="383"/>
        <v>3456210517.9887428</v>
      </c>
      <c r="BO254" s="154">
        <f t="shared" si="370"/>
        <v>7.0703622957037403E-3</v>
      </c>
      <c r="BP254" s="154">
        <f t="shared" si="330"/>
        <v>7.0703622957037403E-3</v>
      </c>
      <c r="BQ254" s="148">
        <f t="shared" si="371"/>
        <v>2050552907734.9875</v>
      </c>
      <c r="BR254" s="148">
        <f t="shared" si="372"/>
        <v>2050.5529077349875</v>
      </c>
      <c r="BS254" s="139">
        <f t="shared" si="331"/>
        <v>-23911363.433817271</v>
      </c>
      <c r="BT254" s="139">
        <f t="shared" si="332"/>
        <v>196024970.79412001</v>
      </c>
      <c r="BU254" s="139">
        <f t="shared" si="333"/>
        <v>1050498063.4512533</v>
      </c>
      <c r="BV254" s="139">
        <f t="shared" si="373"/>
        <v>249629769496.60593</v>
      </c>
      <c r="BW254" s="139">
        <f t="shared" si="374"/>
        <v>14402107328.786488</v>
      </c>
      <c r="BX254" s="139">
        <f t="shared" si="375"/>
        <v>4705845912721.3945</v>
      </c>
      <c r="BY254" s="143">
        <f t="shared" si="376"/>
        <v>9.6267386889554256</v>
      </c>
      <c r="BZ254" s="143">
        <f t="shared" si="334"/>
        <v>9.6267386889554256</v>
      </c>
      <c r="CA254" s="143">
        <f t="shared" si="335"/>
        <v>106.70520464363048</v>
      </c>
      <c r="CB254" s="143">
        <f t="shared" si="336"/>
        <v>106.70520464363048</v>
      </c>
      <c r="CC254" s="143">
        <f t="shared" si="337"/>
        <v>0.85396718295456764</v>
      </c>
      <c r="CD254" s="143">
        <f t="shared" si="338"/>
        <v>9.7149803198491789</v>
      </c>
      <c r="CE254" s="166">
        <f t="shared" si="339"/>
        <v>96.73598311454721</v>
      </c>
      <c r="CK254" s="189">
        <v>252</v>
      </c>
      <c r="CL254" s="190">
        <f>'Litter calculation'!G$30+CK254</f>
        <v>42927</v>
      </c>
      <c r="CM254" s="193">
        <f t="shared" si="379"/>
        <v>7</v>
      </c>
      <c r="CN254" s="189">
        <f t="shared" si="340"/>
        <v>0.06</v>
      </c>
      <c r="CO254" s="194">
        <f t="shared" si="341"/>
        <v>0.02</v>
      </c>
      <c r="CP254" s="194">
        <f t="shared" si="342"/>
        <v>0.04</v>
      </c>
      <c r="CQ254" s="189">
        <f t="shared" si="343"/>
        <v>0.996</v>
      </c>
      <c r="CR254" s="189">
        <f t="shared" si="405"/>
        <v>9.9599999999999994E-2</v>
      </c>
      <c r="CS254" s="189">
        <f t="shared" si="405"/>
        <v>9.9599999999999994E-2</v>
      </c>
      <c r="CT254" s="189">
        <f t="shared" si="344"/>
        <v>1.6999999999999999E-3</v>
      </c>
      <c r="CU254" s="189">
        <f t="shared" si="406"/>
        <v>1.7000000000000001E-4</v>
      </c>
      <c r="CV254" s="189">
        <f t="shared" si="406"/>
        <v>1.7000000000000001E-4</v>
      </c>
      <c r="CW254" s="189">
        <f t="shared" si="345"/>
        <v>9.9999999999999995E-7</v>
      </c>
      <c r="CX254" s="189">
        <f t="shared" si="407"/>
        <v>9.9999999999999995E-8</v>
      </c>
      <c r="CY254" s="189">
        <f t="shared" si="407"/>
        <v>9.9999999999999995E-8</v>
      </c>
      <c r="CZ254" s="195">
        <f t="shared" si="384"/>
        <v>7.2598858763882932</v>
      </c>
      <c r="DA254" s="195">
        <f t="shared" si="385"/>
        <v>66.98329546617471</v>
      </c>
      <c r="DB254" s="195">
        <f t="shared" si="386"/>
        <v>1.5043111069526083</v>
      </c>
      <c r="DC254" s="195">
        <f t="shared" si="387"/>
        <v>48.959343192318251</v>
      </c>
      <c r="DD254" s="195">
        <f t="shared" si="388"/>
        <v>1.2334762846247713</v>
      </c>
      <c r="DE254" s="195">
        <f t="shared" si="389"/>
        <v>36.853824948262023</v>
      </c>
      <c r="DF254" s="195">
        <f t="shared" si="390"/>
        <v>162.79413687472066</v>
      </c>
    </row>
    <row r="255" spans="9:110" x14ac:dyDescent="0.2">
      <c r="I255" s="69">
        <f t="shared" si="380"/>
        <v>252</v>
      </c>
      <c r="J255" s="76">
        <f t="shared" si="380"/>
        <v>43961</v>
      </c>
      <c r="K255" s="74">
        <f t="shared" si="346"/>
        <v>5</v>
      </c>
      <c r="L255" s="75">
        <f t="shared" si="309"/>
        <v>14.83125662696091</v>
      </c>
      <c r="M255" s="75">
        <f t="shared" si="310"/>
        <v>0.2</v>
      </c>
      <c r="N255" s="75">
        <f t="shared" si="311"/>
        <v>0.1</v>
      </c>
      <c r="O255" s="75">
        <f t="shared" si="312"/>
        <v>0.15</v>
      </c>
      <c r="P255" s="78">
        <f t="shared" si="395"/>
        <v>0.73815256143403174</v>
      </c>
      <c r="Q255" s="78">
        <f t="shared" si="313"/>
        <v>0.14831716583232638</v>
      </c>
      <c r="R255" s="78">
        <f t="shared" si="314"/>
        <v>6.6742724624546862E-2</v>
      </c>
      <c r="S255" s="78">
        <f t="shared" si="315"/>
        <v>0.32616043412201401</v>
      </c>
      <c r="T255" s="79">
        <f t="shared" si="316"/>
        <v>76.47714000528164</v>
      </c>
      <c r="U255" s="79">
        <f t="shared" si="317"/>
        <v>9.559642500660205</v>
      </c>
      <c r="V255" s="79">
        <f t="shared" si="318"/>
        <v>9.559642500660205</v>
      </c>
      <c r="W255" s="79">
        <f t="shared" si="319"/>
        <v>43.018391252970922</v>
      </c>
      <c r="X255" s="78">
        <f t="shared" si="320"/>
        <v>7.2270473380032646E-2</v>
      </c>
      <c r="Y255" s="80">
        <f t="shared" si="321"/>
        <v>2.0610237008053169E-2</v>
      </c>
      <c r="Z255" s="63">
        <f t="shared" si="347"/>
        <v>10.071943661189538</v>
      </c>
      <c r="AA255" s="63">
        <f t="shared" si="348"/>
        <v>10.071943661189538</v>
      </c>
      <c r="AB255" s="80">
        <f t="shared" si="322"/>
        <v>7.0770482143599614E-2</v>
      </c>
      <c r="AC255" s="119">
        <f t="shared" si="349"/>
        <v>0</v>
      </c>
      <c r="AD255" s="119">
        <f t="shared" si="350"/>
        <v>0</v>
      </c>
      <c r="AE255" s="119">
        <f t="shared" si="323"/>
        <v>0</v>
      </c>
      <c r="AF255" s="119">
        <f t="shared" si="351"/>
        <v>0</v>
      </c>
      <c r="AG255" s="119">
        <f t="shared" si="352"/>
        <v>450358.29143095663</v>
      </c>
      <c r="AH255" s="121">
        <f t="shared" si="381"/>
        <v>4469999.9999999972</v>
      </c>
      <c r="AI255" s="126">
        <f t="shared" si="353"/>
        <v>4019641.7085690405</v>
      </c>
      <c r="AJ255" s="119">
        <f t="shared" si="324"/>
        <v>19981.395162635006</v>
      </c>
      <c r="AK255" s="119">
        <f t="shared" si="354"/>
        <v>25994.239223156481</v>
      </c>
      <c r="AL255" s="119">
        <f t="shared" si="355"/>
        <v>3556805.1957826591</v>
      </c>
      <c r="AM255" s="126">
        <f t="shared" si="325"/>
        <v>462836.51278638141</v>
      </c>
      <c r="AN255" s="121">
        <f t="shared" si="356"/>
        <v>67131681.116259515</v>
      </c>
      <c r="AO255" s="120">
        <f t="shared" si="396"/>
        <v>6713.1681116259515</v>
      </c>
      <c r="AP255" s="128">
        <f t="shared" si="326"/>
        <v>7000</v>
      </c>
      <c r="AQ255" s="132">
        <f t="shared" si="357"/>
        <v>228.30000000000024</v>
      </c>
      <c r="AR255" s="132">
        <f t="shared" si="358"/>
        <v>265.77000000000152</v>
      </c>
      <c r="AS255" s="132">
        <f t="shared" si="359"/>
        <v>164.62499999999974</v>
      </c>
      <c r="AT255" s="139">
        <f t="shared" si="397"/>
        <v>15312736462.618813</v>
      </c>
      <c r="AU255" s="139">
        <f t="shared" si="398"/>
        <v>-845827236.88095093</v>
      </c>
      <c r="AV255" s="139">
        <f t="shared" si="391"/>
        <v>3.7856572018207443E-37</v>
      </c>
      <c r="AW255" s="139">
        <f t="shared" si="327"/>
        <v>1.5112858427984079E-35</v>
      </c>
      <c r="AX255" s="133">
        <f t="shared" si="360"/>
        <v>17834873722.156765</v>
      </c>
      <c r="AY255" s="133">
        <f t="shared" si="399"/>
        <v>-994567970.14762878</v>
      </c>
      <c r="AZ255" s="133">
        <f t="shared" si="361"/>
        <v>5.8218166328089919E-6</v>
      </c>
      <c r="BA255" s="133">
        <f t="shared" si="362"/>
        <v>7.6715465106628368E-6</v>
      </c>
      <c r="BB255" s="146">
        <f t="shared" si="400"/>
        <v>11041483251.596766</v>
      </c>
      <c r="BC255" s="146">
        <f t="shared" si="401"/>
        <v>-609486383.85865974</v>
      </c>
      <c r="BD255" s="146">
        <f t="shared" si="382"/>
        <v>855.40359693109872</v>
      </c>
      <c r="BE255" s="146">
        <f t="shared" si="328"/>
        <v>527.96394137668642</v>
      </c>
      <c r="BF255" s="136">
        <f t="shared" si="363"/>
        <v>3222320693.5804567</v>
      </c>
      <c r="BG255" s="136">
        <f t="shared" si="364"/>
        <v>-180974864.01492596</v>
      </c>
      <c r="BH255" s="136">
        <f t="shared" si="365"/>
        <v>4.4628649364283044E-24</v>
      </c>
      <c r="BI255" s="136">
        <f t="shared" si="366"/>
        <v>5.3431536717826438E-23</v>
      </c>
      <c r="BJ255" s="150">
        <f t="shared" si="329"/>
        <v>527.96394904823296</v>
      </c>
      <c r="BK255" s="150">
        <f t="shared" si="367"/>
        <v>67445400.369124368</v>
      </c>
      <c r="BL255" s="149">
        <f t="shared" si="368"/>
        <v>183788688.90890887</v>
      </c>
      <c r="BM255" s="150">
        <f t="shared" si="369"/>
        <v>0</v>
      </c>
      <c r="BN255" s="150">
        <f t="shared" si="383"/>
        <v>3204976956.6746588</v>
      </c>
      <c r="BO255" s="154">
        <f t="shared" si="370"/>
        <v>6.9246415702598017E-3</v>
      </c>
      <c r="BP255" s="154">
        <f t="shared" si="330"/>
        <v>6.9246415702598017E-3</v>
      </c>
      <c r="BQ255" s="148">
        <f t="shared" si="371"/>
        <v>2050736696423.8965</v>
      </c>
      <c r="BR255" s="148">
        <f t="shared" si="372"/>
        <v>2050.7366964238968</v>
      </c>
      <c r="BS255" s="139">
        <f t="shared" si="331"/>
        <v>-23980804.732516121</v>
      </c>
      <c r="BT255" s="139">
        <f t="shared" si="332"/>
        <v>179674546.58334732</v>
      </c>
      <c r="BU255" s="139">
        <f t="shared" si="333"/>
        <v>994636401.50224233</v>
      </c>
      <c r="BV255" s="139">
        <f t="shared" si="373"/>
        <v>250239748419.52313</v>
      </c>
      <c r="BW255" s="139">
        <f t="shared" si="374"/>
        <v>13669606132.252867</v>
      </c>
      <c r="BX255" s="139">
        <f t="shared" si="375"/>
        <v>4468077478681.3066</v>
      </c>
      <c r="BY255" s="143">
        <f t="shared" si="376"/>
        <v>9.6536840876759289</v>
      </c>
      <c r="BZ255" s="143">
        <f t="shared" si="334"/>
        <v>9.6536840876759289</v>
      </c>
      <c r="CA255" s="143">
        <f t="shared" si="335"/>
        <v>107.00387425309792</v>
      </c>
      <c r="CB255" s="143">
        <f t="shared" si="336"/>
        <v>107.00387425309792</v>
      </c>
      <c r="CC255" s="143">
        <f t="shared" si="337"/>
        <v>0.85408851523796503</v>
      </c>
      <c r="CD255" s="143">
        <f t="shared" si="338"/>
        <v>9.7424213061580094</v>
      </c>
      <c r="CE255" s="166">
        <f t="shared" si="339"/>
        <v>96.728314155476426</v>
      </c>
      <c r="CK255" s="189">
        <v>253</v>
      </c>
      <c r="CL255" s="190">
        <f>'Litter calculation'!G$30+CK255</f>
        <v>42928</v>
      </c>
      <c r="CM255" s="193">
        <f t="shared" si="379"/>
        <v>7</v>
      </c>
      <c r="CN255" s="189">
        <f t="shared" si="340"/>
        <v>0.06</v>
      </c>
      <c r="CO255" s="194">
        <f t="shared" si="341"/>
        <v>0.02</v>
      </c>
      <c r="CP255" s="194">
        <f t="shared" si="342"/>
        <v>0.04</v>
      </c>
      <c r="CQ255" s="189">
        <f t="shared" si="343"/>
        <v>0.996</v>
      </c>
      <c r="CR255" s="189">
        <f t="shared" si="405"/>
        <v>9.9599999999999994E-2</v>
      </c>
      <c r="CS255" s="189">
        <f t="shared" si="405"/>
        <v>9.9599999999999994E-2</v>
      </c>
      <c r="CT255" s="189">
        <f t="shared" si="344"/>
        <v>1.6999999999999999E-3</v>
      </c>
      <c r="CU255" s="189">
        <f t="shared" si="406"/>
        <v>1.7000000000000001E-4</v>
      </c>
      <c r="CV255" s="189">
        <f t="shared" si="406"/>
        <v>1.7000000000000001E-4</v>
      </c>
      <c r="CW255" s="189">
        <f t="shared" si="345"/>
        <v>9.9999999999999995E-7</v>
      </c>
      <c r="CX255" s="189">
        <f t="shared" si="407"/>
        <v>9.9999999999999995E-8</v>
      </c>
      <c r="CY255" s="189">
        <f t="shared" si="407"/>
        <v>9.9999999999999995E-8</v>
      </c>
      <c r="CZ255" s="195">
        <f t="shared" si="384"/>
        <v>7.3073145549914136</v>
      </c>
      <c r="DA255" s="195">
        <f t="shared" si="385"/>
        <v>66.983468482912741</v>
      </c>
      <c r="DB255" s="195">
        <f t="shared" si="386"/>
        <v>1.5060473958004901</v>
      </c>
      <c r="DC255" s="195">
        <f t="shared" si="387"/>
        <v>48.977346296384184</v>
      </c>
      <c r="DD255" s="195">
        <f t="shared" si="388"/>
        <v>1.2372506114791073</v>
      </c>
      <c r="DE255" s="195">
        <f t="shared" si="389"/>
        <v>36.889837262879709</v>
      </c>
      <c r="DF255" s="195">
        <f t="shared" si="390"/>
        <v>162.90126460444765</v>
      </c>
    </row>
    <row r="256" spans="9:110" x14ac:dyDescent="0.2">
      <c r="I256" s="69">
        <f t="shared" si="380"/>
        <v>253</v>
      </c>
      <c r="J256" s="76">
        <f t="shared" si="380"/>
        <v>43962</v>
      </c>
      <c r="K256" s="74">
        <f t="shared" si="346"/>
        <v>5</v>
      </c>
      <c r="L256" s="75">
        <f t="shared" si="309"/>
        <v>14.70173428097981</v>
      </c>
      <c r="M256" s="75">
        <f t="shared" si="310"/>
        <v>0.2</v>
      </c>
      <c r="N256" s="75">
        <f t="shared" si="311"/>
        <v>0.1</v>
      </c>
      <c r="O256" s="75">
        <f t="shared" si="312"/>
        <v>0.15</v>
      </c>
      <c r="P256" s="78">
        <f t="shared" si="395"/>
        <v>0.73533192847338813</v>
      </c>
      <c r="Q256" s="78">
        <f t="shared" si="313"/>
        <v>0.14775041539558312</v>
      </c>
      <c r="R256" s="78">
        <f t="shared" si="314"/>
        <v>6.6487686928012393E-2</v>
      </c>
      <c r="S256" s="78">
        <f t="shared" si="315"/>
        <v>0.32491410793010173</v>
      </c>
      <c r="T256" s="79">
        <f t="shared" si="316"/>
        <v>76.42812960711862</v>
      </c>
      <c r="U256" s="79">
        <f t="shared" si="317"/>
        <v>9.5535162008898276</v>
      </c>
      <c r="V256" s="79">
        <f t="shared" si="318"/>
        <v>9.5535162008898276</v>
      </c>
      <c r="W256" s="79">
        <f t="shared" si="319"/>
        <v>42.990822904004226</v>
      </c>
      <c r="X256" s="78">
        <f t="shared" si="320"/>
        <v>7.1815206182970784E-2</v>
      </c>
      <c r="Y256" s="80">
        <f t="shared" si="321"/>
        <v>2.0375542517135414E-2</v>
      </c>
      <c r="Z256" s="63">
        <f t="shared" si="347"/>
        <v>10.101098871234525</v>
      </c>
      <c r="AA256" s="63">
        <f t="shared" si="348"/>
        <v>10.101098871234525</v>
      </c>
      <c r="AB256" s="80">
        <f t="shared" si="322"/>
        <v>7.0553421505699307E-2</v>
      </c>
      <c r="AC256" s="119">
        <f t="shared" si="349"/>
        <v>0</v>
      </c>
      <c r="AD256" s="119">
        <f t="shared" si="350"/>
        <v>0</v>
      </c>
      <c r="AE256" s="119">
        <f t="shared" si="323"/>
        <v>0</v>
      </c>
      <c r="AF256" s="119">
        <f t="shared" si="351"/>
        <v>0</v>
      </c>
      <c r="AG256" s="119">
        <f t="shared" si="352"/>
        <v>450358.29143095663</v>
      </c>
      <c r="AH256" s="121">
        <f t="shared" si="381"/>
        <v>4469999.9999999972</v>
      </c>
      <c r="AI256" s="126">
        <f t="shared" si="353"/>
        <v>4019641.7085690405</v>
      </c>
      <c r="AJ256" s="119">
        <f t="shared" si="324"/>
        <v>19969.093333385656</v>
      </c>
      <c r="AK256" s="119">
        <f t="shared" si="354"/>
        <v>25981.93739390713</v>
      </c>
      <c r="AL256" s="119">
        <f t="shared" si="355"/>
        <v>3582787.1331765661</v>
      </c>
      <c r="AM256" s="126">
        <f t="shared" si="325"/>
        <v>436854.57539247442</v>
      </c>
      <c r="AN256" s="121">
        <f t="shared" si="356"/>
        <v>63363155.756387115</v>
      </c>
      <c r="AO256" s="120">
        <f t="shared" si="396"/>
        <v>6336.3155756387114</v>
      </c>
      <c r="AP256" s="128">
        <f t="shared" si="326"/>
        <v>7000</v>
      </c>
      <c r="AQ256" s="132">
        <f t="shared" si="357"/>
        <v>228.50000000000023</v>
      </c>
      <c r="AR256" s="132">
        <f t="shared" si="358"/>
        <v>265.87000000000154</v>
      </c>
      <c r="AS256" s="132">
        <f t="shared" si="359"/>
        <v>164.77499999999975</v>
      </c>
      <c r="AT256" s="139">
        <f t="shared" si="397"/>
        <v>14465808459.183193</v>
      </c>
      <c r="AU256" s="139">
        <f t="shared" si="398"/>
        <v>-846928003.43561935</v>
      </c>
      <c r="AV256" s="139">
        <f t="shared" si="391"/>
        <v>1.7094468532673968E-37</v>
      </c>
      <c r="AW256" s="139">
        <f t="shared" si="327"/>
        <v>6.8023312014306202E-36</v>
      </c>
      <c r="AX256" s="133">
        <f t="shared" si="360"/>
        <v>16840025905.375099</v>
      </c>
      <c r="AY256" s="133">
        <f t="shared" si="399"/>
        <v>-994847816.7816658</v>
      </c>
      <c r="AZ256" s="133">
        <f t="shared" si="361"/>
        <v>4.7393405052720148E-6</v>
      </c>
      <c r="BA256" s="133">
        <f t="shared" si="362"/>
        <v>6.2190096519926426E-6</v>
      </c>
      <c r="BB256" s="146">
        <f t="shared" si="400"/>
        <v>10431159516.395212</v>
      </c>
      <c r="BC256" s="146">
        <f t="shared" si="401"/>
        <v>-610323735.20155334</v>
      </c>
      <c r="BD256" s="146">
        <f t="shared" si="382"/>
        <v>755.94507839378286</v>
      </c>
      <c r="BE256" s="146">
        <f t="shared" si="328"/>
        <v>464.5549431292082</v>
      </c>
      <c r="BF256" s="136">
        <f t="shared" si="363"/>
        <v>3041431476.3065815</v>
      </c>
      <c r="BG256" s="136">
        <f t="shared" si="364"/>
        <v>-180889217.27387524</v>
      </c>
      <c r="BH256" s="136">
        <f t="shared" si="365"/>
        <v>3.0437895055360147E-24</v>
      </c>
      <c r="BI256" s="136">
        <f t="shared" si="366"/>
        <v>3.6300566336255415E-23</v>
      </c>
      <c r="BJ256" s="150">
        <f t="shared" si="329"/>
        <v>464.55494934821786</v>
      </c>
      <c r="BK256" s="150">
        <f t="shared" si="367"/>
        <v>61637275.678942539</v>
      </c>
      <c r="BL256" s="149">
        <f t="shared" si="368"/>
        <v>179915603.75373694</v>
      </c>
      <c r="BM256" s="150">
        <f t="shared" si="369"/>
        <v>0</v>
      </c>
      <c r="BN256" s="150">
        <f t="shared" si="383"/>
        <v>2963424541.7969284</v>
      </c>
      <c r="BO256" s="154">
        <f t="shared" si="370"/>
        <v>6.7835492832702023E-3</v>
      </c>
      <c r="BP256" s="154">
        <f t="shared" si="330"/>
        <v>6.7835492832702023E-3</v>
      </c>
      <c r="BQ256" s="148">
        <f t="shared" si="371"/>
        <v>2050916612027.6501</v>
      </c>
      <c r="BR256" s="148">
        <f t="shared" si="372"/>
        <v>2050.91661202765</v>
      </c>
      <c r="BS256" s="139">
        <f t="shared" si="331"/>
        <v>-24050221.860187162</v>
      </c>
      <c r="BT256" s="139">
        <f t="shared" si="332"/>
        <v>164201702.40870294</v>
      </c>
      <c r="BU256" s="139">
        <f t="shared" si="333"/>
        <v>938801176.24604344</v>
      </c>
      <c r="BV256" s="139">
        <f t="shared" si="373"/>
        <v>250821415586.55347</v>
      </c>
      <c r="BW256" s="139">
        <f t="shared" si="374"/>
        <v>12931084012.447489</v>
      </c>
      <c r="BX256" s="139">
        <f t="shared" si="375"/>
        <v>4229060094006.6846</v>
      </c>
      <c r="BY256" s="143">
        <f t="shared" si="376"/>
        <v>9.6807045919280021</v>
      </c>
      <c r="BZ256" s="143">
        <f t="shared" si="334"/>
        <v>9.6807045919280021</v>
      </c>
      <c r="CA256" s="143">
        <f t="shared" si="335"/>
        <v>107.3033763512591</v>
      </c>
      <c r="CB256" s="143">
        <f t="shared" si="336"/>
        <v>107.3033763512591</v>
      </c>
      <c r="CC256" s="143">
        <f t="shared" si="337"/>
        <v>0.85429334900112652</v>
      </c>
      <c r="CD256" s="143">
        <f t="shared" si="338"/>
        <v>9.7699279725923933</v>
      </c>
      <c r="CE256" s="166">
        <f t="shared" si="339"/>
        <v>96.721436916282187</v>
      </c>
      <c r="CK256" s="189">
        <v>254</v>
      </c>
      <c r="CL256" s="190">
        <f>'Litter calculation'!G$30+CK256</f>
        <v>42929</v>
      </c>
      <c r="CM256" s="193">
        <f t="shared" si="379"/>
        <v>7</v>
      </c>
      <c r="CN256" s="189">
        <f t="shared" si="340"/>
        <v>0.06</v>
      </c>
      <c r="CO256" s="194">
        <f t="shared" si="341"/>
        <v>0.02</v>
      </c>
      <c r="CP256" s="194">
        <f t="shared" si="342"/>
        <v>0.04</v>
      </c>
      <c r="CQ256" s="189">
        <f t="shared" si="343"/>
        <v>0.996</v>
      </c>
      <c r="CR256" s="189">
        <f t="shared" si="405"/>
        <v>9.9599999999999994E-2</v>
      </c>
      <c r="CS256" s="189">
        <f t="shared" si="405"/>
        <v>9.9599999999999994E-2</v>
      </c>
      <c r="CT256" s="189">
        <f t="shared" si="344"/>
        <v>1.6999999999999999E-3</v>
      </c>
      <c r="CU256" s="189">
        <f t="shared" si="406"/>
        <v>1.7000000000000001E-4</v>
      </c>
      <c r="CV256" s="189">
        <f t="shared" si="406"/>
        <v>1.7000000000000001E-4</v>
      </c>
      <c r="CW256" s="189">
        <f t="shared" si="345"/>
        <v>9.9999999999999995E-7</v>
      </c>
      <c r="CX256" s="189">
        <f t="shared" si="407"/>
        <v>9.9999999999999995E-8</v>
      </c>
      <c r="CY256" s="189">
        <f t="shared" si="407"/>
        <v>9.9999999999999995E-8</v>
      </c>
      <c r="CZ256" s="195">
        <f t="shared" si="384"/>
        <v>7.354662673336529</v>
      </c>
      <c r="DA256" s="195">
        <f t="shared" si="385"/>
        <v>66.983641499477756</v>
      </c>
      <c r="DB256" s="195">
        <f t="shared" si="386"/>
        <v>1.5077833895043558</v>
      </c>
      <c r="DC256" s="195">
        <f t="shared" si="387"/>
        <v>48.9953493986498</v>
      </c>
      <c r="DD256" s="195">
        <f t="shared" si="388"/>
        <v>1.2410242967524141</v>
      </c>
      <c r="DE256" s="195">
        <f t="shared" si="389"/>
        <v>36.925849573896166</v>
      </c>
      <c r="DF256" s="195">
        <f t="shared" si="390"/>
        <v>163.00831083161702</v>
      </c>
    </row>
    <row r="257" spans="9:110" x14ac:dyDescent="0.2">
      <c r="I257" s="69">
        <f t="shared" si="380"/>
        <v>254</v>
      </c>
      <c r="J257" s="76">
        <f t="shared" si="380"/>
        <v>43963</v>
      </c>
      <c r="K257" s="74">
        <f t="shared" si="346"/>
        <v>5</v>
      </c>
      <c r="L257" s="75">
        <f t="shared" si="309"/>
        <v>14.572977079415764</v>
      </c>
      <c r="M257" s="75">
        <f t="shared" si="310"/>
        <v>0.2</v>
      </c>
      <c r="N257" s="75">
        <f t="shared" si="311"/>
        <v>0.1</v>
      </c>
      <c r="O257" s="75">
        <f t="shared" si="312"/>
        <v>0.15</v>
      </c>
      <c r="P257" s="78">
        <f t="shared" si="395"/>
        <v>0.73253864119000012</v>
      </c>
      <c r="Q257" s="78">
        <f t="shared" si="313"/>
        <v>0.14718915953213027</v>
      </c>
      <c r="R257" s="78">
        <f t="shared" si="314"/>
        <v>6.6235121789458618E-2</v>
      </c>
      <c r="S257" s="78">
        <f t="shared" si="315"/>
        <v>0.32367986471186055</v>
      </c>
      <c r="T257" s="79">
        <f t="shared" si="316"/>
        <v>76.380679808704869</v>
      </c>
      <c r="U257" s="79">
        <f t="shared" si="317"/>
        <v>9.5475849760881086</v>
      </c>
      <c r="V257" s="79">
        <f t="shared" si="318"/>
        <v>9.5475849760881086</v>
      </c>
      <c r="W257" s="79">
        <f t="shared" si="319"/>
        <v>42.964132392396493</v>
      </c>
      <c r="X257" s="78">
        <f t="shared" si="320"/>
        <v>7.1365471069427186E-2</v>
      </c>
      <c r="Y257" s="80">
        <f t="shared" si="321"/>
        <v>2.0142234467901365E-2</v>
      </c>
      <c r="Z257" s="63">
        <f t="shared" si="347"/>
        <v>10.130233516630572</v>
      </c>
      <c r="AA257" s="63">
        <f t="shared" si="348"/>
        <v>10.130233516630572</v>
      </c>
      <c r="AB257" s="80">
        <f t="shared" si="322"/>
        <v>7.0338303003203567E-2</v>
      </c>
      <c r="AC257" s="119">
        <f t="shared" si="349"/>
        <v>0</v>
      </c>
      <c r="AD257" s="119">
        <f t="shared" si="350"/>
        <v>0</v>
      </c>
      <c r="AE257" s="119">
        <f t="shared" si="323"/>
        <v>0</v>
      </c>
      <c r="AF257" s="119">
        <f t="shared" si="351"/>
        <v>0</v>
      </c>
      <c r="AG257" s="119">
        <f t="shared" si="352"/>
        <v>450358.29143095663</v>
      </c>
      <c r="AH257" s="121">
        <f t="shared" si="381"/>
        <v>4469999.9999999972</v>
      </c>
      <c r="AI257" s="126">
        <f t="shared" si="353"/>
        <v>4019641.7085690405</v>
      </c>
      <c r="AJ257" s="119">
        <f t="shared" si="324"/>
        <v>19953.69507387374</v>
      </c>
      <c r="AK257" s="119">
        <f t="shared" si="354"/>
        <v>25966.539134395214</v>
      </c>
      <c r="AL257" s="119">
        <f t="shared" si="355"/>
        <v>3608753.6723109614</v>
      </c>
      <c r="AM257" s="126">
        <f t="shared" si="325"/>
        <v>410888.03625807911</v>
      </c>
      <c r="AN257" s="121">
        <f t="shared" si="356"/>
        <v>59596863.822397783</v>
      </c>
      <c r="AO257" s="120">
        <f t="shared" si="396"/>
        <v>5959.6863822397781</v>
      </c>
      <c r="AP257" s="128">
        <f t="shared" si="326"/>
        <v>7000</v>
      </c>
      <c r="AQ257" s="132">
        <f t="shared" si="357"/>
        <v>228.70000000000022</v>
      </c>
      <c r="AR257" s="132">
        <f t="shared" si="358"/>
        <v>265.97000000000156</v>
      </c>
      <c r="AS257" s="132">
        <f t="shared" si="359"/>
        <v>164.92499999999976</v>
      </c>
      <c r="AT257" s="139">
        <f t="shared" si="397"/>
        <v>13617883383.417908</v>
      </c>
      <c r="AU257" s="139">
        <f t="shared" si="398"/>
        <v>-847925075.76528549</v>
      </c>
      <c r="AV257" s="139">
        <f t="shared" si="391"/>
        <v>7.7138627022532596E-38</v>
      </c>
      <c r="AW257" s="139">
        <f t="shared" si="327"/>
        <v>3.0597397954409536E-36</v>
      </c>
      <c r="AX257" s="133">
        <f t="shared" si="360"/>
        <v>15845018184.460991</v>
      </c>
      <c r="AY257" s="133">
        <f t="shared" si="399"/>
        <v>-995007720.91410828</v>
      </c>
      <c r="AZ257" s="133">
        <f t="shared" si="361"/>
        <v>3.8468097574908343E-6</v>
      </c>
      <c r="BA257" s="133">
        <f t="shared" si="362"/>
        <v>5.0269007540419553E-6</v>
      </c>
      <c r="BB257" s="146">
        <f t="shared" si="400"/>
        <v>9820073236.3355789</v>
      </c>
      <c r="BC257" s="146">
        <f t="shared" si="401"/>
        <v>-611086280.05963326</v>
      </c>
      <c r="BD257" s="146">
        <f t="shared" si="382"/>
        <v>665.8818051798404</v>
      </c>
      <c r="BE257" s="146">
        <f t="shared" si="328"/>
        <v>407.45122705728579</v>
      </c>
      <c r="BF257" s="136">
        <f t="shared" si="363"/>
        <v>2860649463.4750938</v>
      </c>
      <c r="BG257" s="136">
        <f t="shared" si="364"/>
        <v>-180782012.83148766</v>
      </c>
      <c r="BH257" s="136">
        <f t="shared" si="365"/>
        <v>2.0712324602234674E-24</v>
      </c>
      <c r="BI257" s="136">
        <f t="shared" si="366"/>
        <v>2.4606995157168831E-23</v>
      </c>
      <c r="BJ257" s="150">
        <f t="shared" si="329"/>
        <v>407.45123208418653</v>
      </c>
      <c r="BK257" s="150">
        <f t="shared" si="367"/>
        <v>56142040.264377475</v>
      </c>
      <c r="BL257" s="149">
        <f t="shared" si="368"/>
        <v>176145297.9341343</v>
      </c>
      <c r="BM257" s="150">
        <f t="shared" si="369"/>
        <v>0</v>
      </c>
      <c r="BN257" s="150">
        <f t="shared" si="383"/>
        <v>2731137611.0496483</v>
      </c>
      <c r="BO257" s="154">
        <f t="shared" si="370"/>
        <v>6.6469144147439201E-3</v>
      </c>
      <c r="BP257" s="154">
        <f t="shared" si="330"/>
        <v>6.6469144147439201E-3</v>
      </c>
      <c r="BQ257" s="148">
        <f t="shared" si="371"/>
        <v>2051092757325.5842</v>
      </c>
      <c r="BR257" s="148">
        <f t="shared" si="372"/>
        <v>2051.092757325584</v>
      </c>
      <c r="BS257" s="139">
        <f t="shared" si="331"/>
        <v>-24119590.024435926</v>
      </c>
      <c r="BT257" s="139">
        <f t="shared" si="332"/>
        <v>149562395.2643016</v>
      </c>
      <c r="BU257" s="139">
        <f t="shared" si="333"/>
        <v>882999041.91923499</v>
      </c>
      <c r="BV257" s="139">
        <f t="shared" si="373"/>
        <v>251374394634.81793</v>
      </c>
      <c r="BW257" s="139">
        <f t="shared" si="374"/>
        <v>12187043844.138365</v>
      </c>
      <c r="BX257" s="139">
        <f t="shared" si="375"/>
        <v>3988816062188.7969</v>
      </c>
      <c r="BY257" s="143">
        <f t="shared" si="376"/>
        <v>9.7077931460711078</v>
      </c>
      <c r="BZ257" s="143">
        <f t="shared" si="334"/>
        <v>9.7077931460711078</v>
      </c>
      <c r="CA257" s="143">
        <f t="shared" si="335"/>
        <v>107.60363273161109</v>
      </c>
      <c r="CB257" s="143">
        <f t="shared" si="336"/>
        <v>107.60363273161109</v>
      </c>
      <c r="CC257" s="143">
        <f t="shared" si="337"/>
        <v>0.85458158796777994</v>
      </c>
      <c r="CD257" s="143">
        <f t="shared" si="338"/>
        <v>9.7974926617485369</v>
      </c>
      <c r="CE257" s="166">
        <f t="shared" si="339"/>
        <v>96.715368364058122</v>
      </c>
      <c r="CK257" s="189">
        <v>255</v>
      </c>
      <c r="CL257" s="190">
        <f>'Litter calculation'!G$30+CK257</f>
        <v>42930</v>
      </c>
      <c r="CM257" s="193">
        <f t="shared" si="379"/>
        <v>7</v>
      </c>
      <c r="CN257" s="189">
        <f t="shared" si="340"/>
        <v>0.06</v>
      </c>
      <c r="CO257" s="194">
        <f t="shared" si="341"/>
        <v>0.02</v>
      </c>
      <c r="CP257" s="194">
        <f t="shared" si="342"/>
        <v>0.04</v>
      </c>
      <c r="CQ257" s="189">
        <f t="shared" si="343"/>
        <v>0.996</v>
      </c>
      <c r="CR257" s="189">
        <f t="shared" si="405"/>
        <v>9.9599999999999994E-2</v>
      </c>
      <c r="CS257" s="189">
        <f t="shared" si="405"/>
        <v>9.9599999999999994E-2</v>
      </c>
      <c r="CT257" s="189">
        <f t="shared" si="344"/>
        <v>1.6999999999999999E-3</v>
      </c>
      <c r="CU257" s="189">
        <f t="shared" si="406"/>
        <v>1.7000000000000001E-4</v>
      </c>
      <c r="CV257" s="189">
        <f t="shared" si="406"/>
        <v>1.7000000000000001E-4</v>
      </c>
      <c r="CW257" s="189">
        <f t="shared" si="345"/>
        <v>9.9999999999999995E-7</v>
      </c>
      <c r="CX257" s="189">
        <f t="shared" si="407"/>
        <v>9.9999999999999995E-8</v>
      </c>
      <c r="CY257" s="189">
        <f t="shared" si="407"/>
        <v>9.9999999999999995E-8</v>
      </c>
      <c r="CZ257" s="195">
        <f t="shared" si="384"/>
        <v>7.4019303682597357</v>
      </c>
      <c r="DA257" s="195">
        <f t="shared" si="385"/>
        <v>66.983814515869753</v>
      </c>
      <c r="DB257" s="195">
        <f t="shared" si="386"/>
        <v>1.5095190881143754</v>
      </c>
      <c r="DC257" s="195">
        <f t="shared" si="387"/>
        <v>49.013352499115108</v>
      </c>
      <c r="DD257" s="195">
        <f t="shared" si="388"/>
        <v>1.2447973405537511</v>
      </c>
      <c r="DE257" s="195">
        <f t="shared" si="389"/>
        <v>36.961861881311393</v>
      </c>
      <c r="DF257" s="195">
        <f t="shared" si="390"/>
        <v>163.11527569322413</v>
      </c>
    </row>
    <row r="258" spans="9:110" x14ac:dyDescent="0.2">
      <c r="I258" s="69">
        <f t="shared" si="380"/>
        <v>255</v>
      </c>
      <c r="J258" s="76">
        <f t="shared" si="380"/>
        <v>43964</v>
      </c>
      <c r="K258" s="74">
        <f t="shared" si="346"/>
        <v>5</v>
      </c>
      <c r="L258" s="75">
        <f t="shared" si="309"/>
        <v>14.44502385368461</v>
      </c>
      <c r="M258" s="75">
        <f t="shared" si="310"/>
        <v>0.2</v>
      </c>
      <c r="N258" s="75">
        <f t="shared" si="311"/>
        <v>0.1</v>
      </c>
      <c r="O258" s="75">
        <f t="shared" si="312"/>
        <v>0.15</v>
      </c>
      <c r="P258" s="78">
        <f t="shared" si="395"/>
        <v>0.72977330723562028</v>
      </c>
      <c r="Q258" s="78">
        <f t="shared" si="313"/>
        <v>0.14663352033757579</v>
      </c>
      <c r="R258" s="78">
        <f t="shared" si="314"/>
        <v>6.5985084151909096E-2</v>
      </c>
      <c r="S258" s="78">
        <f t="shared" si="315"/>
        <v>0.3224579729645764</v>
      </c>
      <c r="T258" s="79">
        <f t="shared" si="316"/>
        <v>76.334749101081144</v>
      </c>
      <c r="U258" s="79">
        <f t="shared" si="317"/>
        <v>9.541843637635143</v>
      </c>
      <c r="V258" s="79">
        <f t="shared" si="318"/>
        <v>9.541843637635143</v>
      </c>
      <c r="W258" s="79">
        <f t="shared" si="319"/>
        <v>42.938296369358142</v>
      </c>
      <c r="X258" s="78">
        <f t="shared" si="320"/>
        <v>7.0921334288044757E-2</v>
      </c>
      <c r="Y258" s="80">
        <f t="shared" si="321"/>
        <v>1.9910383222876513E-2</v>
      </c>
      <c r="Z258" s="63">
        <f t="shared" si="347"/>
        <v>10.15933703345655</v>
      </c>
      <c r="AA258" s="63">
        <f t="shared" si="348"/>
        <v>10.15933703345655</v>
      </c>
      <c r="AB258" s="80">
        <f t="shared" si="322"/>
        <v>7.0125177500510796E-2</v>
      </c>
      <c r="AC258" s="119">
        <f t="shared" si="349"/>
        <v>0</v>
      </c>
      <c r="AD258" s="119">
        <f t="shared" si="350"/>
        <v>0</v>
      </c>
      <c r="AE258" s="119">
        <f t="shared" si="323"/>
        <v>0</v>
      </c>
      <c r="AF258" s="119">
        <f t="shared" si="351"/>
        <v>0</v>
      </c>
      <c r="AG258" s="119">
        <f t="shared" si="352"/>
        <v>450358.29143095663</v>
      </c>
      <c r="AH258" s="121">
        <f t="shared" si="381"/>
        <v>4469999.9999999972</v>
      </c>
      <c r="AI258" s="126">
        <f t="shared" si="353"/>
        <v>4019641.7085690405</v>
      </c>
      <c r="AJ258" s="119">
        <f t="shared" si="324"/>
        <v>19935.207559896611</v>
      </c>
      <c r="AK258" s="119">
        <f t="shared" si="354"/>
        <v>25948.051620418086</v>
      </c>
      <c r="AL258" s="119">
        <f t="shared" si="355"/>
        <v>3634701.7239313796</v>
      </c>
      <c r="AM258" s="126">
        <f t="shared" si="325"/>
        <v>384939.98463766091</v>
      </c>
      <c r="AN258" s="121">
        <f t="shared" si="356"/>
        <v>55833253.392262742</v>
      </c>
      <c r="AO258" s="120">
        <f t="shared" si="396"/>
        <v>5583.3253392262741</v>
      </c>
      <c r="AP258" s="128">
        <f t="shared" si="326"/>
        <v>7000</v>
      </c>
      <c r="AQ258" s="132">
        <f t="shared" si="357"/>
        <v>228.9000000000002</v>
      </c>
      <c r="AR258" s="132">
        <f t="shared" si="358"/>
        <v>266.07000000000158</v>
      </c>
      <c r="AS258" s="132">
        <f t="shared" si="359"/>
        <v>165.07499999999976</v>
      </c>
      <c r="AT258" s="139">
        <f t="shared" si="397"/>
        <v>12769065050.810501</v>
      </c>
      <c r="AU258" s="139">
        <f t="shared" si="398"/>
        <v>-848818332.60740662</v>
      </c>
      <c r="AV258" s="139">
        <f t="shared" si="391"/>
        <v>3.4768335813746077E-38</v>
      </c>
      <c r="AW258" s="139">
        <f t="shared" si="327"/>
        <v>1.3747402448115453E-36</v>
      </c>
      <c r="AX258" s="133">
        <f t="shared" si="360"/>
        <v>14849970404.74021</v>
      </c>
      <c r="AY258" s="133">
        <f t="shared" si="399"/>
        <v>-995047779.72078133</v>
      </c>
      <c r="AZ258" s="133">
        <f t="shared" si="361"/>
        <v>3.1117888145139443E-6</v>
      </c>
      <c r="BA258" s="133">
        <f t="shared" si="362"/>
        <v>4.0497071471885759E-6</v>
      </c>
      <c r="BB258" s="146">
        <f t="shared" si="400"/>
        <v>9208299315.7189198</v>
      </c>
      <c r="BC258" s="146">
        <f t="shared" si="401"/>
        <v>-611773920.61665916</v>
      </c>
      <c r="BD258" s="146">
        <f t="shared" si="382"/>
        <v>584.38128790121129</v>
      </c>
      <c r="BE258" s="146">
        <f t="shared" si="328"/>
        <v>356.06122249207766</v>
      </c>
      <c r="BF258" s="136">
        <f t="shared" si="363"/>
        <v>2679996162.8286114</v>
      </c>
      <c r="BG258" s="136">
        <f t="shared" si="364"/>
        <v>-180653300.64648247</v>
      </c>
      <c r="BH258" s="136">
        <f t="shared" si="365"/>
        <v>1.4055835113088216E-24</v>
      </c>
      <c r="BI258" s="136">
        <f t="shared" si="366"/>
        <v>1.6635415830227384E-23</v>
      </c>
      <c r="BJ258" s="150">
        <f t="shared" si="329"/>
        <v>356.06122654178483</v>
      </c>
      <c r="BK258" s="150">
        <f t="shared" si="367"/>
        <v>50943970.599605702</v>
      </c>
      <c r="BL258" s="149">
        <f t="shared" si="368"/>
        <v>172474478.35027632</v>
      </c>
      <c r="BM258" s="150">
        <f t="shared" si="369"/>
        <v>0</v>
      </c>
      <c r="BN258" s="150">
        <f t="shared" si="383"/>
        <v>2507719518.1609926</v>
      </c>
      <c r="BO258" s="154">
        <f t="shared" si="370"/>
        <v>6.514572708058575E-3</v>
      </c>
      <c r="BP258" s="154">
        <f t="shared" si="330"/>
        <v>6.514572708058575E-3</v>
      </c>
      <c r="BQ258" s="148">
        <f t="shared" si="371"/>
        <v>2051265231803.9346</v>
      </c>
      <c r="BR258" s="148">
        <f t="shared" si="372"/>
        <v>2051.2652318039345</v>
      </c>
      <c r="BS258" s="139">
        <f t="shared" si="331"/>
        <v>-24188884.073083419</v>
      </c>
      <c r="BT258" s="139">
        <f t="shared" si="332"/>
        <v>135714737.6773496</v>
      </c>
      <c r="BU258" s="139">
        <f t="shared" si="333"/>
        <v>827236637.33760154</v>
      </c>
      <c r="BV258" s="139">
        <f t="shared" si="373"/>
        <v>251898317674.59399</v>
      </c>
      <c r="BW258" s="139">
        <f t="shared" si="374"/>
        <v>11438006151.501268</v>
      </c>
      <c r="BX258" s="139">
        <f t="shared" si="375"/>
        <v>3747368610406.6162</v>
      </c>
      <c r="BY258" s="143">
        <f t="shared" si="376"/>
        <v>9.7349424844342085</v>
      </c>
      <c r="BZ258" s="143">
        <f t="shared" si="334"/>
        <v>9.7349424844342085</v>
      </c>
      <c r="CA258" s="143">
        <f t="shared" si="335"/>
        <v>107.9045628596198</v>
      </c>
      <c r="CB258" s="143">
        <f t="shared" si="336"/>
        <v>107.9045628596198</v>
      </c>
      <c r="CC258" s="143">
        <f t="shared" si="337"/>
        <v>0.85495314847258408</v>
      </c>
      <c r="CD258" s="143">
        <f t="shared" si="338"/>
        <v>9.8251075077679513</v>
      </c>
      <c r="CE258" s="166">
        <f t="shared" si="339"/>
        <v>96.710124641126484</v>
      </c>
      <c r="CK258" s="189">
        <v>256</v>
      </c>
      <c r="CL258" s="190">
        <f>'Litter calculation'!G$30+CK258</f>
        <v>42931</v>
      </c>
      <c r="CM258" s="193">
        <f t="shared" si="379"/>
        <v>7</v>
      </c>
      <c r="CN258" s="189">
        <f t="shared" si="340"/>
        <v>0.06</v>
      </c>
      <c r="CO258" s="194">
        <f t="shared" si="341"/>
        <v>0.02</v>
      </c>
      <c r="CP258" s="194">
        <f t="shared" si="342"/>
        <v>0.04</v>
      </c>
      <c r="CQ258" s="189">
        <f t="shared" si="343"/>
        <v>0.996</v>
      </c>
      <c r="CR258" s="189">
        <f t="shared" si="405"/>
        <v>9.9599999999999994E-2</v>
      </c>
      <c r="CS258" s="189">
        <f t="shared" si="405"/>
        <v>9.9599999999999994E-2</v>
      </c>
      <c r="CT258" s="189">
        <f t="shared" si="344"/>
        <v>1.6999999999999999E-3</v>
      </c>
      <c r="CU258" s="189">
        <f t="shared" si="406"/>
        <v>1.7000000000000001E-4</v>
      </c>
      <c r="CV258" s="189">
        <f t="shared" si="406"/>
        <v>1.7000000000000001E-4</v>
      </c>
      <c r="CW258" s="189">
        <f t="shared" si="345"/>
        <v>9.9999999999999995E-7</v>
      </c>
      <c r="CX258" s="189">
        <f t="shared" si="407"/>
        <v>9.9999999999999995E-8</v>
      </c>
      <c r="CY258" s="189">
        <f t="shared" si="407"/>
        <v>9.9999999999999995E-8</v>
      </c>
      <c r="CZ258" s="195">
        <f t="shared" si="384"/>
        <v>7.4491177763647043</v>
      </c>
      <c r="DA258" s="195">
        <f t="shared" si="385"/>
        <v>66.983987532088733</v>
      </c>
      <c r="DB258" s="195">
        <f t="shared" si="386"/>
        <v>1.5112544916807107</v>
      </c>
      <c r="DC258" s="195">
        <f t="shared" si="387"/>
        <v>49.031355597780106</v>
      </c>
      <c r="DD258" s="195">
        <f t="shared" si="388"/>
        <v>1.2485697429921594</v>
      </c>
      <c r="DE258" s="195">
        <f t="shared" si="389"/>
        <v>36.99787418512539</v>
      </c>
      <c r="DF258" s="195">
        <f t="shared" si="390"/>
        <v>163.2221593260318</v>
      </c>
    </row>
    <row r="259" spans="9:110" x14ac:dyDescent="0.2">
      <c r="I259" s="69">
        <f t="shared" si="380"/>
        <v>256</v>
      </c>
      <c r="J259" s="76">
        <f t="shared" si="380"/>
        <v>43965</v>
      </c>
      <c r="K259" s="74">
        <f t="shared" si="346"/>
        <v>5</v>
      </c>
      <c r="L259" s="75">
        <f t="shared" ref="L259:L273" si="408">IF(D$8="seasonal",(17.2388+7.8574*SIN((2*PI()*(J259-DATE(YEAR(J259),1,0))/361.8)+1.178))+D$73,D$9)</f>
        <v>14.317913192734036</v>
      </c>
      <c r="M259" s="75">
        <f t="shared" ref="M259:M273" si="409">IF($K259=12,D$37,IF($K259&lt;=2,D$37,IF($K259&lt;=5,D$40,IF($K259&lt;=8,D$43,D$46))))</f>
        <v>0.2</v>
      </c>
      <c r="N259" s="75">
        <f t="shared" ref="N259:N273" si="410">IF($K259=12,D$39,IF($K259&lt;=2,D$39,IF($K259&lt;=5,D$42,IF($K259&lt;=8,D$45,D$48))))</f>
        <v>0.1</v>
      </c>
      <c r="O259" s="75">
        <f t="shared" ref="O259:O273" si="411">IF($K259=12,D$38,IF($K259&lt;=2,D$38,IF($K259&lt;=5,D$41,IF($K259&lt;=8,D$44,D$47))))</f>
        <v>0.15</v>
      </c>
      <c r="P259" s="78">
        <f t="shared" si="395"/>
        <v>0.72703651918772472</v>
      </c>
      <c r="Q259" s="78">
        <f t="shared" ref="Q259:Q273" si="412">$D$76*1.03^($L259-20)</f>
        <v>0.14608361687864979</v>
      </c>
      <c r="R259" s="78">
        <f t="shared" ref="R259:R273" si="413">$D$75*1.03^($L259-20)</f>
        <v>6.5737627595392409E-2</v>
      </c>
      <c r="S259" s="78">
        <f t="shared" ref="S259:S273" si="414">$D$77*1.03^($L259-20)</f>
        <v>0.32124869452480859</v>
      </c>
      <c r="T259" s="79">
        <f t="shared" ref="T259:T273" si="415">$D$78*(0.93255 + 0.06745*(EXP(0.2047*($L259-20))))</f>
        <v>76.290296609198393</v>
      </c>
      <c r="U259" s="79">
        <f t="shared" ref="U259:U273" si="416">$D$80*(0.93255 + 0.06745*(EXP(0.2047*($L259-20))))</f>
        <v>9.5362870761497991</v>
      </c>
      <c r="V259" s="79">
        <f t="shared" ref="V259:V273" si="417">$D$79*(0.93255 + 0.06745*(EXP(0.2047*($L259-20))))</f>
        <v>9.5362870761497991</v>
      </c>
      <c r="W259" s="79">
        <f t="shared" ref="W259:W273" si="418">$D$81*(0.93255 + 0.06745*(EXP(0.2047*($L259-20))))</f>
        <v>42.913291842674091</v>
      </c>
      <c r="X259" s="78">
        <f t="shared" ref="X259:X273" si="419">D$83*1.05^(L259-20)</f>
        <v>7.0482858964573986E-2</v>
      </c>
      <c r="Y259" s="80">
        <f t="shared" ref="Y259:Y273" si="420">+D$84*(-0.2088+0.0604*$L259)</f>
        <v>1.9680058705234073E-2</v>
      </c>
      <c r="Z259" s="63">
        <f t="shared" si="347"/>
        <v>10.188398711064934</v>
      </c>
      <c r="AA259" s="63">
        <f t="shared" si="348"/>
        <v>10.188398711064934</v>
      </c>
      <c r="AB259" s="80">
        <f t="shared" ref="AB259:AB273" si="421">+D$85*1.024^($L259-20)</f>
        <v>6.9914094828564796E-2</v>
      </c>
      <c r="AC259" s="119">
        <f t="shared" si="349"/>
        <v>0</v>
      </c>
      <c r="AD259" s="119">
        <f t="shared" si="350"/>
        <v>0</v>
      </c>
      <c r="AE259" s="119">
        <f t="shared" ref="AE259:AE273" si="422">IF(I259&lt;D$16,(D$27/100)*AD259,(D$28/100)*AD259)</f>
        <v>0</v>
      </c>
      <c r="AF259" s="119">
        <f t="shared" si="351"/>
        <v>0</v>
      </c>
      <c r="AG259" s="119">
        <f t="shared" si="352"/>
        <v>450358.29143095663</v>
      </c>
      <c r="AH259" s="121">
        <f t="shared" si="381"/>
        <v>4469999.9999999972</v>
      </c>
      <c r="AI259" s="126">
        <f t="shared" si="353"/>
        <v>4019641.7085690405</v>
      </c>
      <c r="AJ259" s="119">
        <f t="shared" ref="AJ259:AJ273" si="423">IF(((SUM(AF$3:AF$273))/(D$91*SQRT(2*PI())))*(EXP(-0.5*((I259-D$92)/D$91)^2)-EXP(-9/2))&lt;0,0,(SUM(AF$3:AF$273))/(D$91*SQRT(2*PI())))*EXP(-0.5*((I259-D$92)/D$91)^2)</f>
        <v>19913.639402002846</v>
      </c>
      <c r="AK259" s="119">
        <f t="shared" si="354"/>
        <v>25926.48346252432</v>
      </c>
      <c r="AL259" s="119">
        <f t="shared" si="355"/>
        <v>3660628.2073939038</v>
      </c>
      <c r="AM259" s="126">
        <f t="shared" ref="AM259:AM273" si="424">AI259-AL259</f>
        <v>359013.50117513677</v>
      </c>
      <c r="AN259" s="121">
        <f t="shared" si="356"/>
        <v>52072771.295044415</v>
      </c>
      <c r="AO259" s="120">
        <f t="shared" si="396"/>
        <v>5207.2771295044413</v>
      </c>
      <c r="AP259" s="128">
        <f t="shared" ref="AP259:AP273" si="425">D$21</f>
        <v>7000</v>
      </c>
      <c r="AQ259" s="132">
        <f t="shared" si="357"/>
        <v>229.10000000000019</v>
      </c>
      <c r="AR259" s="132">
        <f t="shared" si="358"/>
        <v>266.17000000000161</v>
      </c>
      <c r="AS259" s="132">
        <f t="shared" si="359"/>
        <v>165.22499999999977</v>
      </c>
      <c r="AT259" s="139">
        <f t="shared" si="397"/>
        <v>11919457349.435677</v>
      </c>
      <c r="AU259" s="139">
        <f t="shared" si="398"/>
        <v>-849607701.37482452</v>
      </c>
      <c r="AV259" s="139">
        <f t="shared" si="391"/>
        <v>1.564389051433032E-38</v>
      </c>
      <c r="AW259" s="139">
        <f t="shared" ref="AW259:AW273" si="426">T259*AV259*(1-EXP(-P259))</f>
        <v>6.1662276274838698E-37</v>
      </c>
      <c r="AX259" s="133">
        <f t="shared" si="360"/>
        <v>13855002258.472549</v>
      </c>
      <c r="AY259" s="133">
        <f t="shared" si="399"/>
        <v>-994968146.26766014</v>
      </c>
      <c r="AZ259" s="133">
        <f t="shared" si="361"/>
        <v>2.5073155806200259E-6</v>
      </c>
      <c r="BA259" s="133">
        <f t="shared" si="362"/>
        <v>3.2497823351024433E-6</v>
      </c>
      <c r="BB259" s="146">
        <f t="shared" si="400"/>
        <v>8595912721.5294437</v>
      </c>
      <c r="BC259" s="146">
        <f t="shared" si="401"/>
        <v>-612386594.18947601</v>
      </c>
      <c r="BD259" s="146">
        <f t="shared" si="382"/>
        <v>510.68360200741614</v>
      </c>
      <c r="BE259" s="146">
        <f t="shared" ref="BE259:BE273" si="427">V259*BD259*(1-EXP(-R259))</f>
        <v>309.84800756540437</v>
      </c>
      <c r="BF259" s="136">
        <f t="shared" si="363"/>
        <v>2499493022.1621318</v>
      </c>
      <c r="BG259" s="136">
        <f t="shared" si="364"/>
        <v>-180503140.66647959</v>
      </c>
      <c r="BH259" s="136">
        <f t="shared" si="365"/>
        <v>9.5073148165243192E-25</v>
      </c>
      <c r="BI259" s="136">
        <f t="shared" si="366"/>
        <v>1.1209821184110147E-23</v>
      </c>
      <c r="BJ259" s="150">
        <f t="shared" ref="BJ259:BJ273" si="428">SUM(BI259,BA259,BE259,AW259)</f>
        <v>309.84801081518668</v>
      </c>
      <c r="BK259" s="150">
        <f t="shared" si="367"/>
        <v>46028112.27227293</v>
      </c>
      <c r="BL259" s="149">
        <f t="shared" si="368"/>
        <v>168899961.58089292</v>
      </c>
      <c r="BM259" s="150">
        <f t="shared" si="369"/>
        <v>0</v>
      </c>
      <c r="BN259" s="150">
        <f t="shared" si="383"/>
        <v>2292791754.1558375</v>
      </c>
      <c r="BO259" s="154">
        <f t="shared" si="370"/>
        <v>6.3863663807934342E-3</v>
      </c>
      <c r="BP259" s="154">
        <f t="shared" ref="BP259:BP273" si="429">IF(AK259&gt;0,BO259,NA())</f>
        <v>6.3863663807934342E-3</v>
      </c>
      <c r="BQ259" s="148">
        <f t="shared" si="371"/>
        <v>2051434131765.5154</v>
      </c>
      <c r="BR259" s="148">
        <f t="shared" si="372"/>
        <v>2051.4341317655153</v>
      </c>
      <c r="BS259" s="139">
        <f t="shared" ref="BS259:BS273" si="430">(IF(I259&lt;D$16,(AC259-0.3*AC259)*AA259*1000000,(AC259-0.3*(VLOOKUP(D$16,I$2:AJ$154,4))-0.1*(AC259-(VLOOKUP(D$16,I$2:AJ$154,4))))*AA259*1000000))</f>
        <v>-24258078.50460228</v>
      </c>
      <c r="BT259" s="139">
        <f t="shared" ref="BT259:BT273" si="431">BK259*2.664</f>
        <v>122618891.09333509</v>
      </c>
      <c r="BU259" s="139">
        <f t="shared" ref="BU259:BU273" si="432">(D$82*(1-EXP(-X259*I259)))*AN259</f>
        <v>771520582.81283069</v>
      </c>
      <c r="BV259" s="139">
        <f t="shared" si="373"/>
        <v>252392825331.30893</v>
      </c>
      <c r="BW259" s="139">
        <f t="shared" si="374"/>
        <v>10684508570.882828</v>
      </c>
      <c r="BX259" s="139">
        <f t="shared" si="375"/>
        <v>3504741896093.7793</v>
      </c>
      <c r="BY259" s="143">
        <f t="shared" si="376"/>
        <v>9.7621451132671151</v>
      </c>
      <c r="BZ259" s="143">
        <f t="shared" ref="BZ259:BZ273" si="433">IF(AK259&gt;0,BY259,NA())</f>
        <v>9.7621451132671151</v>
      </c>
      <c r="CA259" s="143">
        <f t="shared" ref="CA259:CA273" si="434">100*BY259/D$88</f>
        <v>108.20608367266423</v>
      </c>
      <c r="CB259" s="143">
        <f t="shared" ref="CB259:CB273" si="435">IF(AK259&gt;0,CA259,NA())</f>
        <v>108.20608367266423</v>
      </c>
      <c r="CC259" s="143">
        <f t="shared" ref="CC259:CC273" si="436">(BO259*AK259+D$24*D$21)/(AK259+D$21)</f>
        <v>0.85540795920142076</v>
      </c>
      <c r="CD259" s="143">
        <f t="shared" ref="CD259:CD273" si="437">((BY259*AK259)+(D$21*(IF(D$22="custom",D$23,Z259))))/(D$21+AK259)</f>
        <v>9.852764422431445</v>
      </c>
      <c r="CE259" s="166">
        <f t="shared" ref="CE259:CE273" si="438">100*CD259/Z259</f>
        <v>96.70572090716297</v>
      </c>
      <c r="CK259" s="189">
        <v>257</v>
      </c>
      <c r="CL259" s="190">
        <f>'Litter calculation'!G$30+CK259</f>
        <v>42932</v>
      </c>
      <c r="CM259" s="193">
        <f t="shared" si="379"/>
        <v>7</v>
      </c>
      <c r="CN259" s="189">
        <f t="shared" ref="CN259:CN322" si="439">IF($CM259=12,D$37,IF($CM259&lt;=2,D$37,IF($CM259&lt;=5,D$40,IF($CM259&lt;=8,D$43,D$46))))</f>
        <v>0.06</v>
      </c>
      <c r="CO259" s="194">
        <f t="shared" ref="CO259:CO322" si="440">IF($CM259=12,D$39,IF($CM259&lt;=2,D$39,IF($CM259&lt;=5,D$42,IF($CM259&lt;=8,D$45,D$48))))</f>
        <v>0.02</v>
      </c>
      <c r="CP259" s="194">
        <f t="shared" ref="CP259:CP322" si="441">IF($CM259=12,D$38,IF($CM259&lt;=2,D$38,IF($CM259&lt;=5,D$41,IF($CM259&lt;=8,D$44,D$47))))</f>
        <v>0.04</v>
      </c>
      <c r="CQ259" s="189">
        <f t="shared" ref="CQ259:CQ322" si="442">IF($CM259=12,$D$49,IF($CM259&lt;=2,$D$49,IF($CM259&lt;=5,$D$51,IF($CM259&lt;=8,$D$53,$D$55))))</f>
        <v>0.996</v>
      </c>
      <c r="CR259" s="189">
        <f t="shared" si="405"/>
        <v>9.9599999999999994E-2</v>
      </c>
      <c r="CS259" s="189">
        <f t="shared" si="405"/>
        <v>9.9599999999999994E-2</v>
      </c>
      <c r="CT259" s="189">
        <f t="shared" ref="CT259:CT322" si="443">IF($CM259=12,$D$57,IF($CM259&lt;=2,$D$57,IF($CM259&lt;=5,$D$59,IF($CM259&lt;=8,$D$61,$D$63))))</f>
        <v>1.6999999999999999E-3</v>
      </c>
      <c r="CU259" s="189">
        <f t="shared" si="406"/>
        <v>1.7000000000000001E-4</v>
      </c>
      <c r="CV259" s="189">
        <f t="shared" si="406"/>
        <v>1.7000000000000001E-4</v>
      </c>
      <c r="CW259" s="189">
        <f t="shared" ref="CW259:CW322" si="444">IF($CM259=12,$D$65,IF($CM259&lt;=2,$D$65,IF($CM259&lt;=5,$D$67,IF($CM259&lt;=8,$D$69,$D$71))))</f>
        <v>9.9999999999999995E-7</v>
      </c>
      <c r="CX259" s="189">
        <f t="shared" si="407"/>
        <v>9.9999999999999995E-8</v>
      </c>
      <c r="CY259" s="189">
        <f t="shared" si="407"/>
        <v>9.9999999999999995E-8</v>
      </c>
      <c r="CZ259" s="195">
        <f t="shared" si="384"/>
        <v>7.4962250340230767</v>
      </c>
      <c r="DA259" s="195">
        <f t="shared" si="385"/>
        <v>66.984160548134696</v>
      </c>
      <c r="DB259" s="195">
        <f t="shared" si="386"/>
        <v>1.512989600253515</v>
      </c>
      <c r="DC259" s="195">
        <f t="shared" si="387"/>
        <v>49.049358694644795</v>
      </c>
      <c r="DD259" s="195">
        <f t="shared" si="388"/>
        <v>1.2523415041766612</v>
      </c>
      <c r="DE259" s="195">
        <f t="shared" si="389"/>
        <v>37.033886485338158</v>
      </c>
      <c r="DF259" s="195">
        <f t="shared" si="390"/>
        <v>163.32896186657089</v>
      </c>
    </row>
    <row r="260" spans="9:110" x14ac:dyDescent="0.2">
      <c r="I260" s="69">
        <f t="shared" si="380"/>
        <v>257</v>
      </c>
      <c r="J260" s="76">
        <f t="shared" si="380"/>
        <v>43966</v>
      </c>
      <c r="K260" s="74">
        <f t="shared" ref="K260:K273" si="445">MONTH(J260)</f>
        <v>5</v>
      </c>
      <c r="L260" s="75">
        <f t="shared" si="408"/>
        <v>14.191683431405677</v>
      </c>
      <c r="M260" s="75">
        <f t="shared" si="409"/>
        <v>0.2</v>
      </c>
      <c r="N260" s="75">
        <f t="shared" si="410"/>
        <v>0.1</v>
      </c>
      <c r="O260" s="75">
        <f t="shared" si="411"/>
        <v>0.15</v>
      </c>
      <c r="P260" s="78">
        <f t="shared" si="395"/>
        <v>0.72432885468688246</v>
      </c>
      <c r="Q260" s="78">
        <f t="shared" si="412"/>
        <v>0.14553956522080616</v>
      </c>
      <c r="R260" s="78">
        <f t="shared" si="413"/>
        <v>6.5492804349362763E-2</v>
      </c>
      <c r="S260" s="78">
        <f t="shared" si="414"/>
        <v>0.32005228462908764</v>
      </c>
      <c r="T260" s="79">
        <f t="shared" si="415"/>
        <v>76.247282123538952</v>
      </c>
      <c r="U260" s="79">
        <f t="shared" si="416"/>
        <v>9.530910265442369</v>
      </c>
      <c r="V260" s="79">
        <f t="shared" si="417"/>
        <v>9.530910265442369</v>
      </c>
      <c r="W260" s="79">
        <f t="shared" si="418"/>
        <v>42.889096194490655</v>
      </c>
      <c r="X260" s="78">
        <f t="shared" si="419"/>
        <v>7.0050105175985339E-2</v>
      </c>
      <c r="Y260" s="80">
        <f t="shared" si="420"/>
        <v>1.9451330377707087E-2</v>
      </c>
      <c r="Z260" s="63">
        <f t="shared" ref="Z260:Z273" si="446">14.652 - (0.41022*L260) + (0.007991*L260^2) - (0.000077774*L260^3)</f>
        <v>10.21740769677773</v>
      </c>
      <c r="AA260" s="63">
        <f t="shared" ref="AA260:AA273" si="447">IF(D$10="saturated",Z260,D$11)</f>
        <v>10.21740769677773</v>
      </c>
      <c r="AB260" s="80">
        <f t="shared" si="421"/>
        <v>6.9705103788589282E-2</v>
      </c>
      <c r="AC260" s="119">
        <f t="shared" ref="AC260:AC273" si="448">IF(((1000*D$5)/(((D$6+1)/6)*SQRT(2*PI())))*((EXP(-0.5*((I260-(D$6+1)/2)/((D$6+1)/6))^2))-EXP(-9/2))&gt;0,((1000*D$5)/(((D$6+1)/6)*SQRT(2*PI())))*((EXP(-0.5*((I260-(D$6+1)/2)/((D$6+1)/6))^2))),0)</f>
        <v>0</v>
      </c>
      <c r="AD260" s="119">
        <f t="shared" ref="AD260:AD273" si="449">IF(AC260=0,AC260,AC260+(D$5*1000-SUM(AC$3:AC$273))/D$6)</f>
        <v>0</v>
      </c>
      <c r="AE260" s="119">
        <f t="shared" si="422"/>
        <v>0</v>
      </c>
      <c r="AF260" s="119">
        <f t="shared" ref="AF260:AF273" si="450">AD260-AE260</f>
        <v>0</v>
      </c>
      <c r="AG260" s="119">
        <f t="shared" ref="AG260:AG273" si="451">AG259+AE260</f>
        <v>450358.29143095663</v>
      </c>
      <c r="AH260" s="121">
        <f t="shared" si="381"/>
        <v>4469999.9999999972</v>
      </c>
      <c r="AI260" s="126">
        <f t="shared" ref="AI260:AI273" si="452">AH260-AG260</f>
        <v>4019641.7085690405</v>
      </c>
      <c r="AJ260" s="119">
        <f t="shared" si="423"/>
        <v>19889.000638808637</v>
      </c>
      <c r="AK260" s="119">
        <f t="shared" ref="AK260:AK273" si="453">IF(AJ260=0,AJ260,AJ260+(SUM(AF$3:AF$273)-SUM(AJ$3:AJ$273))/(COUNTIF(AJ$3:AJ$273,"&gt;0")))</f>
        <v>25901.844699330111</v>
      </c>
      <c r="AL260" s="119">
        <f t="shared" ref="AL260:AL273" si="454">AL259+AK260</f>
        <v>3686530.0520932339</v>
      </c>
      <c r="AM260" s="126">
        <f t="shared" si="424"/>
        <v>333111.65647580661</v>
      </c>
      <c r="AN260" s="121">
        <f t="shared" ref="AN260:AN273" si="455">AM260*1000/D$90</f>
        <v>48315862.903763592</v>
      </c>
      <c r="AO260" s="120">
        <f t="shared" si="396"/>
        <v>4831.5862903763591</v>
      </c>
      <c r="AP260" s="128">
        <f t="shared" si="425"/>
        <v>7000</v>
      </c>
      <c r="AQ260" s="132">
        <f t="shared" ref="AQ260:AQ273" si="456">AQ259+M259</f>
        <v>229.30000000000018</v>
      </c>
      <c r="AR260" s="132">
        <f t="shared" ref="AR260:AR273" si="457">AR259+N259</f>
        <v>266.27000000000163</v>
      </c>
      <c r="AS260" s="132">
        <f t="shared" ref="AS260:AS273" si="458">AS259+O259</f>
        <v>165.37499999999977</v>
      </c>
      <c r="AT260" s="139">
        <f t="shared" si="397"/>
        <v>11069164191.252249</v>
      </c>
      <c r="AU260" s="139">
        <f t="shared" si="398"/>
        <v>-850293158.18342781</v>
      </c>
      <c r="AV260" s="139">
        <f t="shared" si="391"/>
        <v>7.0219084819038845E-39</v>
      </c>
      <c r="AW260" s="139">
        <f t="shared" si="426"/>
        <v>2.7591927503071548E-37</v>
      </c>
      <c r="AX260" s="133">
        <f t="shared" ref="AX260:AX273" si="459">AN260*AR259</f>
        <v>12860233229.094833</v>
      </c>
      <c r="AY260" s="133">
        <f t="shared" si="399"/>
        <v>-994769029.37771606</v>
      </c>
      <c r="AZ260" s="133">
        <f t="shared" ref="AZ260:AZ273" si="460">IF(AY260&lt;0,AZ259-AZ259*(1-EXP(-Q259))+(AY260*((AZ259-AZ259*(1-EXP(-Q259)))/AX259)),AZ259-AZ259*(1-EXP(-Q259))+AY260)</f>
        <v>2.0109808487393588E-6</v>
      </c>
      <c r="BA260" s="133">
        <f t="shared" ref="BA260:BA273" si="461">U260*AZ260*(1-EXP(-Q260))</f>
        <v>2.5959905228535034E-6</v>
      </c>
      <c r="BB260" s="146">
        <f t="shared" si="400"/>
        <v>7982988448.2743282</v>
      </c>
      <c r="BC260" s="146">
        <f t="shared" si="401"/>
        <v>-612924273.25511551</v>
      </c>
      <c r="BD260" s="146">
        <f t="shared" si="382"/>
        <v>444.09504505476389</v>
      </c>
      <c r="BE260" s="146">
        <f t="shared" si="427"/>
        <v>268.32425256250485</v>
      </c>
      <c r="BF260" s="136">
        <f t="shared" ref="BF260:BF273" si="462">AN260*D$97</f>
        <v>2319161419.3806524</v>
      </c>
      <c r="BG260" s="136">
        <f t="shared" ref="BG260:BG273" si="463">(BF260-BF259)</f>
        <v>-180331602.78147936</v>
      </c>
      <c r="BH260" s="136">
        <f t="shared" ref="BH260:BH273" si="464">IF(BG260&lt;0,BH259-BH259*(1-EXP(-S260))+(BG260*((BH259-BH259*(1-EXP(-S260)))/BF259)),BH259-BH259*(1-EXP(-S260))+BG260)</f>
        <v>6.405307486013218E-25</v>
      </c>
      <c r="BI260" s="136">
        <f t="shared" ref="BI260:BI273" si="465">W260*BH260*(1-EXP(-S260))</f>
        <v>7.5242177244745765E-24</v>
      </c>
      <c r="BJ260" s="150">
        <f t="shared" si="428"/>
        <v>268.32425515849536</v>
      </c>
      <c r="BK260" s="150">
        <f t="shared" ref="BK260:BK273" si="466">Y260*(BN259+BJ260-BL260)</f>
        <v>41380241.912157238</v>
      </c>
      <c r="BL260" s="149">
        <f t="shared" ref="BL260:BL273" si="467">BO259*(AK260*1000000)</f>
        <v>165418670.18833444</v>
      </c>
      <c r="BM260" s="150">
        <f t="shared" ref="BM260:BM273" si="468">AD260*D$12*1000000</f>
        <v>0</v>
      </c>
      <c r="BN260" s="150">
        <f t="shared" si="383"/>
        <v>2085993110.379601</v>
      </c>
      <c r="BO260" s="154">
        <f t="shared" ref="BO260:BO273" si="469">IF(AM260=0,NA(),(BN260)/(AM260*1000000))</f>
        <v>6.2621438482477832E-3</v>
      </c>
      <c r="BP260" s="154">
        <f t="shared" si="429"/>
        <v>6.2621438482477832E-3</v>
      </c>
      <c r="BQ260" s="148">
        <f t="shared" ref="BQ260:BQ273" si="470">BQ259+BL260</f>
        <v>2051599550435.7036</v>
      </c>
      <c r="BR260" s="148">
        <f t="shared" ref="BR260:BR273" si="471">BQ260*0.001/1000000</f>
        <v>2051.5995504357038</v>
      </c>
      <c r="BS260" s="139">
        <f t="shared" si="430"/>
        <v>-24327147.479297552</v>
      </c>
      <c r="BT260" s="139">
        <f t="shared" si="431"/>
        <v>110236964.45398688</v>
      </c>
      <c r="BU260" s="139">
        <f t="shared" si="432"/>
        <v>715857477.08356881</v>
      </c>
      <c r="BV260" s="139">
        <f t="shared" ref="BV260:BV273" si="472">BY259*AK260*1000000</f>
        <v>252857566656.16916</v>
      </c>
      <c r="BW260" s="139">
        <f t="shared" ref="BW260:BW273" si="473">(Z259-BY259)*AB259*AM260*1000000</f>
        <v>9927105263.9806232</v>
      </c>
      <c r="BX260" s="139">
        <f t="shared" ref="BX260:BX273" si="474">IF((BX259+BS260-BT260-BV260+BW260-BU260)&lt;0,0,(BX259+BS260-BT260-BV260+BW260-BU260))</f>
        <v>3260961013112.5737</v>
      </c>
      <c r="BY260" s="143">
        <f t="shared" ref="BY260:BY273" si="475">IF(AM260=0,NA(),BX260/(AM260*1000000))</f>
        <v>9.7893932851593632</v>
      </c>
      <c r="BZ260" s="143">
        <f t="shared" si="433"/>
        <v>9.7893932851593632</v>
      </c>
      <c r="CA260" s="143">
        <f t="shared" si="434"/>
        <v>108.50810929648871</v>
      </c>
      <c r="CB260" s="143">
        <f t="shared" si="435"/>
        <v>108.50810929648871</v>
      </c>
      <c r="CC260" s="143">
        <f t="shared" si="436"/>
        <v>0.85594596092709563</v>
      </c>
      <c r="CD260" s="143">
        <f t="shared" si="437"/>
        <v>9.8804550754239546</v>
      </c>
      <c r="CE260" s="166">
        <f t="shared" si="438"/>
        <v>96.702171124481609</v>
      </c>
      <c r="CK260" s="189">
        <v>258</v>
      </c>
      <c r="CL260" s="190">
        <f>'Litter calculation'!G$30+CK260</f>
        <v>42933</v>
      </c>
      <c r="CM260" s="193">
        <f t="shared" ref="CM260:CM323" si="476">MONTH(CL260)</f>
        <v>7</v>
      </c>
      <c r="CN260" s="189">
        <f t="shared" si="439"/>
        <v>0.06</v>
      </c>
      <c r="CO260" s="194">
        <f t="shared" si="440"/>
        <v>0.02</v>
      </c>
      <c r="CP260" s="194">
        <f t="shared" si="441"/>
        <v>0.04</v>
      </c>
      <c r="CQ260" s="189">
        <f t="shared" si="442"/>
        <v>0.996</v>
      </c>
      <c r="CR260" s="189">
        <f t="shared" si="405"/>
        <v>9.9599999999999994E-2</v>
      </c>
      <c r="CS260" s="189">
        <f t="shared" si="405"/>
        <v>9.9599999999999994E-2</v>
      </c>
      <c r="CT260" s="189">
        <f t="shared" si="443"/>
        <v>1.6999999999999999E-3</v>
      </c>
      <c r="CU260" s="189">
        <f t="shared" si="406"/>
        <v>1.7000000000000001E-4</v>
      </c>
      <c r="CV260" s="189">
        <f t="shared" si="406"/>
        <v>1.7000000000000001E-4</v>
      </c>
      <c r="CW260" s="189">
        <f t="shared" si="444"/>
        <v>9.9999999999999995E-7</v>
      </c>
      <c r="CX260" s="189">
        <f t="shared" si="407"/>
        <v>9.9999999999999995E-8</v>
      </c>
      <c r="CY260" s="189">
        <f t="shared" si="407"/>
        <v>9.9999999999999995E-8</v>
      </c>
      <c r="CZ260" s="195">
        <f t="shared" si="384"/>
        <v>7.5432522773748607</v>
      </c>
      <c r="DA260" s="195">
        <f t="shared" si="385"/>
        <v>66.984333564007642</v>
      </c>
      <c r="DB260" s="195">
        <f t="shared" si="386"/>
        <v>1.5147244138829328</v>
      </c>
      <c r="DC260" s="195">
        <f t="shared" si="387"/>
        <v>49.067361789709175</v>
      </c>
      <c r="DD260" s="195">
        <f t="shared" si="388"/>
        <v>1.2561126242162606</v>
      </c>
      <c r="DE260" s="195">
        <f t="shared" si="389"/>
        <v>37.069898781949696</v>
      </c>
      <c r="DF260" s="195">
        <f t="shared" si="390"/>
        <v>163.43568345114056</v>
      </c>
    </row>
    <row r="261" spans="9:110" x14ac:dyDescent="0.2">
      <c r="I261" s="69">
        <f t="shared" ref="I261:J273" si="477">I260+1</f>
        <v>258</v>
      </c>
      <c r="J261" s="76">
        <f t="shared" si="477"/>
        <v>43967</v>
      </c>
      <c r="K261" s="74">
        <f t="shared" si="445"/>
        <v>5</v>
      </c>
      <c r="L261" s="75">
        <f t="shared" si="408"/>
        <v>14.066372638873876</v>
      </c>
      <c r="M261" s="75">
        <f t="shared" si="409"/>
        <v>0.2</v>
      </c>
      <c r="N261" s="75">
        <f t="shared" si="410"/>
        <v>0.1</v>
      </c>
      <c r="O261" s="75">
        <f t="shared" si="411"/>
        <v>0.15</v>
      </c>
      <c r="P261" s="78">
        <f t="shared" si="395"/>
        <v>0.72165087658260774</v>
      </c>
      <c r="Q261" s="78">
        <f t="shared" si="412"/>
        <v>0.14500147845752864</v>
      </c>
      <c r="R261" s="78">
        <f t="shared" si="413"/>
        <v>6.5250665305887884E-2</v>
      </c>
      <c r="S261" s="78">
        <f t="shared" si="414"/>
        <v>0.3188689919783616</v>
      </c>
      <c r="T261" s="79">
        <f t="shared" si="415"/>
        <v>76.205666128136528</v>
      </c>
      <c r="U261" s="79">
        <f t="shared" si="416"/>
        <v>9.525708266017066</v>
      </c>
      <c r="V261" s="79">
        <f t="shared" si="417"/>
        <v>9.525708266017066</v>
      </c>
      <c r="W261" s="79">
        <f t="shared" si="418"/>
        <v>42.865687197076795</v>
      </c>
      <c r="X261" s="78">
        <f t="shared" si="419"/>
        <v>6.9623130025459695E-2</v>
      </c>
      <c r="Y261" s="80">
        <f t="shared" si="420"/>
        <v>1.9224267221639463E-2</v>
      </c>
      <c r="Z261" s="63">
        <f t="shared" si="446"/>
        <v>10.246353000894318</v>
      </c>
      <c r="AA261" s="63">
        <f t="shared" si="447"/>
        <v>10.246353000894318</v>
      </c>
      <c r="AB261" s="80">
        <f t="shared" si="421"/>
        <v>6.9498252156453277E-2</v>
      </c>
      <c r="AC261" s="119">
        <f t="shared" si="448"/>
        <v>0</v>
      </c>
      <c r="AD261" s="119">
        <f t="shared" si="449"/>
        <v>0</v>
      </c>
      <c r="AE261" s="119">
        <f t="shared" si="422"/>
        <v>0</v>
      </c>
      <c r="AF261" s="119">
        <f t="shared" si="450"/>
        <v>0</v>
      </c>
      <c r="AG261" s="119">
        <f t="shared" si="451"/>
        <v>450358.29143095663</v>
      </c>
      <c r="AH261" s="121">
        <f t="shared" ref="AH261:AH273" si="478">AH260+AD261</f>
        <v>4469999.9999999972</v>
      </c>
      <c r="AI261" s="126">
        <f t="shared" si="452"/>
        <v>4019641.7085690405</v>
      </c>
      <c r="AJ261" s="119">
        <f t="shared" si="423"/>
        <v>19861.302729210987</v>
      </c>
      <c r="AK261" s="119">
        <f t="shared" si="453"/>
        <v>25874.146789732462</v>
      </c>
      <c r="AL261" s="119">
        <f t="shared" si="454"/>
        <v>3712404.1988829663</v>
      </c>
      <c r="AM261" s="126">
        <f t="shared" si="424"/>
        <v>307237.50968607422</v>
      </c>
      <c r="AN261" s="121">
        <f t="shared" si="455"/>
        <v>44562971.929396383</v>
      </c>
      <c r="AO261" s="120">
        <f t="shared" si="396"/>
        <v>4456.2971929396381</v>
      </c>
      <c r="AP261" s="128">
        <f t="shared" si="425"/>
        <v>7000</v>
      </c>
      <c r="AQ261" s="132">
        <f t="shared" si="456"/>
        <v>229.50000000000017</v>
      </c>
      <c r="AR261" s="132">
        <f t="shared" si="457"/>
        <v>266.37000000000165</v>
      </c>
      <c r="AS261" s="132">
        <f t="shared" si="458"/>
        <v>165.52499999999978</v>
      </c>
      <c r="AT261" s="139">
        <f t="shared" si="397"/>
        <v>10218289463.410599</v>
      </c>
      <c r="AU261" s="139">
        <f t="shared" si="398"/>
        <v>-850874727.84165001</v>
      </c>
      <c r="AV261" s="139">
        <f t="shared" si="391"/>
        <v>3.141568342873065E-39</v>
      </c>
      <c r="AW261" s="139">
        <f t="shared" si="426"/>
        <v>1.2306645408530132E-37</v>
      </c>
      <c r="AX261" s="133">
        <f t="shared" si="459"/>
        <v>11865782535.640448</v>
      </c>
      <c r="AY261" s="133">
        <f t="shared" si="399"/>
        <v>-994450693.45438576</v>
      </c>
      <c r="AZ261" s="133">
        <f t="shared" si="460"/>
        <v>1.6041628129196072E-6</v>
      </c>
      <c r="BA261" s="133">
        <f t="shared" si="461"/>
        <v>2.0625851268422434E-6</v>
      </c>
      <c r="BB261" s="146">
        <f t="shared" si="400"/>
        <v>7369601482.8239164</v>
      </c>
      <c r="BC261" s="146">
        <f t="shared" si="401"/>
        <v>-613386965.4504118</v>
      </c>
      <c r="BD261" s="146">
        <f t="shared" ref="BD261:BD273" si="479">IF(BC261&lt;0,BD260-BD260*(1-EXP(-R260))+(BC261*((BD260-BD260*(1-EXP(-R260)))/BB260)),BD260-BD260*(1-EXP(-R260))+BC261)</f>
        <v>383.98235416756705</v>
      </c>
      <c r="BE261" s="146">
        <f t="shared" si="427"/>
        <v>231.04763520334504</v>
      </c>
      <c r="BF261" s="136">
        <f t="shared" si="462"/>
        <v>2139022652.6110263</v>
      </c>
      <c r="BG261" s="136">
        <f t="shared" si="463"/>
        <v>-180138766.76962614</v>
      </c>
      <c r="BH261" s="136">
        <f t="shared" si="464"/>
        <v>4.2947841864724116E-25</v>
      </c>
      <c r="BI261" s="136">
        <f t="shared" si="465"/>
        <v>5.0264372003629624E-24</v>
      </c>
      <c r="BJ261" s="150">
        <f t="shared" si="428"/>
        <v>231.04763726593018</v>
      </c>
      <c r="BK261" s="150">
        <f t="shared" si="466"/>
        <v>36986830.978128307</v>
      </c>
      <c r="BL261" s="149">
        <f t="shared" si="467"/>
        <v>162027629.14798325</v>
      </c>
      <c r="BM261" s="150">
        <f t="shared" si="468"/>
        <v>0</v>
      </c>
      <c r="BN261" s="150">
        <f t="shared" ref="BN261:BN273" si="480">BN260+BJ261-BK261-BL261+BM261</f>
        <v>1886978881.3011267</v>
      </c>
      <c r="BO261" s="154">
        <f t="shared" si="469"/>
        <v>6.1417594590881279E-3</v>
      </c>
      <c r="BP261" s="154">
        <f t="shared" si="429"/>
        <v>6.1417594590881279E-3</v>
      </c>
      <c r="BQ261" s="148">
        <f t="shared" si="470"/>
        <v>2051761578064.8516</v>
      </c>
      <c r="BR261" s="148">
        <f t="shared" si="471"/>
        <v>2051.7615780648516</v>
      </c>
      <c r="BS261" s="139">
        <f t="shared" si="430"/>
        <v>-24396064.831230119</v>
      </c>
      <c r="BT261" s="139">
        <f t="shared" si="431"/>
        <v>98532917.725733817</v>
      </c>
      <c r="BU261" s="139">
        <f t="shared" si="432"/>
        <v>660253894.2632153</v>
      </c>
      <c r="BV261" s="139">
        <f t="shared" si="472"/>
        <v>253292198842.63464</v>
      </c>
      <c r="BW261" s="139">
        <f t="shared" si="473"/>
        <v>9166366269.7210522</v>
      </c>
      <c r="BX261" s="139">
        <f t="shared" si="474"/>
        <v>3016051997662.8403</v>
      </c>
      <c r="BY261" s="143">
        <f t="shared" si="475"/>
        <v>9.8166789619683765</v>
      </c>
      <c r="BZ261" s="143">
        <f t="shared" si="433"/>
        <v>9.8166789619683765</v>
      </c>
      <c r="CA261" s="143">
        <f t="shared" si="434"/>
        <v>108.81055063428946</v>
      </c>
      <c r="CB261" s="143">
        <f t="shared" si="435"/>
        <v>108.81055063428946</v>
      </c>
      <c r="CC261" s="143">
        <f t="shared" si="436"/>
        <v>0.85656710624004728</v>
      </c>
      <c r="CD261" s="143">
        <f t="shared" si="437"/>
        <v>9.9081708656737213</v>
      </c>
      <c r="CE261" s="166">
        <f t="shared" si="438"/>
        <v>96.69948775734079</v>
      </c>
      <c r="CK261" s="189">
        <v>259</v>
      </c>
      <c r="CL261" s="190">
        <f>'Litter calculation'!G$30+CK261</f>
        <v>42934</v>
      </c>
      <c r="CM261" s="193">
        <f t="shared" si="476"/>
        <v>7</v>
      </c>
      <c r="CN261" s="189">
        <f t="shared" si="439"/>
        <v>0.06</v>
      </c>
      <c r="CO261" s="194">
        <f t="shared" si="440"/>
        <v>0.02</v>
      </c>
      <c r="CP261" s="194">
        <f t="shared" si="441"/>
        <v>0.04</v>
      </c>
      <c r="CQ261" s="189">
        <f t="shared" si="442"/>
        <v>0.996</v>
      </c>
      <c r="CR261" s="189">
        <f t="shared" si="405"/>
        <v>9.9599999999999994E-2</v>
      </c>
      <c r="CS261" s="189">
        <f t="shared" si="405"/>
        <v>9.9599999999999994E-2</v>
      </c>
      <c r="CT261" s="189">
        <f t="shared" si="443"/>
        <v>1.6999999999999999E-3</v>
      </c>
      <c r="CU261" s="189">
        <f t="shared" si="406"/>
        <v>1.7000000000000001E-4</v>
      </c>
      <c r="CV261" s="189">
        <f t="shared" si="406"/>
        <v>1.7000000000000001E-4</v>
      </c>
      <c r="CW261" s="189">
        <f t="shared" si="444"/>
        <v>9.9999999999999995E-7</v>
      </c>
      <c r="CX261" s="189">
        <f t="shared" si="407"/>
        <v>9.9999999999999995E-8</v>
      </c>
      <c r="CY261" s="189">
        <f t="shared" si="407"/>
        <v>9.9999999999999995E-8</v>
      </c>
      <c r="CZ261" s="195">
        <f t="shared" ref="CZ261:CZ274" si="481">CZ260*EXP(-CT261)+CN261*CQ261</f>
        <v>7.5901996423288223</v>
      </c>
      <c r="DA261" s="195">
        <f t="shared" ref="DA261:DA274" si="482">DA260*EXP(-CW261)+CN261*(1-CQ261)</f>
        <v>66.98450657970757</v>
      </c>
      <c r="DB261" s="195">
        <f t="shared" ref="DB261:DB274" si="483">DB260*EXP(-CU261)+CO261*CR261</f>
        <v>1.5164589326191003</v>
      </c>
      <c r="DC261" s="195">
        <f t="shared" ref="DC261:DC274" si="484">DC260*EXP(-CX261)+CO261*(1-CR261)</f>
        <v>49.085364882973245</v>
      </c>
      <c r="DD261" s="195">
        <f t="shared" ref="DD261:DD274" si="485">DD260*EXP(-CV261)+CP261*CS261</f>
        <v>1.2598831032199427</v>
      </c>
      <c r="DE261" s="195">
        <f t="shared" ref="DE261:DE274" si="486">DE260*EXP(-CY261)+CP261*(1-CS261)</f>
        <v>37.105911074960005</v>
      </c>
      <c r="DF261" s="195">
        <f t="shared" ref="DF261:DF274" si="487">SUM(CZ261:DE261)</f>
        <v>163.54232421580869</v>
      </c>
    </row>
    <row r="262" spans="9:110" x14ac:dyDescent="0.2">
      <c r="I262" s="69">
        <f t="shared" si="477"/>
        <v>259</v>
      </c>
      <c r="J262" s="76">
        <f t="shared" si="477"/>
        <v>43968</v>
      </c>
      <c r="K262" s="74">
        <f t="shared" si="445"/>
        <v>5</v>
      </c>
      <c r="L262" s="75">
        <f t="shared" si="408"/>
        <v>13.942018607164503</v>
      </c>
      <c r="M262" s="75">
        <f t="shared" si="409"/>
        <v>0.2</v>
      </c>
      <c r="N262" s="75">
        <f t="shared" si="410"/>
        <v>0.1</v>
      </c>
      <c r="O262" s="75">
        <f t="shared" si="411"/>
        <v>0.15</v>
      </c>
      <c r="P262" s="78">
        <f t="shared" si="395"/>
        <v>0.71900313308723651</v>
      </c>
      <c r="Q262" s="78">
        <f t="shared" si="412"/>
        <v>0.14446946674124939</v>
      </c>
      <c r="R262" s="78">
        <f t="shared" si="413"/>
        <v>6.5011260033562224E-2</v>
      </c>
      <c r="S262" s="78">
        <f t="shared" si="414"/>
        <v>0.3176990588059882</v>
      </c>
      <c r="T262" s="79">
        <f t="shared" si="415"/>
        <v>76.16540982518417</v>
      </c>
      <c r="U262" s="79">
        <f t="shared" si="416"/>
        <v>9.5206762281480213</v>
      </c>
      <c r="V262" s="79">
        <f t="shared" si="417"/>
        <v>9.5206762281480213</v>
      </c>
      <c r="W262" s="79">
        <f t="shared" si="418"/>
        <v>42.843043026666095</v>
      </c>
      <c r="X262" s="78">
        <f t="shared" si="419"/>
        <v>6.9201987718124705E-2</v>
      </c>
      <c r="Y262" s="80">
        <f t="shared" si="420"/>
        <v>1.8998937716182079E-2</v>
      </c>
      <c r="Z262" s="63">
        <f t="shared" si="446"/>
        <v>10.275223502009769</v>
      </c>
      <c r="AA262" s="63">
        <f t="shared" si="447"/>
        <v>10.275223502009769</v>
      </c>
      <c r="AB262" s="80">
        <f t="shared" si="421"/>
        <v>6.9293586687640851E-2</v>
      </c>
      <c r="AC262" s="119">
        <f t="shared" si="448"/>
        <v>0</v>
      </c>
      <c r="AD262" s="119">
        <f t="shared" si="449"/>
        <v>0</v>
      </c>
      <c r="AE262" s="119">
        <f t="shared" si="422"/>
        <v>0</v>
      </c>
      <c r="AF262" s="119">
        <f t="shared" si="450"/>
        <v>0</v>
      </c>
      <c r="AG262" s="119">
        <f t="shared" si="451"/>
        <v>450358.29143095663</v>
      </c>
      <c r="AH262" s="121">
        <f t="shared" si="478"/>
        <v>4469999.9999999972</v>
      </c>
      <c r="AI262" s="126">
        <f t="shared" si="452"/>
        <v>4019641.7085690405</v>
      </c>
      <c r="AJ262" s="119">
        <f t="shared" si="423"/>
        <v>19830.558543506126</v>
      </c>
      <c r="AK262" s="119">
        <f t="shared" si="453"/>
        <v>25843.4026040276</v>
      </c>
      <c r="AL262" s="119">
        <f t="shared" si="454"/>
        <v>3738247.601486994</v>
      </c>
      <c r="AM262" s="126">
        <f t="shared" si="424"/>
        <v>281394.10708204657</v>
      </c>
      <c r="AN262" s="121">
        <f t="shared" si="455"/>
        <v>40814540.216158956</v>
      </c>
      <c r="AO262" s="120">
        <f t="shared" si="396"/>
        <v>4081.4540216158957</v>
      </c>
      <c r="AP262" s="128">
        <f t="shared" si="425"/>
        <v>7000</v>
      </c>
      <c r="AQ262" s="132">
        <f t="shared" si="456"/>
        <v>229.70000000000016</v>
      </c>
      <c r="AR262" s="132">
        <f t="shared" si="457"/>
        <v>266.47000000000168</v>
      </c>
      <c r="AS262" s="132">
        <f t="shared" si="458"/>
        <v>165.67499999999978</v>
      </c>
      <c r="AT262" s="139">
        <f t="shared" si="397"/>
        <v>9366936979.6084881</v>
      </c>
      <c r="AU262" s="139">
        <f t="shared" si="398"/>
        <v>-851352483.80211067</v>
      </c>
      <c r="AV262" s="139">
        <f t="shared" si="391"/>
        <v>1.399448482454835E-39</v>
      </c>
      <c r="AW262" s="139">
        <f t="shared" si="426"/>
        <v>5.4655108954387961E-38</v>
      </c>
      <c r="AX262" s="133">
        <f t="shared" si="459"/>
        <v>10871769077.378328</v>
      </c>
      <c r="AY262" s="133">
        <f t="shared" si="399"/>
        <v>-994013458.26211929</v>
      </c>
      <c r="AZ262" s="133">
        <f t="shared" si="460"/>
        <v>1.2713904265702459E-6</v>
      </c>
      <c r="BA262" s="133">
        <f t="shared" si="461"/>
        <v>1.628280688707382E-6</v>
      </c>
      <c r="BB262" s="146">
        <f t="shared" si="400"/>
        <v>6755826769.2797022</v>
      </c>
      <c r="BC262" s="146">
        <f t="shared" si="401"/>
        <v>-613774713.54421425</v>
      </c>
      <c r="BD262" s="146">
        <f t="shared" si="479"/>
        <v>329.76743358027289</v>
      </c>
      <c r="BE262" s="146">
        <f t="shared" si="427"/>
        <v>197.61668333321293</v>
      </c>
      <c r="BF262" s="136">
        <f t="shared" si="462"/>
        <v>1959097930.3756299</v>
      </c>
      <c r="BG262" s="136">
        <f t="shared" si="463"/>
        <v>-179924722.23539639</v>
      </c>
      <c r="BH262" s="136">
        <f t="shared" si="464"/>
        <v>2.8629064644609587E-25</v>
      </c>
      <c r="BI262" s="136">
        <f t="shared" si="465"/>
        <v>3.3384188780693881E-24</v>
      </c>
      <c r="BJ262" s="150">
        <f t="shared" si="428"/>
        <v>197.61668496149363</v>
      </c>
      <c r="BK262" s="150">
        <f t="shared" si="466"/>
        <v>32835011.31642703</v>
      </c>
      <c r="BL262" s="149">
        <f t="shared" si="467"/>
        <v>158723962.39830926</v>
      </c>
      <c r="BM262" s="150">
        <f t="shared" si="468"/>
        <v>0</v>
      </c>
      <c r="BN262" s="150">
        <f t="shared" si="480"/>
        <v>1695420105.2030754</v>
      </c>
      <c r="BO262" s="154">
        <f t="shared" si="469"/>
        <v>6.0250732425918881E-3</v>
      </c>
      <c r="BP262" s="154">
        <f t="shared" si="429"/>
        <v>6.0250732425918881E-3</v>
      </c>
      <c r="BQ262" s="148">
        <f t="shared" si="470"/>
        <v>2051920302027.2498</v>
      </c>
      <c r="BR262" s="148">
        <f t="shared" si="471"/>
        <v>2051.9203020272498</v>
      </c>
      <c r="BS262" s="139">
        <f t="shared" si="430"/>
        <v>-24464804.080879353</v>
      </c>
      <c r="BT262" s="139">
        <f t="shared" si="431"/>
        <v>87472470.146961614</v>
      </c>
      <c r="BU262" s="139">
        <f t="shared" si="432"/>
        <v>604716380.80679393</v>
      </c>
      <c r="BV262" s="139">
        <f t="shared" si="472"/>
        <v>253696386648.63651</v>
      </c>
      <c r="BW262" s="139">
        <f t="shared" si="473"/>
        <v>8402876777.3156719</v>
      </c>
      <c r="BX262" s="139">
        <f t="shared" si="474"/>
        <v>2770041834136.4844</v>
      </c>
      <c r="BY262" s="143">
        <f t="shared" si="475"/>
        <v>9.8439937597158647</v>
      </c>
      <c r="BZ262" s="143">
        <f t="shared" si="433"/>
        <v>9.8439937597158647</v>
      </c>
      <c r="CA262" s="143">
        <f t="shared" si="434"/>
        <v>109.11331475593212</v>
      </c>
      <c r="CB262" s="143">
        <f t="shared" si="435"/>
        <v>109.11331475593212</v>
      </c>
      <c r="CC262" s="143">
        <f t="shared" si="436"/>
        <v>0.8572713592736676</v>
      </c>
      <c r="CD262" s="143">
        <f t="shared" si="437"/>
        <v>9.9359028786476262</v>
      </c>
      <c r="CE262" s="166">
        <f t="shared" si="438"/>
        <v>96.697681337094281</v>
      </c>
      <c r="CK262" s="189">
        <v>260</v>
      </c>
      <c r="CL262" s="190">
        <f>'Litter calculation'!G$30+CK262</f>
        <v>42935</v>
      </c>
      <c r="CM262" s="193">
        <f t="shared" si="476"/>
        <v>7</v>
      </c>
      <c r="CN262" s="189">
        <f t="shared" si="439"/>
        <v>0.06</v>
      </c>
      <c r="CO262" s="194">
        <f t="shared" si="440"/>
        <v>0.02</v>
      </c>
      <c r="CP262" s="194">
        <f t="shared" si="441"/>
        <v>0.04</v>
      </c>
      <c r="CQ262" s="189">
        <f t="shared" si="442"/>
        <v>0.996</v>
      </c>
      <c r="CR262" s="189">
        <f t="shared" si="405"/>
        <v>9.9599999999999994E-2</v>
      </c>
      <c r="CS262" s="189">
        <f t="shared" si="405"/>
        <v>9.9599999999999994E-2</v>
      </c>
      <c r="CT262" s="189">
        <f t="shared" si="443"/>
        <v>1.6999999999999999E-3</v>
      </c>
      <c r="CU262" s="189">
        <f t="shared" si="406"/>
        <v>1.7000000000000001E-4</v>
      </c>
      <c r="CV262" s="189">
        <f t="shared" si="406"/>
        <v>1.7000000000000001E-4</v>
      </c>
      <c r="CW262" s="189">
        <f t="shared" si="444"/>
        <v>9.9999999999999995E-7</v>
      </c>
      <c r="CX262" s="189">
        <f t="shared" si="407"/>
        <v>9.9999999999999995E-8</v>
      </c>
      <c r="CY262" s="189">
        <f t="shared" si="407"/>
        <v>9.9999999999999995E-8</v>
      </c>
      <c r="CZ262" s="195">
        <f t="shared" si="481"/>
        <v>7.6370672645628783</v>
      </c>
      <c r="DA262" s="195">
        <f t="shared" si="482"/>
        <v>66.984679595234496</v>
      </c>
      <c r="DB262" s="195">
        <f t="shared" si="483"/>
        <v>1.5181931565121449</v>
      </c>
      <c r="DC262" s="195">
        <f t="shared" si="484"/>
        <v>49.103367974437006</v>
      </c>
      <c r="DD262" s="195">
        <f t="shared" si="485"/>
        <v>1.2636529412966746</v>
      </c>
      <c r="DE262" s="195">
        <f t="shared" si="486"/>
        <v>37.141923364369084</v>
      </c>
      <c r="DF262" s="195">
        <f t="shared" si="487"/>
        <v>163.64888429641226</v>
      </c>
    </row>
    <row r="263" spans="9:110" x14ac:dyDescent="0.2">
      <c r="I263" s="69">
        <f t="shared" si="477"/>
        <v>260</v>
      </c>
      <c r="J263" s="76">
        <f t="shared" si="477"/>
        <v>43969</v>
      </c>
      <c r="K263" s="74">
        <f t="shared" si="445"/>
        <v>5</v>
      </c>
      <c r="L263" s="75">
        <f t="shared" si="408"/>
        <v>13.818658839757417</v>
      </c>
      <c r="M263" s="75">
        <f t="shared" si="409"/>
        <v>0.2</v>
      </c>
      <c r="N263" s="75">
        <f t="shared" si="410"/>
        <v>0.1</v>
      </c>
      <c r="O263" s="75">
        <f t="shared" si="411"/>
        <v>0.15</v>
      </c>
      <c r="P263" s="78">
        <f t="shared" si="395"/>
        <v>0.71638615793736793</v>
      </c>
      <c r="Q263" s="78">
        <f t="shared" si="412"/>
        <v>0.14394363731578741</v>
      </c>
      <c r="R263" s="78">
        <f t="shared" si="413"/>
        <v>6.4774636792104337E-2</v>
      </c>
      <c r="S263" s="78">
        <f t="shared" si="414"/>
        <v>0.31654272094906954</v>
      </c>
      <c r="T263" s="79">
        <f t="shared" si="415"/>
        <v>76.126475156416049</v>
      </c>
      <c r="U263" s="79">
        <f t="shared" si="416"/>
        <v>9.5158093945520061</v>
      </c>
      <c r="V263" s="79">
        <f t="shared" si="417"/>
        <v>9.5158093945520061</v>
      </c>
      <c r="W263" s="79">
        <f t="shared" si="418"/>
        <v>42.821142275484029</v>
      </c>
      <c r="X263" s="78">
        <f t="shared" si="419"/>
        <v>6.878672963740913E-2</v>
      </c>
      <c r="Y263" s="80">
        <f t="shared" si="420"/>
        <v>1.8775409817640441E-2</v>
      </c>
      <c r="Z263" s="63">
        <f t="shared" si="446"/>
        <v>10.304007952641491</v>
      </c>
      <c r="AA263" s="63">
        <f t="shared" si="447"/>
        <v>10.304007952641491</v>
      </c>
      <c r="AB263" s="80">
        <f t="shared" si="421"/>
        <v>6.9091153122798774E-2</v>
      </c>
      <c r="AC263" s="119">
        <f t="shared" si="448"/>
        <v>0</v>
      </c>
      <c r="AD263" s="119">
        <f t="shared" si="449"/>
        <v>0</v>
      </c>
      <c r="AE263" s="119">
        <f t="shared" si="422"/>
        <v>0</v>
      </c>
      <c r="AF263" s="119">
        <f t="shared" si="450"/>
        <v>0</v>
      </c>
      <c r="AG263" s="119">
        <f t="shared" si="451"/>
        <v>450358.29143095663</v>
      </c>
      <c r="AH263" s="121">
        <f t="shared" si="478"/>
        <v>4469999.9999999972</v>
      </c>
      <c r="AI263" s="126">
        <f t="shared" si="452"/>
        <v>4019641.7085690405</v>
      </c>
      <c r="AJ263" s="119">
        <f t="shared" si="423"/>
        <v>19796.782353422743</v>
      </c>
      <c r="AK263" s="119">
        <f t="shared" si="453"/>
        <v>25809.626413944217</v>
      </c>
      <c r="AL263" s="119">
        <f t="shared" si="454"/>
        <v>3764057.2279009381</v>
      </c>
      <c r="AM263" s="126">
        <f t="shared" si="424"/>
        <v>255584.48066810239</v>
      </c>
      <c r="AN263" s="121">
        <f t="shared" si="455"/>
        <v>37071007.538238235</v>
      </c>
      <c r="AO263" s="120">
        <f t="shared" si="396"/>
        <v>3707.1007538238237</v>
      </c>
      <c r="AP263" s="128">
        <f t="shared" si="425"/>
        <v>7000</v>
      </c>
      <c r="AQ263" s="132">
        <f t="shared" si="456"/>
        <v>229.90000000000015</v>
      </c>
      <c r="AR263" s="132">
        <f t="shared" si="457"/>
        <v>266.5700000000017</v>
      </c>
      <c r="AS263" s="132">
        <f t="shared" si="458"/>
        <v>165.82499999999979</v>
      </c>
      <c r="AT263" s="139">
        <f t="shared" si="397"/>
        <v>8515210431.5333281</v>
      </c>
      <c r="AU263" s="139">
        <f t="shared" si="398"/>
        <v>-851726548.07516003</v>
      </c>
      <c r="AV263" s="139">
        <f t="shared" ref="AV263:AV273" si="488">IF(AU263&lt;0,AV262-AV262*(1-EXP(-P262))+(AU263*((AV262-AV262*(1-EXP(-P262)))/AT262)),AV262-AV262*(1-EXP(-P262))+AU263)</f>
        <v>6.1986285028941783E-40</v>
      </c>
      <c r="AW263" s="139">
        <f t="shared" si="426"/>
        <v>2.4135965164182651E-38</v>
      </c>
      <c r="AX263" s="133">
        <f t="shared" si="459"/>
        <v>9878311378.7144051</v>
      </c>
      <c r="AY263" s="133">
        <f t="shared" si="399"/>
        <v>-993457698.66392326</v>
      </c>
      <c r="AZ263" s="133">
        <f t="shared" si="460"/>
        <v>9.9981382381747044E-7</v>
      </c>
      <c r="BA263" s="133">
        <f t="shared" si="461"/>
        <v>1.2754846975084021E-6</v>
      </c>
      <c r="BB263" s="146">
        <f t="shared" si="400"/>
        <v>6141739173.8976116</v>
      </c>
      <c r="BC263" s="146">
        <f t="shared" si="401"/>
        <v>-614087595.38209057</v>
      </c>
      <c r="BD263" s="146">
        <f t="shared" si="479"/>
        <v>280.92254668866474</v>
      </c>
      <c r="BE263" s="146">
        <f t="shared" si="427"/>
        <v>167.66700474598665</v>
      </c>
      <c r="BF263" s="136">
        <f t="shared" si="462"/>
        <v>1779408361.8354354</v>
      </c>
      <c r="BG263" s="136">
        <f t="shared" si="463"/>
        <v>-179689568.54019451</v>
      </c>
      <c r="BH263" s="136">
        <f t="shared" si="464"/>
        <v>1.8947585848009919E-25</v>
      </c>
      <c r="BI263" s="136">
        <f t="shared" si="465"/>
        <v>2.2015053204097798E-24</v>
      </c>
      <c r="BJ263" s="150">
        <f t="shared" si="428"/>
        <v>167.66700602147134</v>
      </c>
      <c r="BK263" s="150">
        <f t="shared" si="466"/>
        <v>28912542.407112941</v>
      </c>
      <c r="BL263" s="149">
        <f t="shared" si="467"/>
        <v>155504889.50794813</v>
      </c>
      <c r="BM263" s="150">
        <f t="shared" si="468"/>
        <v>0</v>
      </c>
      <c r="BN263" s="150">
        <f t="shared" si="480"/>
        <v>1511002840.9550204</v>
      </c>
      <c r="BO263" s="154">
        <f t="shared" si="469"/>
        <v>5.9119506669780266E-3</v>
      </c>
      <c r="BP263" s="154">
        <f t="shared" si="429"/>
        <v>5.9119506669780266E-3</v>
      </c>
      <c r="BQ263" s="148">
        <f t="shared" si="470"/>
        <v>2052075806916.7578</v>
      </c>
      <c r="BR263" s="148">
        <f t="shared" si="471"/>
        <v>2052.0758069167578</v>
      </c>
      <c r="BS263" s="139">
        <f t="shared" si="430"/>
        <v>-24533338.448539879</v>
      </c>
      <c r="BT263" s="139">
        <f t="shared" si="431"/>
        <v>77023012.972548872</v>
      </c>
      <c r="BU263" s="139">
        <f t="shared" si="432"/>
        <v>549251452.49924779</v>
      </c>
      <c r="BV263" s="139">
        <f t="shared" si="472"/>
        <v>254069801359.46463</v>
      </c>
      <c r="BW263" s="139">
        <f t="shared" si="473"/>
        <v>7637236293.2245913</v>
      </c>
      <c r="BX263" s="139">
        <f t="shared" si="474"/>
        <v>2522958461266.3237</v>
      </c>
      <c r="BY263" s="143">
        <f t="shared" si="475"/>
        <v>9.871328864222372</v>
      </c>
      <c r="BZ263" s="143">
        <f t="shared" si="433"/>
        <v>9.871328864222372</v>
      </c>
      <c r="CA263" s="143">
        <f t="shared" si="434"/>
        <v>109.41630396282399</v>
      </c>
      <c r="CB263" s="143">
        <f t="shared" si="435"/>
        <v>109.41630396282399</v>
      </c>
      <c r="CC263" s="143">
        <f t="shared" si="436"/>
        <v>0.85805869542383484</v>
      </c>
      <c r="CD263" s="143">
        <f t="shared" si="437"/>
        <v>9.9636418208138746</v>
      </c>
      <c r="CE263" s="166">
        <f t="shared" si="438"/>
        <v>96.696759810435097</v>
      </c>
      <c r="CK263" s="189">
        <v>261</v>
      </c>
      <c r="CL263" s="190">
        <f>'Litter calculation'!G$30+CK263</f>
        <v>42936</v>
      </c>
      <c r="CM263" s="193">
        <f t="shared" si="476"/>
        <v>7</v>
      </c>
      <c r="CN263" s="189">
        <f t="shared" si="439"/>
        <v>0.06</v>
      </c>
      <c r="CO263" s="194">
        <f t="shared" si="440"/>
        <v>0.02</v>
      </c>
      <c r="CP263" s="194">
        <f t="shared" si="441"/>
        <v>0.04</v>
      </c>
      <c r="CQ263" s="189">
        <f t="shared" si="442"/>
        <v>0.996</v>
      </c>
      <c r="CR263" s="189">
        <f t="shared" ref="CR263:CS282" si="489">IF($CM263=12,$D$50,IF($CM263&lt;=2,$D$50,IF($CM263&lt;=5,$D$52,IF($CM263&lt;=8,$D$54,$D$56))))</f>
        <v>9.9599999999999994E-2</v>
      </c>
      <c r="CS263" s="189">
        <f t="shared" si="489"/>
        <v>9.9599999999999994E-2</v>
      </c>
      <c r="CT263" s="189">
        <f t="shared" si="443"/>
        <v>1.6999999999999999E-3</v>
      </c>
      <c r="CU263" s="189">
        <f t="shared" ref="CU263:CV282" si="490">IF($CM263=12,$D$58,IF($CM263&lt;=2,$D$58,IF($CM263&lt;=5,$D$60,IF($CM263&lt;=8,$D$62,$D$64))))</f>
        <v>1.7000000000000001E-4</v>
      </c>
      <c r="CV263" s="189">
        <f t="shared" si="490"/>
        <v>1.7000000000000001E-4</v>
      </c>
      <c r="CW263" s="189">
        <f t="shared" si="444"/>
        <v>9.9999999999999995E-7</v>
      </c>
      <c r="CX263" s="189">
        <f t="shared" ref="CX263:CY282" si="491">IF($CM263=12,$D$66,IF($CM263&lt;=2,$D$66,IF($CM263&lt;=5,$D$68,IF($CM263&lt;=8,$D$70,$D$72))))</f>
        <v>9.9999999999999995E-8</v>
      </c>
      <c r="CY263" s="189">
        <f t="shared" si="491"/>
        <v>9.9999999999999995E-8</v>
      </c>
      <c r="CZ263" s="195">
        <f t="shared" si="481"/>
        <v>7.6838552795244901</v>
      </c>
      <c r="DA263" s="195">
        <f t="shared" si="482"/>
        <v>66.984852610588405</v>
      </c>
      <c r="DB263" s="195">
        <f t="shared" si="483"/>
        <v>1.5199270856121858</v>
      </c>
      <c r="DC263" s="195">
        <f t="shared" si="484"/>
        <v>49.121371064100458</v>
      </c>
      <c r="DD263" s="195">
        <f t="shared" si="485"/>
        <v>1.2674221385554045</v>
      </c>
      <c r="DE263" s="195">
        <f t="shared" si="486"/>
        <v>37.177935650176934</v>
      </c>
      <c r="DF263" s="195">
        <f t="shared" si="487"/>
        <v>163.75536382855788</v>
      </c>
    </row>
    <row r="264" spans="9:110" x14ac:dyDescent="0.2">
      <c r="I264" s="69">
        <f t="shared" si="477"/>
        <v>261</v>
      </c>
      <c r="J264" s="76">
        <f t="shared" si="477"/>
        <v>43970</v>
      </c>
      <c r="K264" s="74">
        <f t="shared" si="445"/>
        <v>5</v>
      </c>
      <c r="L264" s="75">
        <f t="shared" si="408"/>
        <v>13.696330540275932</v>
      </c>
      <c r="M264" s="75">
        <f t="shared" si="409"/>
        <v>0.2</v>
      </c>
      <c r="N264" s="75">
        <f t="shared" si="410"/>
        <v>0.1</v>
      </c>
      <c r="O264" s="75">
        <f t="shared" si="411"/>
        <v>0.15</v>
      </c>
      <c r="P264" s="78">
        <f t="shared" si="395"/>
        <v>0.7138004705624168</v>
      </c>
      <c r="Q264" s="78">
        <f t="shared" si="412"/>
        <v>0.14342409455021585</v>
      </c>
      <c r="R264" s="78">
        <f t="shared" si="413"/>
        <v>6.4540842547597121E-2</v>
      </c>
      <c r="S264" s="78">
        <f t="shared" si="414"/>
        <v>0.31540020792292833</v>
      </c>
      <c r="T264" s="79">
        <f t="shared" si="415"/>
        <v>76.088824821446025</v>
      </c>
      <c r="U264" s="79">
        <f t="shared" si="416"/>
        <v>9.5111031026807531</v>
      </c>
      <c r="V264" s="79">
        <f t="shared" si="417"/>
        <v>9.5111031026807531</v>
      </c>
      <c r="W264" s="79">
        <f t="shared" si="418"/>
        <v>42.799963962063394</v>
      </c>
      <c r="X264" s="78">
        <f t="shared" si="419"/>
        <v>6.8377404421891524E-2</v>
      </c>
      <c r="Y264" s="80">
        <f t="shared" si="420"/>
        <v>1.8553750938979988E-2</v>
      </c>
      <c r="Z264" s="63">
        <f t="shared" si="446"/>
        <v>10.332694985161382</v>
      </c>
      <c r="AA264" s="63">
        <f t="shared" si="447"/>
        <v>10.332694985161382</v>
      </c>
      <c r="AB264" s="80">
        <f t="shared" si="421"/>
        <v>6.8890996193835638E-2</v>
      </c>
      <c r="AC264" s="119">
        <f t="shared" si="448"/>
        <v>0</v>
      </c>
      <c r="AD264" s="119">
        <f t="shared" si="449"/>
        <v>0</v>
      </c>
      <c r="AE264" s="119">
        <f t="shared" si="422"/>
        <v>0</v>
      </c>
      <c r="AF264" s="119">
        <f t="shared" si="450"/>
        <v>0</v>
      </c>
      <c r="AG264" s="119">
        <f t="shared" si="451"/>
        <v>450358.29143095663</v>
      </c>
      <c r="AH264" s="121">
        <f t="shared" si="478"/>
        <v>4469999.9999999972</v>
      </c>
      <c r="AI264" s="126">
        <f t="shared" si="452"/>
        <v>4019641.7085690405</v>
      </c>
      <c r="AJ264" s="119">
        <f t="shared" si="423"/>
        <v>19759.989821080908</v>
      </c>
      <c r="AK264" s="119">
        <f t="shared" si="453"/>
        <v>25772.833881602382</v>
      </c>
      <c r="AL264" s="119">
        <f t="shared" si="454"/>
        <v>3789830.0617825403</v>
      </c>
      <c r="AM264" s="126">
        <f t="shared" si="424"/>
        <v>229811.64678650023</v>
      </c>
      <c r="AN264" s="121">
        <f t="shared" si="455"/>
        <v>33332811.398123872</v>
      </c>
      <c r="AO264" s="120">
        <f t="shared" si="396"/>
        <v>3333.2811398123872</v>
      </c>
      <c r="AP264" s="128">
        <f t="shared" si="425"/>
        <v>7000</v>
      </c>
      <c r="AQ264" s="132">
        <f t="shared" si="456"/>
        <v>230.10000000000014</v>
      </c>
      <c r="AR264" s="132">
        <f t="shared" si="457"/>
        <v>266.67000000000172</v>
      </c>
      <c r="AS264" s="132">
        <f t="shared" si="458"/>
        <v>165.9749999999998</v>
      </c>
      <c r="AT264" s="139">
        <f t="shared" si="397"/>
        <v>7663213340.4286833</v>
      </c>
      <c r="AU264" s="139">
        <f t="shared" si="398"/>
        <v>-851997091.10464478</v>
      </c>
      <c r="AV264" s="139">
        <f t="shared" si="488"/>
        <v>2.7251385354270242E-40</v>
      </c>
      <c r="AW264" s="139">
        <f t="shared" si="426"/>
        <v>1.0579559034031102E-38</v>
      </c>
      <c r="AX264" s="133">
        <f t="shared" si="459"/>
        <v>8885527534.3979378</v>
      </c>
      <c r="AY264" s="133">
        <f t="shared" si="399"/>
        <v>-992783844.31646729</v>
      </c>
      <c r="AZ264" s="133">
        <f t="shared" si="460"/>
        <v>7.787637274759694E-7</v>
      </c>
      <c r="BA264" s="133">
        <f t="shared" si="461"/>
        <v>9.8966166140550196E-7</v>
      </c>
      <c r="BB264" s="146">
        <f t="shared" si="400"/>
        <v>5527413450.0938835</v>
      </c>
      <c r="BC264" s="146">
        <f t="shared" si="401"/>
        <v>-614325723.8037281</v>
      </c>
      <c r="BD264" s="146">
        <f t="shared" si="479"/>
        <v>236.96593116179281</v>
      </c>
      <c r="BE264" s="146">
        <f t="shared" si="427"/>
        <v>140.86786769862508</v>
      </c>
      <c r="BF264" s="136">
        <f t="shared" si="462"/>
        <v>1599974947.1099458</v>
      </c>
      <c r="BG264" s="136">
        <f t="shared" si="463"/>
        <v>-179433414.72548962</v>
      </c>
      <c r="BH264" s="136">
        <f t="shared" si="464"/>
        <v>1.2428389885907502E-25</v>
      </c>
      <c r="BI264" s="136">
        <f t="shared" si="465"/>
        <v>1.4388998730396287E-24</v>
      </c>
      <c r="BJ264" s="150">
        <f t="shared" si="428"/>
        <v>140.86786868828673</v>
      </c>
      <c r="BK264" s="150">
        <f t="shared" si="466"/>
        <v>25207780.219205044</v>
      </c>
      <c r="BL264" s="149">
        <f t="shared" si="467"/>
        <v>152367722.45625308</v>
      </c>
      <c r="BM264" s="150">
        <f t="shared" si="468"/>
        <v>0</v>
      </c>
      <c r="BN264" s="150">
        <f t="shared" si="480"/>
        <v>1333427479.1474309</v>
      </c>
      <c r="BO264" s="154">
        <f t="shared" si="469"/>
        <v>5.8022624083374349E-3</v>
      </c>
      <c r="BP264" s="154">
        <f t="shared" si="429"/>
        <v>5.8022624083374349E-3</v>
      </c>
      <c r="BQ264" s="148">
        <f t="shared" si="470"/>
        <v>2052228174639.2141</v>
      </c>
      <c r="BR264" s="148">
        <f t="shared" si="471"/>
        <v>2052.2281746392141</v>
      </c>
      <c r="BS264" s="139">
        <f t="shared" si="430"/>
        <v>-24601640.86844575</v>
      </c>
      <c r="BT264" s="139">
        <f t="shared" si="431"/>
        <v>67153526.503962249</v>
      </c>
      <c r="BU264" s="139">
        <f t="shared" si="432"/>
        <v>493865591.46745628</v>
      </c>
      <c r="BV264" s="139">
        <f t="shared" si="472"/>
        <v>254412119008.26993</v>
      </c>
      <c r="BW264" s="139">
        <f t="shared" si="473"/>
        <v>6870057657.7959175</v>
      </c>
      <c r="BX264" s="139">
        <f t="shared" si="474"/>
        <v>2274830779157.0098</v>
      </c>
      <c r="BY264" s="143">
        <f t="shared" si="475"/>
        <v>9.8986748973187346</v>
      </c>
      <c r="BZ264" s="143">
        <f t="shared" si="433"/>
        <v>9.8986748973187346</v>
      </c>
      <c r="CA264" s="143">
        <f t="shared" si="434"/>
        <v>109.71941430496786</v>
      </c>
      <c r="CB264" s="143">
        <f t="shared" si="435"/>
        <v>109.71941430496786</v>
      </c>
      <c r="CC264" s="143">
        <f t="shared" si="436"/>
        <v>0.85892910106226106</v>
      </c>
      <c r="CD264" s="143">
        <f t="shared" si="437"/>
        <v>9.9913779154914799</v>
      </c>
      <c r="CE264" s="166">
        <f t="shared" si="438"/>
        <v>96.69672752210279</v>
      </c>
      <c r="CK264" s="189">
        <v>262</v>
      </c>
      <c r="CL264" s="190">
        <f>'Litter calculation'!G$30+CK264</f>
        <v>42937</v>
      </c>
      <c r="CM264" s="193">
        <f t="shared" si="476"/>
        <v>7</v>
      </c>
      <c r="CN264" s="189">
        <f t="shared" si="439"/>
        <v>0.06</v>
      </c>
      <c r="CO264" s="194">
        <f t="shared" si="440"/>
        <v>0.02</v>
      </c>
      <c r="CP264" s="194">
        <f t="shared" si="441"/>
        <v>0.04</v>
      </c>
      <c r="CQ264" s="189">
        <f t="shared" si="442"/>
        <v>0.996</v>
      </c>
      <c r="CR264" s="189">
        <f t="shared" si="489"/>
        <v>9.9599999999999994E-2</v>
      </c>
      <c r="CS264" s="189">
        <f t="shared" si="489"/>
        <v>9.9599999999999994E-2</v>
      </c>
      <c r="CT264" s="189">
        <f t="shared" si="443"/>
        <v>1.6999999999999999E-3</v>
      </c>
      <c r="CU264" s="189">
        <f t="shared" si="490"/>
        <v>1.7000000000000001E-4</v>
      </c>
      <c r="CV264" s="189">
        <f t="shared" si="490"/>
        <v>1.7000000000000001E-4</v>
      </c>
      <c r="CW264" s="189">
        <f t="shared" si="444"/>
        <v>9.9999999999999995E-7</v>
      </c>
      <c r="CX264" s="189">
        <f t="shared" si="491"/>
        <v>9.9999999999999995E-8</v>
      </c>
      <c r="CY264" s="189">
        <f t="shared" si="491"/>
        <v>9.9999999999999995E-8</v>
      </c>
      <c r="CZ264" s="195">
        <f t="shared" si="481"/>
        <v>7.7305638224310531</v>
      </c>
      <c r="DA264" s="195">
        <f t="shared" si="482"/>
        <v>66.985025625769296</v>
      </c>
      <c r="DB264" s="195">
        <f t="shared" si="483"/>
        <v>1.5216607199693335</v>
      </c>
      <c r="DC264" s="195">
        <f t="shared" si="484"/>
        <v>49.139374151963601</v>
      </c>
      <c r="DD264" s="195">
        <f t="shared" si="485"/>
        <v>1.2711906951050622</v>
      </c>
      <c r="DE264" s="195">
        <f t="shared" si="486"/>
        <v>37.213947932383554</v>
      </c>
      <c r="DF264" s="195">
        <f t="shared" si="487"/>
        <v>163.86176294762191</v>
      </c>
    </row>
    <row r="265" spans="9:110" x14ac:dyDescent="0.2">
      <c r="I265" s="69">
        <f t="shared" si="477"/>
        <v>262</v>
      </c>
      <c r="J265" s="76">
        <f t="shared" si="477"/>
        <v>43971</v>
      </c>
      <c r="K265" s="74">
        <f t="shared" si="445"/>
        <v>5</v>
      </c>
      <c r="L265" s="75">
        <f t="shared" si="408"/>
        <v>13.575070601266695</v>
      </c>
      <c r="M265" s="75">
        <f t="shared" si="409"/>
        <v>0.2</v>
      </c>
      <c r="N265" s="75">
        <f t="shared" si="410"/>
        <v>0.1</v>
      </c>
      <c r="O265" s="75">
        <f t="shared" si="411"/>
        <v>0.15</v>
      </c>
      <c r="P265" s="78">
        <f t="shared" si="395"/>
        <v>0.71124657625982668</v>
      </c>
      <c r="Q265" s="78">
        <f t="shared" si="412"/>
        <v>0.14291093997406751</v>
      </c>
      <c r="R265" s="78">
        <f t="shared" si="413"/>
        <v>6.4309922988330367E-2</v>
      </c>
      <c r="S265" s="78">
        <f t="shared" si="414"/>
        <v>0.31427174299852806</v>
      </c>
      <c r="T265" s="79">
        <f t="shared" si="415"/>
        <v>76.052422293242543</v>
      </c>
      <c r="U265" s="79">
        <f t="shared" si="416"/>
        <v>9.5065527866553179</v>
      </c>
      <c r="V265" s="79">
        <f t="shared" si="417"/>
        <v>9.5065527866553179</v>
      </c>
      <c r="W265" s="79">
        <f t="shared" si="418"/>
        <v>42.779487539948931</v>
      </c>
      <c r="X265" s="78">
        <f t="shared" si="419"/>
        <v>6.7974058042523169E-2</v>
      </c>
      <c r="Y265" s="80">
        <f t="shared" si="420"/>
        <v>1.8334027929495251E-2</v>
      </c>
      <c r="Z265" s="63">
        <f t="shared" si="446"/>
        <v>10.361273118030168</v>
      </c>
      <c r="AA265" s="63">
        <f t="shared" si="447"/>
        <v>10.361273118030168</v>
      </c>
      <c r="AB265" s="80">
        <f t="shared" si="421"/>
        <v>6.8693159630545966E-2</v>
      </c>
      <c r="AC265" s="119">
        <f t="shared" si="448"/>
        <v>0</v>
      </c>
      <c r="AD265" s="119">
        <f t="shared" si="449"/>
        <v>0</v>
      </c>
      <c r="AE265" s="119">
        <f t="shared" si="422"/>
        <v>0</v>
      </c>
      <c r="AF265" s="119">
        <f t="shared" si="450"/>
        <v>0</v>
      </c>
      <c r="AG265" s="119">
        <f t="shared" si="451"/>
        <v>450358.29143095663</v>
      </c>
      <c r="AH265" s="121">
        <f t="shared" si="478"/>
        <v>4469999.9999999972</v>
      </c>
      <c r="AI265" s="126">
        <f t="shared" si="452"/>
        <v>4019641.7085690405</v>
      </c>
      <c r="AJ265" s="119">
        <f t="shared" si="423"/>
        <v>19720.197986888608</v>
      </c>
      <c r="AK265" s="119">
        <f t="shared" si="453"/>
        <v>25733.042047410083</v>
      </c>
      <c r="AL265" s="119">
        <f t="shared" si="454"/>
        <v>3815563.1038299506</v>
      </c>
      <c r="AM265" s="126">
        <f t="shared" si="424"/>
        <v>204078.60473908996</v>
      </c>
      <c r="AN265" s="121">
        <f t="shared" si="455"/>
        <v>29600386.826695643</v>
      </c>
      <c r="AO265" s="120">
        <f t="shared" si="396"/>
        <v>2960.0386826695644</v>
      </c>
      <c r="AP265" s="128">
        <f t="shared" si="425"/>
        <v>7000</v>
      </c>
      <c r="AQ265" s="132">
        <f t="shared" si="456"/>
        <v>230.30000000000013</v>
      </c>
      <c r="AR265" s="132">
        <f t="shared" si="457"/>
        <v>266.77000000000174</v>
      </c>
      <c r="AS265" s="132">
        <f t="shared" si="458"/>
        <v>166.1249999999998</v>
      </c>
      <c r="AT265" s="139">
        <f t="shared" si="397"/>
        <v>6811049008.8226719</v>
      </c>
      <c r="AU265" s="139">
        <f t="shared" si="398"/>
        <v>-852164331.60601139</v>
      </c>
      <c r="AV265" s="139">
        <f t="shared" si="488"/>
        <v>1.1862932750143677E-40</v>
      </c>
      <c r="AW265" s="139">
        <f t="shared" si="426"/>
        <v>4.5919362202616058E-39</v>
      </c>
      <c r="AX265" s="133">
        <f t="shared" si="459"/>
        <v>7893535155.0749779</v>
      </c>
      <c r="AY265" s="133">
        <f t="shared" si="399"/>
        <v>-991992379.3229599</v>
      </c>
      <c r="AZ265" s="133">
        <f t="shared" si="460"/>
        <v>5.9938483795209731E-7</v>
      </c>
      <c r="BA265" s="133">
        <f t="shared" si="461"/>
        <v>7.588065824432878E-7</v>
      </c>
      <c r="BB265" s="146">
        <f t="shared" si="400"/>
        <v>4912924203.5608034</v>
      </c>
      <c r="BC265" s="146">
        <f t="shared" si="401"/>
        <v>-614489246.5330801</v>
      </c>
      <c r="BD265" s="146">
        <f t="shared" si="479"/>
        <v>197.45779941248742</v>
      </c>
      <c r="BE265" s="146">
        <f t="shared" si="427"/>
        <v>116.91909914238869</v>
      </c>
      <c r="BF265" s="136">
        <f t="shared" si="462"/>
        <v>1420818567.6813908</v>
      </c>
      <c r="BG265" s="136">
        <f t="shared" si="463"/>
        <v>-179156379.42855501</v>
      </c>
      <c r="BH265" s="136">
        <f t="shared" si="464"/>
        <v>8.0603486320996387E-26</v>
      </c>
      <c r="BI265" s="136">
        <f t="shared" si="465"/>
        <v>9.2990219232256934E-25</v>
      </c>
      <c r="BJ265" s="150">
        <f t="shared" si="428"/>
        <v>116.91909990119527</v>
      </c>
      <c r="BK265" s="150">
        <f t="shared" si="466"/>
        <v>21709647.598582052</v>
      </c>
      <c r="BL265" s="149">
        <f t="shared" si="467"/>
        <v>149309862.52385411</v>
      </c>
      <c r="BM265" s="150">
        <f t="shared" si="468"/>
        <v>0</v>
      </c>
      <c r="BN265" s="150">
        <f t="shared" si="480"/>
        <v>1162408085.9440947</v>
      </c>
      <c r="BO265" s="154">
        <f t="shared" si="469"/>
        <v>5.6958841296970248E-3</v>
      </c>
      <c r="BP265" s="154">
        <f t="shared" si="429"/>
        <v>5.6958841296970248E-3</v>
      </c>
      <c r="BQ265" s="148">
        <f t="shared" si="470"/>
        <v>2052377484501.738</v>
      </c>
      <c r="BR265" s="148">
        <f t="shared" si="471"/>
        <v>2052.3774845017379</v>
      </c>
      <c r="BS265" s="139">
        <f t="shared" si="430"/>
        <v>-24669684.00361409</v>
      </c>
      <c r="BT265" s="139">
        <f t="shared" si="431"/>
        <v>57834501.202622592</v>
      </c>
      <c r="BU265" s="139">
        <f t="shared" si="432"/>
        <v>438565243.21826065</v>
      </c>
      <c r="BV265" s="139">
        <f t="shared" si="472"/>
        <v>254723017346.34567</v>
      </c>
      <c r="BW265" s="139">
        <f t="shared" si="473"/>
        <v>6101965836.4916811</v>
      </c>
      <c r="BX265" s="139">
        <f t="shared" si="474"/>
        <v>2025688658218.7314</v>
      </c>
      <c r="BY265" s="143">
        <f t="shared" si="475"/>
        <v>9.9260216954566598</v>
      </c>
      <c r="BZ265" s="143">
        <f t="shared" si="433"/>
        <v>9.9260216954566598</v>
      </c>
      <c r="CA265" s="143">
        <f t="shared" si="434"/>
        <v>110.02253312702575</v>
      </c>
      <c r="CB265" s="143">
        <f t="shared" si="435"/>
        <v>110.02253312702575</v>
      </c>
      <c r="CC265" s="143">
        <f t="shared" si="436"/>
        <v>0.85988257324325568</v>
      </c>
      <c r="CD265" s="143">
        <f t="shared" si="437"/>
        <v>10.01910073020087</v>
      </c>
      <c r="CE265" s="166">
        <f t="shared" si="438"/>
        <v>96.697583550482165</v>
      </c>
      <c r="CK265" s="189">
        <v>263</v>
      </c>
      <c r="CL265" s="190">
        <f>'Litter calculation'!G$30+CK265</f>
        <v>42938</v>
      </c>
      <c r="CM265" s="193">
        <f t="shared" si="476"/>
        <v>7</v>
      </c>
      <c r="CN265" s="189">
        <f t="shared" si="439"/>
        <v>0.06</v>
      </c>
      <c r="CO265" s="194">
        <f t="shared" si="440"/>
        <v>0.02</v>
      </c>
      <c r="CP265" s="194">
        <f t="shared" si="441"/>
        <v>0.04</v>
      </c>
      <c r="CQ265" s="189">
        <f t="shared" si="442"/>
        <v>0.996</v>
      </c>
      <c r="CR265" s="189">
        <f t="shared" si="489"/>
        <v>9.9599999999999994E-2</v>
      </c>
      <c r="CS265" s="189">
        <f t="shared" si="489"/>
        <v>9.9599999999999994E-2</v>
      </c>
      <c r="CT265" s="189">
        <f t="shared" si="443"/>
        <v>1.6999999999999999E-3</v>
      </c>
      <c r="CU265" s="189">
        <f t="shared" si="490"/>
        <v>1.7000000000000001E-4</v>
      </c>
      <c r="CV265" s="189">
        <f t="shared" si="490"/>
        <v>1.7000000000000001E-4</v>
      </c>
      <c r="CW265" s="189">
        <f t="shared" si="444"/>
        <v>9.9999999999999995E-7</v>
      </c>
      <c r="CX265" s="189">
        <f t="shared" si="491"/>
        <v>9.9999999999999995E-8</v>
      </c>
      <c r="CY265" s="189">
        <f t="shared" si="491"/>
        <v>9.9999999999999995E-8</v>
      </c>
      <c r="CZ265" s="195">
        <f t="shared" si="481"/>
        <v>7.7771930282702897</v>
      </c>
      <c r="DA265" s="195">
        <f t="shared" si="482"/>
        <v>66.98519864077717</v>
      </c>
      <c r="DB265" s="195">
        <f t="shared" si="483"/>
        <v>1.5233940596336901</v>
      </c>
      <c r="DC265" s="195">
        <f t="shared" si="484"/>
        <v>49.157377238026434</v>
      </c>
      <c r="DD265" s="195">
        <f t="shared" si="485"/>
        <v>1.274958611054559</v>
      </c>
      <c r="DE265" s="195">
        <f t="shared" si="486"/>
        <v>37.249960210988945</v>
      </c>
      <c r="DF265" s="195">
        <f t="shared" si="487"/>
        <v>163.96808178875108</v>
      </c>
    </row>
    <row r="266" spans="9:110" x14ac:dyDescent="0.2">
      <c r="I266" s="69">
        <f t="shared" si="477"/>
        <v>263</v>
      </c>
      <c r="J266" s="76">
        <f t="shared" si="477"/>
        <v>43972</v>
      </c>
      <c r="K266" s="74">
        <f t="shared" si="445"/>
        <v>5</v>
      </c>
      <c r="L266" s="75">
        <f t="shared" si="408"/>
        <v>13.454915593073412</v>
      </c>
      <c r="M266" s="75">
        <f t="shared" si="409"/>
        <v>0.2</v>
      </c>
      <c r="N266" s="75">
        <f t="shared" si="410"/>
        <v>0.1</v>
      </c>
      <c r="O266" s="75">
        <f t="shared" si="411"/>
        <v>0.15</v>
      </c>
      <c r="P266" s="78">
        <f t="shared" si="395"/>
        <v>0.70872496637649862</v>
      </c>
      <c r="Q266" s="78">
        <f t="shared" si="412"/>
        <v>0.14240427231378949</v>
      </c>
      <c r="R266" s="78">
        <f t="shared" si="413"/>
        <v>6.4081922541205261E-2</v>
      </c>
      <c r="S266" s="78">
        <f t="shared" si="414"/>
        <v>0.31315754328263889</v>
      </c>
      <c r="T266" s="79">
        <f t="shared" si="415"/>
        <v>76.017231830914596</v>
      </c>
      <c r="U266" s="79">
        <f t="shared" si="416"/>
        <v>9.5021539788643246</v>
      </c>
      <c r="V266" s="79">
        <f t="shared" si="417"/>
        <v>9.5021539788643246</v>
      </c>
      <c r="W266" s="79">
        <f t="shared" si="418"/>
        <v>42.759692904889462</v>
      </c>
      <c r="X266" s="78">
        <f t="shared" si="419"/>
        <v>6.7576733880110096E-2</v>
      </c>
      <c r="Y266" s="80">
        <f t="shared" si="420"/>
        <v>1.8116307054649023E-2</v>
      </c>
      <c r="Z266" s="63">
        <f t="shared" si="446"/>
        <v>10.389730762329718</v>
      </c>
      <c r="AA266" s="63">
        <f t="shared" si="447"/>
        <v>10.389730762329718</v>
      </c>
      <c r="AB266" s="80">
        <f t="shared" si="421"/>
        <v>6.8497686167732802E-2</v>
      </c>
      <c r="AC266" s="119">
        <f t="shared" si="448"/>
        <v>0</v>
      </c>
      <c r="AD266" s="119">
        <f t="shared" si="449"/>
        <v>0</v>
      </c>
      <c r="AE266" s="119">
        <f t="shared" si="422"/>
        <v>0</v>
      </c>
      <c r="AF266" s="119">
        <f t="shared" si="450"/>
        <v>0</v>
      </c>
      <c r="AG266" s="119">
        <f t="shared" si="451"/>
        <v>450358.29143095663</v>
      </c>
      <c r="AH266" s="121">
        <f t="shared" si="478"/>
        <v>4469999.9999999972</v>
      </c>
      <c r="AI266" s="126">
        <f t="shared" si="452"/>
        <v>4019641.7085690405</v>
      </c>
      <c r="AJ266" s="119">
        <f t="shared" si="423"/>
        <v>19677.425256388968</v>
      </c>
      <c r="AK266" s="119">
        <f t="shared" si="453"/>
        <v>25690.269316910442</v>
      </c>
      <c r="AL266" s="119">
        <f t="shared" si="454"/>
        <v>3841253.3731468609</v>
      </c>
      <c r="AM266" s="126">
        <f t="shared" si="424"/>
        <v>178388.33542217966</v>
      </c>
      <c r="AN266" s="121">
        <f t="shared" si="455"/>
        <v>25874166.185219076</v>
      </c>
      <c r="AO266" s="120">
        <f t="shared" si="396"/>
        <v>2587.4166185219074</v>
      </c>
      <c r="AP266" s="128">
        <f t="shared" si="425"/>
        <v>7000</v>
      </c>
      <c r="AQ266" s="132">
        <f t="shared" si="456"/>
        <v>230.50000000000011</v>
      </c>
      <c r="AR266" s="132">
        <f t="shared" si="457"/>
        <v>266.87000000000177</v>
      </c>
      <c r="AS266" s="132">
        <f t="shared" si="458"/>
        <v>166.27499999999981</v>
      </c>
      <c r="AT266" s="139">
        <f t="shared" si="397"/>
        <v>5958820472.4559565</v>
      </c>
      <c r="AU266" s="139">
        <f t="shared" si="398"/>
        <v>-852228536.36671543</v>
      </c>
      <c r="AV266" s="139">
        <f t="shared" si="488"/>
        <v>5.0962168683117742E-41</v>
      </c>
      <c r="AW266" s="139">
        <f t="shared" si="426"/>
        <v>1.9669418821970033E-39</v>
      </c>
      <c r="AX266" s="133">
        <f t="shared" si="459"/>
        <v>6902451313.230938</v>
      </c>
      <c r="AY266" s="133">
        <f t="shared" si="399"/>
        <v>-991083841.84403992</v>
      </c>
      <c r="AZ266" s="133">
        <f t="shared" si="460"/>
        <v>4.543307426551422E-7</v>
      </c>
      <c r="BA266" s="133">
        <f t="shared" si="461"/>
        <v>5.7300895713785286E-7</v>
      </c>
      <c r="BB266" s="146">
        <f t="shared" si="400"/>
        <v>4298345857.5195141</v>
      </c>
      <c r="BC266" s="146">
        <f t="shared" si="401"/>
        <v>-614578346.04128933</v>
      </c>
      <c r="BD266" s="146">
        <f t="shared" si="479"/>
        <v>161.99669012801294</v>
      </c>
      <c r="BE266" s="146">
        <f t="shared" si="427"/>
        <v>95.548270830545221</v>
      </c>
      <c r="BF266" s="136">
        <f t="shared" si="462"/>
        <v>1241959976.8905156</v>
      </c>
      <c r="BG266" s="136">
        <f t="shared" si="463"/>
        <v>-178858590.7908752</v>
      </c>
      <c r="BH266" s="136">
        <f t="shared" si="464"/>
        <v>5.1513399408832816E-26</v>
      </c>
      <c r="BI266" s="136">
        <f t="shared" si="465"/>
        <v>5.9222878720421708E-25</v>
      </c>
      <c r="BJ266" s="150">
        <f t="shared" si="428"/>
        <v>95.548271403554182</v>
      </c>
      <c r="BK266" s="150">
        <f t="shared" si="466"/>
        <v>18407606.116111793</v>
      </c>
      <c r="BL266" s="149">
        <f t="shared" si="467"/>
        <v>146328797.28983262</v>
      </c>
      <c r="BM266" s="150">
        <f t="shared" si="468"/>
        <v>0</v>
      </c>
      <c r="BN266" s="150">
        <f t="shared" si="480"/>
        <v>997671778.08642173</v>
      </c>
      <c r="BO266" s="154">
        <f t="shared" si="469"/>
        <v>5.5926962697717825E-3</v>
      </c>
      <c r="BP266" s="154">
        <f t="shared" si="429"/>
        <v>5.5926962697717825E-3</v>
      </c>
      <c r="BQ266" s="148">
        <f t="shared" si="470"/>
        <v>2052523813299.0278</v>
      </c>
      <c r="BR266" s="148">
        <f t="shared" si="471"/>
        <v>2052.523813299028</v>
      </c>
      <c r="BS266" s="139">
        <f t="shared" si="430"/>
        <v>-24737440.261398233</v>
      </c>
      <c r="BT266" s="139">
        <f t="shared" si="431"/>
        <v>49037862.693321817</v>
      </c>
      <c r="BU266" s="139">
        <f t="shared" si="432"/>
        <v>383356813.70476043</v>
      </c>
      <c r="BV266" s="139">
        <f t="shared" si="472"/>
        <v>255002170601.77759</v>
      </c>
      <c r="BW266" s="139">
        <f t="shared" si="473"/>
        <v>5333596351.5008669</v>
      </c>
      <c r="BX266" s="139">
        <f t="shared" si="474"/>
        <v>1775562951851.7952</v>
      </c>
      <c r="BY266" s="143">
        <f t="shared" si="475"/>
        <v>9.9533579235979186</v>
      </c>
      <c r="BZ266" s="143">
        <f t="shared" si="433"/>
        <v>9.9533579235979186</v>
      </c>
      <c r="CA266" s="143">
        <f t="shared" si="434"/>
        <v>110.3255347885692</v>
      </c>
      <c r="CB266" s="143">
        <f t="shared" si="435"/>
        <v>110.3255347885692</v>
      </c>
      <c r="CC266" s="143">
        <f t="shared" si="436"/>
        <v>0.86091911940350996</v>
      </c>
      <c r="CD266" s="143">
        <f t="shared" si="437"/>
        <v>10.046798875139498</v>
      </c>
      <c r="CE266" s="166">
        <f t="shared" si="438"/>
        <v>96.699318827071096</v>
      </c>
      <c r="CK266" s="189">
        <v>264</v>
      </c>
      <c r="CL266" s="190">
        <f>'Litter calculation'!G$30+CK266</f>
        <v>42939</v>
      </c>
      <c r="CM266" s="193">
        <f t="shared" si="476"/>
        <v>7</v>
      </c>
      <c r="CN266" s="189">
        <f t="shared" si="439"/>
        <v>0.06</v>
      </c>
      <c r="CO266" s="194">
        <f t="shared" si="440"/>
        <v>0.02</v>
      </c>
      <c r="CP266" s="194">
        <f t="shared" si="441"/>
        <v>0.04</v>
      </c>
      <c r="CQ266" s="189">
        <f t="shared" si="442"/>
        <v>0.996</v>
      </c>
      <c r="CR266" s="189">
        <f t="shared" si="489"/>
        <v>9.9599999999999994E-2</v>
      </c>
      <c r="CS266" s="189">
        <f t="shared" si="489"/>
        <v>9.9599999999999994E-2</v>
      </c>
      <c r="CT266" s="189">
        <f t="shared" si="443"/>
        <v>1.6999999999999999E-3</v>
      </c>
      <c r="CU266" s="189">
        <f t="shared" si="490"/>
        <v>1.7000000000000001E-4</v>
      </c>
      <c r="CV266" s="189">
        <f t="shared" si="490"/>
        <v>1.7000000000000001E-4</v>
      </c>
      <c r="CW266" s="189">
        <f t="shared" si="444"/>
        <v>9.9999999999999995E-7</v>
      </c>
      <c r="CX266" s="189">
        <f t="shared" si="491"/>
        <v>9.9999999999999995E-8</v>
      </c>
      <c r="CY266" s="189">
        <f t="shared" si="491"/>
        <v>9.9999999999999995E-8</v>
      </c>
      <c r="CZ266" s="195">
        <f t="shared" si="481"/>
        <v>7.8237430318006362</v>
      </c>
      <c r="DA266" s="195">
        <f t="shared" si="482"/>
        <v>66.985371655612028</v>
      </c>
      <c r="DB266" s="195">
        <f t="shared" si="483"/>
        <v>1.5251271046553492</v>
      </c>
      <c r="DC266" s="195">
        <f t="shared" si="484"/>
        <v>49.175380322288959</v>
      </c>
      <c r="DD266" s="195">
        <f t="shared" si="485"/>
        <v>1.2787258865127877</v>
      </c>
      <c r="DE266" s="195">
        <f t="shared" si="486"/>
        <v>37.285972485993106</v>
      </c>
      <c r="DF266" s="195">
        <f t="shared" si="487"/>
        <v>164.07432048686286</v>
      </c>
    </row>
    <row r="267" spans="9:110" x14ac:dyDescent="0.2">
      <c r="I267" s="69">
        <f t="shared" si="477"/>
        <v>264</v>
      </c>
      <c r="J267" s="76">
        <f t="shared" si="477"/>
        <v>43973</v>
      </c>
      <c r="K267" s="74">
        <f t="shared" si="445"/>
        <v>5</v>
      </c>
      <c r="L267" s="75">
        <f t="shared" si="408"/>
        <v>13.335901752807729</v>
      </c>
      <c r="M267" s="75">
        <f t="shared" si="409"/>
        <v>0.2</v>
      </c>
      <c r="N267" s="75">
        <f t="shared" si="410"/>
        <v>0.1</v>
      </c>
      <c r="O267" s="75">
        <f t="shared" si="411"/>
        <v>0.15</v>
      </c>
      <c r="P267" s="78">
        <f t="shared" si="395"/>
        <v>0.70623611849599477</v>
      </c>
      <c r="Q267" s="78">
        <f t="shared" si="412"/>
        <v>0.14190418753035805</v>
      </c>
      <c r="R267" s="78">
        <f t="shared" si="413"/>
        <v>6.3856884388661106E-2</v>
      </c>
      <c r="S267" s="78">
        <f t="shared" si="414"/>
        <v>0.31205781980055586</v>
      </c>
      <c r="T267" s="79">
        <f t="shared" si="415"/>
        <v>75.983218489979748</v>
      </c>
      <c r="U267" s="79">
        <f t="shared" si="416"/>
        <v>9.4979023112474685</v>
      </c>
      <c r="V267" s="79">
        <f t="shared" si="417"/>
        <v>9.4979023112474685</v>
      </c>
      <c r="W267" s="79">
        <f t="shared" si="418"/>
        <v>42.74056040061361</v>
      </c>
      <c r="X267" s="78">
        <f t="shared" si="419"/>
        <v>6.7185472802942778E-2</v>
      </c>
      <c r="Y267" s="80">
        <f t="shared" si="420"/>
        <v>1.7900653976087606E-2</v>
      </c>
      <c r="Z267" s="63">
        <f t="shared" si="446"/>
        <v>10.418056228588698</v>
      </c>
      <c r="AA267" s="63">
        <f t="shared" si="447"/>
        <v>10.418056228588698</v>
      </c>
      <c r="AB267" s="80">
        <f t="shared" si="421"/>
        <v>6.8304617552802482E-2</v>
      </c>
      <c r="AC267" s="119">
        <f t="shared" si="448"/>
        <v>0</v>
      </c>
      <c r="AD267" s="119">
        <f t="shared" si="449"/>
        <v>0</v>
      </c>
      <c r="AE267" s="119">
        <f t="shared" si="422"/>
        <v>0</v>
      </c>
      <c r="AF267" s="119">
        <f t="shared" si="450"/>
        <v>0</v>
      </c>
      <c r="AG267" s="119">
        <f t="shared" si="451"/>
        <v>450358.29143095663</v>
      </c>
      <c r="AH267" s="121">
        <f t="shared" si="478"/>
        <v>4469999.9999999972</v>
      </c>
      <c r="AI267" s="126">
        <f t="shared" si="452"/>
        <v>4019641.7085690405</v>
      </c>
      <c r="AJ267" s="119">
        <f t="shared" si="423"/>
        <v>19631.691386072416</v>
      </c>
      <c r="AK267" s="119">
        <f t="shared" si="453"/>
        <v>25644.535446593891</v>
      </c>
      <c r="AL267" s="119">
        <f t="shared" si="454"/>
        <v>3866897.9085934549</v>
      </c>
      <c r="AM267" s="126">
        <f t="shared" si="424"/>
        <v>152743.79997558566</v>
      </c>
      <c r="AN267" s="121">
        <f t="shared" si="455"/>
        <v>22154578.969398152</v>
      </c>
      <c r="AO267" s="120">
        <f t="shared" si="396"/>
        <v>2215.4578969398153</v>
      </c>
      <c r="AP267" s="128">
        <f t="shared" si="425"/>
        <v>7000</v>
      </c>
      <c r="AQ267" s="132">
        <f t="shared" si="456"/>
        <v>230.7000000000001</v>
      </c>
      <c r="AR267" s="132">
        <f t="shared" si="457"/>
        <v>266.97000000000179</v>
      </c>
      <c r="AS267" s="132">
        <f t="shared" si="458"/>
        <v>166.42499999999981</v>
      </c>
      <c r="AT267" s="139">
        <f t="shared" si="397"/>
        <v>5106630452.4462767</v>
      </c>
      <c r="AU267" s="139">
        <f t="shared" si="398"/>
        <v>-852190020.00967979</v>
      </c>
      <c r="AV267" s="139">
        <f t="shared" si="488"/>
        <v>2.1499417256870738E-41</v>
      </c>
      <c r="AW267" s="139">
        <f t="shared" si="426"/>
        <v>8.2741880794753897E-40</v>
      </c>
      <c r="AX267" s="133">
        <f t="shared" si="459"/>
        <v>5912392489.563324</v>
      </c>
      <c r="AY267" s="133">
        <f t="shared" si="399"/>
        <v>-990058823.66761398</v>
      </c>
      <c r="AZ267" s="133">
        <f t="shared" si="460"/>
        <v>3.3750999588643453E-7</v>
      </c>
      <c r="BA267" s="133">
        <f t="shared" si="461"/>
        <v>4.2409170029596952E-7</v>
      </c>
      <c r="BB267" s="146">
        <f t="shared" si="400"/>
        <v>3683752618.1366735</v>
      </c>
      <c r="BC267" s="146">
        <f t="shared" si="401"/>
        <v>-614593239.38284063</v>
      </c>
      <c r="BD267" s="146">
        <f t="shared" si="479"/>
        <v>130.21613965522522</v>
      </c>
      <c r="BE267" s="146">
        <f t="shared" si="427"/>
        <v>76.508146295976516</v>
      </c>
      <c r="BF267" s="136">
        <f t="shared" si="462"/>
        <v>1063419790.5311112</v>
      </c>
      <c r="BG267" s="136">
        <f t="shared" si="463"/>
        <v>-178540186.35940433</v>
      </c>
      <c r="BH267" s="136">
        <f t="shared" si="464"/>
        <v>3.2284373189951704E-26</v>
      </c>
      <c r="BI267" s="136">
        <f t="shared" si="465"/>
        <v>3.6988427636919908E-25</v>
      </c>
      <c r="BJ267" s="150">
        <f t="shared" si="428"/>
        <v>76.508146720068211</v>
      </c>
      <c r="BK267" s="150">
        <f t="shared" si="466"/>
        <v>15291629.306750301</v>
      </c>
      <c r="BL267" s="149">
        <f t="shared" si="467"/>
        <v>143422097.73219591</v>
      </c>
      <c r="BM267" s="150">
        <f t="shared" si="468"/>
        <v>0</v>
      </c>
      <c r="BN267" s="150">
        <f t="shared" si="480"/>
        <v>838958127.55562234</v>
      </c>
      <c r="BO267" s="154">
        <f t="shared" si="469"/>
        <v>5.4925838409789476E-3</v>
      </c>
      <c r="BP267" s="154">
        <f t="shared" si="429"/>
        <v>5.4925838409789476E-3</v>
      </c>
      <c r="BQ267" s="148">
        <f t="shared" si="470"/>
        <v>2052667235396.76</v>
      </c>
      <c r="BR267" s="148">
        <f t="shared" si="471"/>
        <v>2052.6672353967601</v>
      </c>
      <c r="BS267" s="139">
        <f t="shared" si="430"/>
        <v>-24804881.809739251</v>
      </c>
      <c r="BT267" s="139">
        <f t="shared" si="431"/>
        <v>40736900.473182805</v>
      </c>
      <c r="BU267" s="139">
        <f t="shared" si="432"/>
        <v>328246666.42308795</v>
      </c>
      <c r="BV267" s="139">
        <f t="shared" si="472"/>
        <v>255249240084.34299</v>
      </c>
      <c r="BW267" s="139">
        <f t="shared" si="473"/>
        <v>4565593098.7605782</v>
      </c>
      <c r="BX267" s="139">
        <f t="shared" si="474"/>
        <v>1524485516417.5066</v>
      </c>
      <c r="BY267" s="143">
        <f t="shared" si="475"/>
        <v>9.9806703555966134</v>
      </c>
      <c r="BZ267" s="143">
        <f t="shared" si="433"/>
        <v>9.9806703555966134</v>
      </c>
      <c r="CA267" s="143">
        <f t="shared" si="434"/>
        <v>110.62827268765433</v>
      </c>
      <c r="CB267" s="143">
        <f t="shared" si="435"/>
        <v>110.62827268765433</v>
      </c>
      <c r="CC267" s="143">
        <f t="shared" si="436"/>
        <v>0.86203875705450028</v>
      </c>
      <c r="CD267" s="143">
        <f t="shared" si="437"/>
        <v>10.074459440632101</v>
      </c>
      <c r="CE267" s="166">
        <f t="shared" si="438"/>
        <v>96.701910793937571</v>
      </c>
      <c r="CK267" s="189">
        <v>265</v>
      </c>
      <c r="CL267" s="190">
        <f>'Litter calculation'!G$30+CK267</f>
        <v>42940</v>
      </c>
      <c r="CM267" s="193">
        <f t="shared" si="476"/>
        <v>7</v>
      </c>
      <c r="CN267" s="189">
        <f t="shared" si="439"/>
        <v>0.06</v>
      </c>
      <c r="CO267" s="194">
        <f t="shared" si="440"/>
        <v>0.02</v>
      </c>
      <c r="CP267" s="194">
        <f t="shared" si="441"/>
        <v>0.04</v>
      </c>
      <c r="CQ267" s="189">
        <f t="shared" si="442"/>
        <v>0.996</v>
      </c>
      <c r="CR267" s="189">
        <f t="shared" si="489"/>
        <v>9.9599999999999994E-2</v>
      </c>
      <c r="CS267" s="189">
        <f t="shared" si="489"/>
        <v>9.9599999999999994E-2</v>
      </c>
      <c r="CT267" s="189">
        <f t="shared" si="443"/>
        <v>1.6999999999999999E-3</v>
      </c>
      <c r="CU267" s="189">
        <f t="shared" si="490"/>
        <v>1.7000000000000001E-4</v>
      </c>
      <c r="CV267" s="189">
        <f t="shared" si="490"/>
        <v>1.7000000000000001E-4</v>
      </c>
      <c r="CW267" s="189">
        <f t="shared" si="444"/>
        <v>9.9999999999999995E-7</v>
      </c>
      <c r="CX267" s="189">
        <f t="shared" si="491"/>
        <v>9.9999999999999995E-8</v>
      </c>
      <c r="CY267" s="189">
        <f t="shared" si="491"/>
        <v>9.9999999999999995E-8</v>
      </c>
      <c r="CZ267" s="195">
        <f t="shared" si="481"/>
        <v>7.8702139675516358</v>
      </c>
      <c r="DA267" s="195">
        <f t="shared" si="482"/>
        <v>66.985544670273867</v>
      </c>
      <c r="DB267" s="195">
        <f t="shared" si="483"/>
        <v>1.5268598550843957</v>
      </c>
      <c r="DC267" s="195">
        <f t="shared" si="484"/>
        <v>49.193383404751174</v>
      </c>
      <c r="DD267" s="195">
        <f t="shared" si="485"/>
        <v>1.2824925215886225</v>
      </c>
      <c r="DE267" s="195">
        <f t="shared" si="486"/>
        <v>37.321984757396045</v>
      </c>
      <c r="DF267" s="195">
        <f t="shared" si="487"/>
        <v>164.18047917664575</v>
      </c>
    </row>
    <row r="268" spans="9:110" x14ac:dyDescent="0.2">
      <c r="I268" s="69">
        <f t="shared" si="477"/>
        <v>265</v>
      </c>
      <c r="J268" s="76">
        <f t="shared" si="477"/>
        <v>43974</v>
      </c>
      <c r="K268" s="74">
        <f t="shared" si="445"/>
        <v>5</v>
      </c>
      <c r="L268" s="75">
        <f t="shared" si="408"/>
        <v>13.218064973420596</v>
      </c>
      <c r="M268" s="75">
        <f t="shared" si="409"/>
        <v>0.2</v>
      </c>
      <c r="N268" s="75">
        <f t="shared" si="410"/>
        <v>0.1</v>
      </c>
      <c r="O268" s="75">
        <f t="shared" si="411"/>
        <v>0.15</v>
      </c>
      <c r="P268" s="78">
        <f t="shared" si="395"/>
        <v>0.703780496631081</v>
      </c>
      <c r="Q268" s="78">
        <f t="shared" si="412"/>
        <v>0.14141077885796605</v>
      </c>
      <c r="R268" s="78">
        <f t="shared" si="413"/>
        <v>6.3634850486084721E-2</v>
      </c>
      <c r="S268" s="78">
        <f t="shared" si="414"/>
        <v>0.31097277758117531</v>
      </c>
      <c r="T268" s="79">
        <f t="shared" si="415"/>
        <v>75.950348130279764</v>
      </c>
      <c r="U268" s="79">
        <f t="shared" si="416"/>
        <v>9.4937935162849705</v>
      </c>
      <c r="V268" s="79">
        <f t="shared" si="417"/>
        <v>9.4937935162849705</v>
      </c>
      <c r="W268" s="79">
        <f t="shared" si="418"/>
        <v>42.722070823282365</v>
      </c>
      <c r="X268" s="78">
        <f t="shared" si="419"/>
        <v>6.6800313244466447E-2</v>
      </c>
      <c r="Y268" s="80">
        <f t="shared" si="420"/>
        <v>1.7687133731838119E-2</v>
      </c>
      <c r="Z268" s="63">
        <f t="shared" si="446"/>
        <v>10.446237733896112</v>
      </c>
      <c r="AA268" s="63">
        <f t="shared" si="447"/>
        <v>10.446237733896112</v>
      </c>
      <c r="AB268" s="80">
        <f t="shared" si="421"/>
        <v>6.8113994553805471E-2</v>
      </c>
      <c r="AC268" s="119">
        <f t="shared" si="448"/>
        <v>0</v>
      </c>
      <c r="AD268" s="119">
        <f t="shared" si="449"/>
        <v>0</v>
      </c>
      <c r="AE268" s="119">
        <f t="shared" si="422"/>
        <v>0</v>
      </c>
      <c r="AF268" s="119">
        <f t="shared" si="450"/>
        <v>0</v>
      </c>
      <c r="AG268" s="119">
        <f t="shared" si="451"/>
        <v>450358.29143095663</v>
      </c>
      <c r="AH268" s="121">
        <f t="shared" si="478"/>
        <v>4469999.9999999972</v>
      </c>
      <c r="AI268" s="126">
        <f t="shared" si="452"/>
        <v>4019641.7085690405</v>
      </c>
      <c r="AJ268" s="119">
        <f t="shared" si="423"/>
        <v>19583.017468169073</v>
      </c>
      <c r="AK268" s="119">
        <f t="shared" si="453"/>
        <v>25595.861528690548</v>
      </c>
      <c r="AL268" s="119">
        <f t="shared" si="454"/>
        <v>3892493.7701221453</v>
      </c>
      <c r="AM268" s="126">
        <f t="shared" si="424"/>
        <v>127147.93844689522</v>
      </c>
      <c r="AN268" s="121">
        <f t="shared" si="455"/>
        <v>18442051.615634583</v>
      </c>
      <c r="AO268" s="120">
        <f t="shared" si="396"/>
        <v>1844.2051615634582</v>
      </c>
      <c r="AP268" s="128">
        <f t="shared" si="425"/>
        <v>7000</v>
      </c>
      <c r="AQ268" s="132">
        <f t="shared" si="456"/>
        <v>230.90000000000009</v>
      </c>
      <c r="AR268" s="132">
        <f t="shared" si="457"/>
        <v>267.07000000000181</v>
      </c>
      <c r="AS268" s="132">
        <f t="shared" si="458"/>
        <v>166.57499999999982</v>
      </c>
      <c r="AT268" s="139">
        <f t="shared" si="397"/>
        <v>4254581307.7269001</v>
      </c>
      <c r="AU268" s="139">
        <f t="shared" si="398"/>
        <v>-852049144.71937656</v>
      </c>
      <c r="AV268" s="139">
        <f t="shared" si="488"/>
        <v>8.839641177070359E-42</v>
      </c>
      <c r="AW268" s="139">
        <f t="shared" si="426"/>
        <v>3.392374668744332E-40</v>
      </c>
      <c r="AX268" s="133">
        <f t="shared" si="459"/>
        <v>4923474519.8259974</v>
      </c>
      <c r="AY268" s="133">
        <f t="shared" si="399"/>
        <v>-988917969.73732662</v>
      </c>
      <c r="AZ268" s="133">
        <f t="shared" si="460"/>
        <v>2.4387476959896412E-7</v>
      </c>
      <c r="BA268" s="133">
        <f t="shared" si="461"/>
        <v>3.0531209227254391E-7</v>
      </c>
      <c r="BB268" s="146">
        <f t="shared" si="400"/>
        <v>3069218440.1319818</v>
      </c>
      <c r="BC268" s="146">
        <f t="shared" si="401"/>
        <v>-614534178.0046916</v>
      </c>
      <c r="BD268" s="146">
        <f t="shared" si="479"/>
        <v>101.78164484520572</v>
      </c>
      <c r="BE268" s="146">
        <f t="shared" si="427"/>
        <v>59.574364254151334</v>
      </c>
      <c r="BF268" s="136">
        <f t="shared" si="462"/>
        <v>885218477.55045998</v>
      </c>
      <c r="BG268" s="136">
        <f t="shared" si="463"/>
        <v>-178201312.98065126</v>
      </c>
      <c r="BH268" s="136">
        <f t="shared" si="464"/>
        <v>1.9691750736847627E-26</v>
      </c>
      <c r="BI268" s="136">
        <f t="shared" si="465"/>
        <v>2.2484365055999329E-25</v>
      </c>
      <c r="BJ268" s="150">
        <f t="shared" si="428"/>
        <v>59.574364559463426</v>
      </c>
      <c r="BK268" s="150">
        <f t="shared" si="466"/>
        <v>12352177.233492594</v>
      </c>
      <c r="BL268" s="149">
        <f t="shared" si="467"/>
        <v>140587415.42842039</v>
      </c>
      <c r="BM268" s="150">
        <f t="shared" si="468"/>
        <v>0</v>
      </c>
      <c r="BN268" s="150">
        <f t="shared" si="480"/>
        <v>686018594.46807384</v>
      </c>
      <c r="BO268" s="154">
        <f t="shared" si="469"/>
        <v>5.395436236306712E-3</v>
      </c>
      <c r="BP268" s="154">
        <f t="shared" si="429"/>
        <v>5.395436236306712E-3</v>
      </c>
      <c r="BQ268" s="148">
        <f t="shared" si="470"/>
        <v>2052807822812.1885</v>
      </c>
      <c r="BR268" s="148">
        <f t="shared" si="471"/>
        <v>2052.8078228121885</v>
      </c>
      <c r="BS268" s="139">
        <f t="shared" si="430"/>
        <v>-24871980.594102945</v>
      </c>
      <c r="BT268" s="139">
        <f t="shared" si="431"/>
        <v>32906200.150024273</v>
      </c>
      <c r="BU268" s="139">
        <f t="shared" si="432"/>
        <v>273241119.54187489</v>
      </c>
      <c r="BV268" s="139">
        <f t="shared" si="472"/>
        <v>255463856385.35757</v>
      </c>
      <c r="BW268" s="139">
        <f t="shared" si="473"/>
        <v>3798605028.1096931</v>
      </c>
      <c r="BX268" s="139">
        <f t="shared" si="474"/>
        <v>1272489245759.9727</v>
      </c>
      <c r="BY268" s="143">
        <f t="shared" si="475"/>
        <v>10.007942411834245</v>
      </c>
      <c r="BZ268" s="143">
        <f t="shared" si="433"/>
        <v>10.007942411834245</v>
      </c>
      <c r="CA268" s="143">
        <f t="shared" si="434"/>
        <v>110.93056305159946</v>
      </c>
      <c r="CB268" s="143">
        <f t="shared" si="435"/>
        <v>110.93056305159946</v>
      </c>
      <c r="CC268" s="143">
        <f t="shared" si="436"/>
        <v>0.86324151346711653</v>
      </c>
      <c r="CD268" s="143">
        <f t="shared" si="437"/>
        <v>10.102066853114392</v>
      </c>
      <c r="CE268" s="166">
        <f t="shared" si="438"/>
        <v>96.705312577130528</v>
      </c>
      <c r="CK268" s="189">
        <v>266</v>
      </c>
      <c r="CL268" s="190">
        <f>'Litter calculation'!G$30+CK268</f>
        <v>42941</v>
      </c>
      <c r="CM268" s="193">
        <f t="shared" si="476"/>
        <v>7</v>
      </c>
      <c r="CN268" s="189">
        <f t="shared" si="439"/>
        <v>0.06</v>
      </c>
      <c r="CO268" s="194">
        <f t="shared" si="440"/>
        <v>0.02</v>
      </c>
      <c r="CP268" s="194">
        <f t="shared" si="441"/>
        <v>0.04</v>
      </c>
      <c r="CQ268" s="189">
        <f t="shared" si="442"/>
        <v>0.996</v>
      </c>
      <c r="CR268" s="189">
        <f t="shared" si="489"/>
        <v>9.9599999999999994E-2</v>
      </c>
      <c r="CS268" s="189">
        <f t="shared" si="489"/>
        <v>9.9599999999999994E-2</v>
      </c>
      <c r="CT268" s="189">
        <f t="shared" si="443"/>
        <v>1.6999999999999999E-3</v>
      </c>
      <c r="CU268" s="189">
        <f t="shared" si="490"/>
        <v>1.7000000000000001E-4</v>
      </c>
      <c r="CV268" s="189">
        <f t="shared" si="490"/>
        <v>1.7000000000000001E-4</v>
      </c>
      <c r="CW268" s="189">
        <f t="shared" si="444"/>
        <v>9.9999999999999995E-7</v>
      </c>
      <c r="CX268" s="189">
        <f t="shared" si="491"/>
        <v>9.9999999999999995E-8</v>
      </c>
      <c r="CY268" s="189">
        <f t="shared" si="491"/>
        <v>9.9999999999999995E-8</v>
      </c>
      <c r="CZ268" s="195">
        <f t="shared" si="481"/>
        <v>7.9166059698243254</v>
      </c>
      <c r="DA268" s="195">
        <f t="shared" si="482"/>
        <v>66.98571768476269</v>
      </c>
      <c r="DB268" s="195">
        <f t="shared" si="483"/>
        <v>1.5285923109709061</v>
      </c>
      <c r="DC268" s="195">
        <f t="shared" si="484"/>
        <v>49.211386485413087</v>
      </c>
      <c r="DD268" s="195">
        <f t="shared" si="485"/>
        <v>1.2862585163909193</v>
      </c>
      <c r="DE268" s="195">
        <f t="shared" si="486"/>
        <v>37.357997025197754</v>
      </c>
      <c r="DF268" s="195">
        <f t="shared" si="487"/>
        <v>164.28655799255969</v>
      </c>
    </row>
    <row r="269" spans="9:110" x14ac:dyDescent="0.2">
      <c r="I269" s="69">
        <f t="shared" si="477"/>
        <v>266</v>
      </c>
      <c r="J269" s="76">
        <f t="shared" si="477"/>
        <v>43975</v>
      </c>
      <c r="K269" s="74">
        <f t="shared" si="445"/>
        <v>5</v>
      </c>
      <c r="L269" s="75">
        <f t="shared" si="408"/>
        <v>13.101440792877472</v>
      </c>
      <c r="M269" s="75">
        <f t="shared" si="409"/>
        <v>0.2</v>
      </c>
      <c r="N269" s="75">
        <f t="shared" si="410"/>
        <v>0.1</v>
      </c>
      <c r="O269" s="75">
        <f t="shared" si="411"/>
        <v>0.15</v>
      </c>
      <c r="P269" s="78">
        <f t="shared" si="395"/>
        <v>0.70135855142118075</v>
      </c>
      <c r="Q269" s="78">
        <f t="shared" si="412"/>
        <v>0.14092413684369773</v>
      </c>
      <c r="R269" s="78">
        <f t="shared" si="413"/>
        <v>6.341586157966396E-2</v>
      </c>
      <c r="S269" s="78">
        <f t="shared" si="414"/>
        <v>0.30990261574424266</v>
      </c>
      <c r="T269" s="79">
        <f t="shared" si="415"/>
        <v>75.9185874217047</v>
      </c>
      <c r="U269" s="79">
        <f t="shared" si="416"/>
        <v>9.4898234277130875</v>
      </c>
      <c r="V269" s="79">
        <f t="shared" si="417"/>
        <v>9.4898234277130875</v>
      </c>
      <c r="W269" s="79">
        <f t="shared" si="418"/>
        <v>42.704205424708896</v>
      </c>
      <c r="X269" s="78">
        <f t="shared" si="419"/>
        <v>6.6421291280889236E-2</v>
      </c>
      <c r="Y269" s="80">
        <f t="shared" si="420"/>
        <v>1.747581071669398E-2</v>
      </c>
      <c r="Z269" s="63">
        <f t="shared" si="446"/>
        <v>10.474263409296693</v>
      </c>
      <c r="AA269" s="63">
        <f t="shared" si="447"/>
        <v>10.474263409296693</v>
      </c>
      <c r="AB269" s="80">
        <f t="shared" si="421"/>
        <v>6.7925856967897047E-2</v>
      </c>
      <c r="AC269" s="119">
        <f t="shared" si="448"/>
        <v>0</v>
      </c>
      <c r="AD269" s="119">
        <f t="shared" si="449"/>
        <v>0</v>
      </c>
      <c r="AE269" s="119">
        <f t="shared" si="422"/>
        <v>0</v>
      </c>
      <c r="AF269" s="119">
        <f t="shared" si="450"/>
        <v>0</v>
      </c>
      <c r="AG269" s="119">
        <f t="shared" si="451"/>
        <v>450358.29143095663</v>
      </c>
      <c r="AH269" s="121">
        <f t="shared" si="478"/>
        <v>4469999.9999999972</v>
      </c>
      <c r="AI269" s="126">
        <f t="shared" si="452"/>
        <v>4019641.7085690405</v>
      </c>
      <c r="AJ269" s="119">
        <f t="shared" si="423"/>
        <v>19531.425914437761</v>
      </c>
      <c r="AK269" s="119">
        <f t="shared" si="453"/>
        <v>25544.269974959236</v>
      </c>
      <c r="AL269" s="119">
        <f t="shared" si="454"/>
        <v>3918038.0400971044</v>
      </c>
      <c r="AM269" s="126">
        <f t="shared" si="424"/>
        <v>101603.66847193614</v>
      </c>
      <c r="AN269" s="121">
        <f t="shared" si="455"/>
        <v>14737007.309637789</v>
      </c>
      <c r="AO269" s="120">
        <f t="shared" si="396"/>
        <v>1473.7007309637788</v>
      </c>
      <c r="AP269" s="128">
        <f t="shared" si="425"/>
        <v>7000</v>
      </c>
      <c r="AQ269" s="132">
        <f t="shared" si="456"/>
        <v>231.10000000000008</v>
      </c>
      <c r="AR269" s="132">
        <f t="shared" si="457"/>
        <v>267.17000000000183</v>
      </c>
      <c r="AS269" s="132">
        <f t="shared" si="458"/>
        <v>166.72499999999982</v>
      </c>
      <c r="AT269" s="139">
        <f t="shared" si="397"/>
        <v>3402774987.7953668</v>
      </c>
      <c r="AU269" s="139">
        <f t="shared" si="398"/>
        <v>-851806319.93153334</v>
      </c>
      <c r="AV269" s="139">
        <f t="shared" si="488"/>
        <v>3.4975429331377933E-42</v>
      </c>
      <c r="AW269" s="139">
        <f t="shared" si="426"/>
        <v>1.3384997234085714E-40</v>
      </c>
      <c r="AX269" s="133">
        <f t="shared" si="459"/>
        <v>3935812542.1849909</v>
      </c>
      <c r="AY269" s="133">
        <f t="shared" si="399"/>
        <v>-987661977.64100647</v>
      </c>
      <c r="AZ269" s="133">
        <f t="shared" si="460"/>
        <v>1.692449277624453E-7</v>
      </c>
      <c r="BA269" s="133">
        <f t="shared" si="461"/>
        <v>2.1111408135567829E-7</v>
      </c>
      <c r="BB269" s="146">
        <f t="shared" si="400"/>
        <v>2454816992.6029119</v>
      </c>
      <c r="BC269" s="146">
        <f t="shared" si="401"/>
        <v>-614401447.5290699</v>
      </c>
      <c r="BD269" s="146">
        <f t="shared" si="479"/>
        <v>76.387891516705821</v>
      </c>
      <c r="BE269" s="146">
        <f t="shared" si="427"/>
        <v>44.543336303563898</v>
      </c>
      <c r="BF269" s="136">
        <f t="shared" si="462"/>
        <v>707376350.86261392</v>
      </c>
      <c r="BG269" s="136">
        <f t="shared" si="463"/>
        <v>-177842126.68784606</v>
      </c>
      <c r="BH269" s="136">
        <f t="shared" si="464"/>
        <v>1.1542380834635444E-26</v>
      </c>
      <c r="BI269" s="136">
        <f t="shared" si="465"/>
        <v>1.3135097334515859E-25</v>
      </c>
      <c r="BJ269" s="150">
        <f t="shared" si="428"/>
        <v>44.543336514677982</v>
      </c>
      <c r="BK269" s="150">
        <f t="shared" si="466"/>
        <v>9580172.3130728342</v>
      </c>
      <c r="BL269" s="149">
        <f t="shared" si="467"/>
        <v>137822479.8528966</v>
      </c>
      <c r="BM269" s="150">
        <f t="shared" si="468"/>
        <v>0</v>
      </c>
      <c r="BN269" s="150">
        <f t="shared" si="480"/>
        <v>538615986.84544098</v>
      </c>
      <c r="BO269" s="154">
        <f t="shared" si="469"/>
        <v>5.3011470446484091E-3</v>
      </c>
      <c r="BP269" s="154">
        <f t="shared" si="429"/>
        <v>5.3011470446484091E-3</v>
      </c>
      <c r="BQ269" s="148">
        <f t="shared" si="470"/>
        <v>2052945645292.0413</v>
      </c>
      <c r="BR269" s="148">
        <f t="shared" si="471"/>
        <v>2052.9456452920413</v>
      </c>
      <c r="BS269" s="139">
        <f t="shared" si="430"/>
        <v>-24938708.355087943</v>
      </c>
      <c r="BT269" s="139">
        <f t="shared" si="431"/>
        <v>25521579.042026032</v>
      </c>
      <c r="BU269" s="139">
        <f t="shared" si="432"/>
        <v>218346443.06654721</v>
      </c>
      <c r="BV269" s="139">
        <f t="shared" si="472"/>
        <v>255645582861.73862</v>
      </c>
      <c r="BW269" s="139">
        <f t="shared" si="473"/>
        <v>3033280509.0027738</v>
      </c>
      <c r="BX269" s="139">
        <f t="shared" si="474"/>
        <v>1019608136676.7733</v>
      </c>
      <c r="BY269" s="143">
        <f t="shared" si="475"/>
        <v>10.035150817004194</v>
      </c>
      <c r="BZ269" s="143">
        <f t="shared" si="433"/>
        <v>10.035150817004194</v>
      </c>
      <c r="CA269" s="143">
        <f t="shared" si="434"/>
        <v>111.23214789102354</v>
      </c>
      <c r="CB269" s="143">
        <f t="shared" si="435"/>
        <v>111.23214789102354</v>
      </c>
      <c r="CC269" s="143">
        <f t="shared" si="436"/>
        <v>0.86452742534811455</v>
      </c>
      <c r="CD269" s="143">
        <f t="shared" si="437"/>
        <v>10.129600259207463</v>
      </c>
      <c r="CE269" s="166">
        <f t="shared" si="438"/>
        <v>96.709428275564306</v>
      </c>
      <c r="CK269" s="189">
        <v>267</v>
      </c>
      <c r="CL269" s="190">
        <f>'Litter calculation'!G$30+CK269</f>
        <v>42942</v>
      </c>
      <c r="CM269" s="193">
        <f t="shared" si="476"/>
        <v>7</v>
      </c>
      <c r="CN269" s="189">
        <f t="shared" si="439"/>
        <v>0.06</v>
      </c>
      <c r="CO269" s="194">
        <f t="shared" si="440"/>
        <v>0.02</v>
      </c>
      <c r="CP269" s="194">
        <f t="shared" si="441"/>
        <v>0.04</v>
      </c>
      <c r="CQ269" s="189">
        <f t="shared" si="442"/>
        <v>0.996</v>
      </c>
      <c r="CR269" s="189">
        <f t="shared" si="489"/>
        <v>9.9599999999999994E-2</v>
      </c>
      <c r="CS269" s="189">
        <f t="shared" si="489"/>
        <v>9.9599999999999994E-2</v>
      </c>
      <c r="CT269" s="189">
        <f t="shared" si="443"/>
        <v>1.6999999999999999E-3</v>
      </c>
      <c r="CU269" s="189">
        <f t="shared" si="490"/>
        <v>1.7000000000000001E-4</v>
      </c>
      <c r="CV269" s="189">
        <f t="shared" si="490"/>
        <v>1.7000000000000001E-4</v>
      </c>
      <c r="CW269" s="189">
        <f t="shared" si="444"/>
        <v>9.9999999999999995E-7</v>
      </c>
      <c r="CX269" s="189">
        <f t="shared" si="491"/>
        <v>9.9999999999999995E-8</v>
      </c>
      <c r="CY269" s="189">
        <f t="shared" si="491"/>
        <v>9.9999999999999995E-8</v>
      </c>
      <c r="CZ269" s="195">
        <f t="shared" si="481"/>
        <v>7.962919172691624</v>
      </c>
      <c r="DA269" s="195">
        <f t="shared" si="482"/>
        <v>66.98589069907851</v>
      </c>
      <c r="DB269" s="195">
        <f t="shared" si="483"/>
        <v>1.5303244723649483</v>
      </c>
      <c r="DC269" s="195">
        <f t="shared" si="484"/>
        <v>49.22938956427469</v>
      </c>
      <c r="DD269" s="195">
        <f t="shared" si="485"/>
        <v>1.2900238710285152</v>
      </c>
      <c r="DE269" s="195">
        <f t="shared" si="486"/>
        <v>37.394009289398234</v>
      </c>
      <c r="DF269" s="195">
        <f t="shared" si="487"/>
        <v>164.39255706883651</v>
      </c>
    </row>
    <row r="270" spans="9:110" x14ac:dyDescent="0.2">
      <c r="I270" s="69">
        <f t="shared" si="477"/>
        <v>267</v>
      </c>
      <c r="J270" s="76">
        <f t="shared" si="477"/>
        <v>43976</v>
      </c>
      <c r="K270" s="74">
        <f t="shared" si="445"/>
        <v>5</v>
      </c>
      <c r="L270" s="75">
        <f t="shared" si="408"/>
        <v>12.986064383440533</v>
      </c>
      <c r="M270" s="75">
        <f t="shared" si="409"/>
        <v>0.2</v>
      </c>
      <c r="N270" s="75">
        <f t="shared" si="410"/>
        <v>0.1</v>
      </c>
      <c r="O270" s="75">
        <f t="shared" si="411"/>
        <v>0.15</v>
      </c>
      <c r="P270" s="78">
        <f t="shared" si="395"/>
        <v>0.6989707203343164</v>
      </c>
      <c r="Q270" s="78">
        <f t="shared" si="412"/>
        <v>0.14044434938810452</v>
      </c>
      <c r="R270" s="78">
        <f t="shared" si="413"/>
        <v>6.3199957224647024E-2</v>
      </c>
      <c r="S270" s="78">
        <f t="shared" si="414"/>
        <v>0.30884752758958167</v>
      </c>
      <c r="T270" s="79">
        <f t="shared" si="415"/>
        <v>75.887903847880878</v>
      </c>
      <c r="U270" s="79">
        <f t="shared" si="416"/>
        <v>9.4859879809851098</v>
      </c>
      <c r="V270" s="79">
        <f t="shared" si="417"/>
        <v>9.4859879809851098</v>
      </c>
      <c r="W270" s="79">
        <f t="shared" si="418"/>
        <v>42.686945914432997</v>
      </c>
      <c r="X270" s="78">
        <f t="shared" si="419"/>
        <v>6.6048440708629391E-2</v>
      </c>
      <c r="Y270" s="80">
        <f t="shared" si="420"/>
        <v>1.7266748662794248E-2</v>
      </c>
      <c r="Z270" s="63">
        <f t="shared" si="446"/>
        <v>10.50212130746152</v>
      </c>
      <c r="AA270" s="63">
        <f t="shared" si="447"/>
        <v>10.50212130746152</v>
      </c>
      <c r="AB270" s="80">
        <f t="shared" si="421"/>
        <v>6.7740243630191987E-2</v>
      </c>
      <c r="AC270" s="119">
        <f t="shared" si="448"/>
        <v>0</v>
      </c>
      <c r="AD270" s="119">
        <f t="shared" si="449"/>
        <v>0</v>
      </c>
      <c r="AE270" s="119">
        <f t="shared" si="422"/>
        <v>0</v>
      </c>
      <c r="AF270" s="119">
        <f t="shared" si="450"/>
        <v>0</v>
      </c>
      <c r="AG270" s="119">
        <f t="shared" si="451"/>
        <v>450358.29143095663</v>
      </c>
      <c r="AH270" s="121">
        <f t="shared" si="478"/>
        <v>4469999.9999999972</v>
      </c>
      <c r="AI270" s="126">
        <f t="shared" si="452"/>
        <v>4019641.7085690405</v>
      </c>
      <c r="AJ270" s="119">
        <f t="shared" si="423"/>
        <v>19476.940438969068</v>
      </c>
      <c r="AK270" s="119">
        <f t="shared" si="453"/>
        <v>25489.784499490543</v>
      </c>
      <c r="AL270" s="119">
        <f t="shared" si="454"/>
        <v>3943527.824596595</v>
      </c>
      <c r="AM270" s="126">
        <f t="shared" si="424"/>
        <v>76113.883972445503</v>
      </c>
      <c r="AN270" s="121">
        <f t="shared" si="455"/>
        <v>11039865.797529478</v>
      </c>
      <c r="AO270" s="120">
        <f t="shared" si="396"/>
        <v>1103.9865797529478</v>
      </c>
      <c r="AP270" s="128">
        <f t="shared" si="425"/>
        <v>7000</v>
      </c>
      <c r="AQ270" s="132">
        <f t="shared" si="456"/>
        <v>231.30000000000007</v>
      </c>
      <c r="AR270" s="132">
        <f t="shared" si="457"/>
        <v>267.27000000000186</v>
      </c>
      <c r="AS270" s="132">
        <f t="shared" si="458"/>
        <v>166.87499999999983</v>
      </c>
      <c r="AT270" s="139">
        <f t="shared" si="397"/>
        <v>2551312985.809063</v>
      </c>
      <c r="AU270" s="139">
        <f t="shared" si="398"/>
        <v>-851462001.98630381</v>
      </c>
      <c r="AV270" s="139">
        <f t="shared" si="488"/>
        <v>1.3004612417377962E-42</v>
      </c>
      <c r="AW270" s="139">
        <f t="shared" si="426"/>
        <v>4.9631164196679483E-41</v>
      </c>
      <c r="AX270" s="133">
        <f t="shared" si="459"/>
        <v>2949520945.1259708</v>
      </c>
      <c r="AY270" s="133">
        <f t="shared" si="399"/>
        <v>-986291597.05902004</v>
      </c>
      <c r="AZ270" s="133">
        <f t="shared" si="460"/>
        <v>1.1016158249012513E-7</v>
      </c>
      <c r="BA270" s="133">
        <f t="shared" si="461"/>
        <v>1.3692311595847165E-7</v>
      </c>
      <c r="BB270" s="146">
        <f t="shared" si="400"/>
        <v>1840621625.0931003</v>
      </c>
      <c r="BC270" s="146">
        <f t="shared" si="401"/>
        <v>-614195367.50981164</v>
      </c>
      <c r="BD270" s="146">
        <f t="shared" si="479"/>
        <v>53.756225019503511</v>
      </c>
      <c r="BE270" s="146">
        <f t="shared" si="427"/>
        <v>31.230338890629604</v>
      </c>
      <c r="BF270" s="136">
        <f t="shared" si="462"/>
        <v>529913558.28141493</v>
      </c>
      <c r="BG270" s="136">
        <f t="shared" si="463"/>
        <v>-177462792.58119899</v>
      </c>
      <c r="BH270" s="136">
        <f t="shared" si="464"/>
        <v>6.3492016095607005E-27</v>
      </c>
      <c r="BI270" s="136">
        <f t="shared" si="465"/>
        <v>7.2014119277960043E-26</v>
      </c>
      <c r="BJ270" s="150">
        <f t="shared" si="428"/>
        <v>31.23033902755272</v>
      </c>
      <c r="BK270" s="150">
        <f t="shared" si="466"/>
        <v>6966976.343204041</v>
      </c>
      <c r="BL270" s="149">
        <f t="shared" si="467"/>
        <v>135125095.76819912</v>
      </c>
      <c r="BM270" s="150">
        <f t="shared" si="468"/>
        <v>0</v>
      </c>
      <c r="BN270" s="150">
        <f t="shared" si="480"/>
        <v>396523945.96437693</v>
      </c>
      <c r="BO270" s="154">
        <f t="shared" si="469"/>
        <v>5.2096138742299004E-3</v>
      </c>
      <c r="BP270" s="154">
        <f t="shared" si="429"/>
        <v>5.2096138742299004E-3</v>
      </c>
      <c r="BQ270" s="148">
        <f t="shared" si="470"/>
        <v>2053080770387.8096</v>
      </c>
      <c r="BR270" s="148">
        <f t="shared" si="471"/>
        <v>2053.0807703878095</v>
      </c>
      <c r="BS270" s="139">
        <f t="shared" si="430"/>
        <v>-25005036.64668902</v>
      </c>
      <c r="BT270" s="139">
        <f t="shared" si="431"/>
        <v>18560024.978295565</v>
      </c>
      <c r="BU270" s="139">
        <f t="shared" si="432"/>
        <v>163568856.04058114</v>
      </c>
      <c r="BV270" s="139">
        <f t="shared" si="472"/>
        <v>255793831745.32333</v>
      </c>
      <c r="BW270" s="139">
        <f t="shared" si="473"/>
        <v>2270256362.9378037</v>
      </c>
      <c r="BX270" s="139">
        <f t="shared" si="474"/>
        <v>765877427376.72217</v>
      </c>
      <c r="BY270" s="143">
        <f t="shared" si="475"/>
        <v>10.062256547753924</v>
      </c>
      <c r="BZ270" s="143">
        <f t="shared" si="433"/>
        <v>10.062256547753924</v>
      </c>
      <c r="CA270" s="143">
        <f t="shared" si="434"/>
        <v>111.53259466122449</v>
      </c>
      <c r="CB270" s="143">
        <f t="shared" si="435"/>
        <v>111.53259466122449</v>
      </c>
      <c r="CC270" s="143">
        <f t="shared" si="436"/>
        <v>0.86589653850799819</v>
      </c>
      <c r="CD270" s="143">
        <f t="shared" si="437"/>
        <v>10.157026438209844</v>
      </c>
      <c r="CE270" s="166">
        <f t="shared" si="438"/>
        <v>96.714046056519123</v>
      </c>
      <c r="CK270" s="189">
        <v>268</v>
      </c>
      <c r="CL270" s="190">
        <f>'Litter calculation'!G$30+CK270</f>
        <v>42943</v>
      </c>
      <c r="CM270" s="193">
        <f t="shared" si="476"/>
        <v>7</v>
      </c>
      <c r="CN270" s="189">
        <f t="shared" si="439"/>
        <v>0.06</v>
      </c>
      <c r="CO270" s="194">
        <f t="shared" si="440"/>
        <v>0.02</v>
      </c>
      <c r="CP270" s="194">
        <f t="shared" si="441"/>
        <v>0.04</v>
      </c>
      <c r="CQ270" s="189">
        <f t="shared" si="442"/>
        <v>0.996</v>
      </c>
      <c r="CR270" s="189">
        <f t="shared" si="489"/>
        <v>9.9599999999999994E-2</v>
      </c>
      <c r="CS270" s="189">
        <f t="shared" si="489"/>
        <v>9.9599999999999994E-2</v>
      </c>
      <c r="CT270" s="189">
        <f t="shared" si="443"/>
        <v>1.6999999999999999E-3</v>
      </c>
      <c r="CU270" s="189">
        <f t="shared" si="490"/>
        <v>1.7000000000000001E-4</v>
      </c>
      <c r="CV270" s="189">
        <f t="shared" si="490"/>
        <v>1.7000000000000001E-4</v>
      </c>
      <c r="CW270" s="189">
        <f t="shared" si="444"/>
        <v>9.9999999999999995E-7</v>
      </c>
      <c r="CX270" s="189">
        <f t="shared" si="491"/>
        <v>9.9999999999999995E-8</v>
      </c>
      <c r="CY270" s="189">
        <f t="shared" si="491"/>
        <v>9.9999999999999995E-8</v>
      </c>
      <c r="CZ270" s="195">
        <f t="shared" si="481"/>
        <v>8.0091537099987189</v>
      </c>
      <c r="DA270" s="195">
        <f t="shared" si="482"/>
        <v>66.986063713221313</v>
      </c>
      <c r="DB270" s="195">
        <f t="shared" si="483"/>
        <v>1.5320563393165818</v>
      </c>
      <c r="DC270" s="195">
        <f t="shared" si="484"/>
        <v>49.247392641335985</v>
      </c>
      <c r="DD270" s="195">
        <f t="shared" si="485"/>
        <v>1.2937885856102289</v>
      </c>
      <c r="DE270" s="195">
        <f t="shared" si="486"/>
        <v>37.430021549997491</v>
      </c>
      <c r="DF270" s="195">
        <f t="shared" si="487"/>
        <v>164.49847653948032</v>
      </c>
    </row>
    <row r="271" spans="9:110" x14ac:dyDescent="0.2">
      <c r="I271" s="69">
        <f t="shared" si="477"/>
        <v>268</v>
      </c>
      <c r="J271" s="76">
        <f t="shared" si="477"/>
        <v>43977</v>
      </c>
      <c r="K271" s="74">
        <f t="shared" si="445"/>
        <v>5</v>
      </c>
      <c r="L271" s="75">
        <f t="shared" si="408"/>
        <v>12.871970541061213</v>
      </c>
      <c r="M271" s="75">
        <f t="shared" si="409"/>
        <v>0.2</v>
      </c>
      <c r="N271" s="75">
        <f t="shared" si="410"/>
        <v>0.1</v>
      </c>
      <c r="O271" s="75">
        <f t="shared" si="411"/>
        <v>0.15</v>
      </c>
      <c r="P271" s="78">
        <f t="shared" si="395"/>
        <v>0.69661742787312275</v>
      </c>
      <c r="Q271" s="78">
        <f t="shared" si="412"/>
        <v>0.13997150178659956</v>
      </c>
      <c r="R271" s="78">
        <f t="shared" si="413"/>
        <v>6.2987175803969786E-2</v>
      </c>
      <c r="S271" s="78">
        <f t="shared" si="414"/>
        <v>0.30780770068812402</v>
      </c>
      <c r="T271" s="79">
        <f t="shared" si="415"/>
        <v>75.858265707972308</v>
      </c>
      <c r="U271" s="79">
        <f t="shared" si="416"/>
        <v>9.4822832134965385</v>
      </c>
      <c r="V271" s="79">
        <f t="shared" si="417"/>
        <v>9.4822832134965385</v>
      </c>
      <c r="W271" s="79">
        <f t="shared" si="418"/>
        <v>42.670274460734426</v>
      </c>
      <c r="X271" s="78">
        <f t="shared" si="419"/>
        <v>6.5681793121507695E-2</v>
      </c>
      <c r="Y271" s="80">
        <f t="shared" si="420"/>
        <v>1.706001062040292E-2</v>
      </c>
      <c r="Z271" s="63">
        <f t="shared" si="446"/>
        <v>10.529799410626438</v>
      </c>
      <c r="AA271" s="63">
        <f t="shared" si="447"/>
        <v>10.529799410626438</v>
      </c>
      <c r="AB271" s="80">
        <f t="shared" si="421"/>
        <v>6.7557192422987578E-2</v>
      </c>
      <c r="AC271" s="119">
        <f t="shared" si="448"/>
        <v>0</v>
      </c>
      <c r="AD271" s="119">
        <f t="shared" si="449"/>
        <v>0</v>
      </c>
      <c r="AE271" s="119">
        <f t="shared" si="422"/>
        <v>0</v>
      </c>
      <c r="AF271" s="119">
        <f t="shared" si="450"/>
        <v>0</v>
      </c>
      <c r="AG271" s="119">
        <f t="shared" si="451"/>
        <v>450358.29143095663</v>
      </c>
      <c r="AH271" s="121">
        <f t="shared" si="478"/>
        <v>4469999.9999999972</v>
      </c>
      <c r="AI271" s="126">
        <f t="shared" si="452"/>
        <v>4019641.7085690405</v>
      </c>
      <c r="AJ271" s="119">
        <f t="shared" si="423"/>
        <v>19419.586040020946</v>
      </c>
      <c r="AK271" s="119">
        <f t="shared" si="453"/>
        <v>25432.43010054242</v>
      </c>
      <c r="AL271" s="119">
        <f t="shared" si="454"/>
        <v>3968960.2546971375</v>
      </c>
      <c r="AM271" s="126">
        <f t="shared" si="424"/>
        <v>50681.45387190301</v>
      </c>
      <c r="AN271" s="121">
        <f t="shared" si="455"/>
        <v>7351043.1995829344</v>
      </c>
      <c r="AO271" s="120">
        <f t="shared" si="396"/>
        <v>735.10431995829344</v>
      </c>
      <c r="AP271" s="128">
        <f t="shared" si="425"/>
        <v>7000</v>
      </c>
      <c r="AQ271" s="132">
        <f t="shared" si="456"/>
        <v>231.50000000000006</v>
      </c>
      <c r="AR271" s="132">
        <f t="shared" si="457"/>
        <v>267.37000000000188</v>
      </c>
      <c r="AS271" s="132">
        <f t="shared" si="458"/>
        <v>167.02499999999984</v>
      </c>
      <c r="AT271" s="139">
        <f t="shared" si="397"/>
        <v>1700296292.0635333</v>
      </c>
      <c r="AU271" s="139">
        <f t="shared" si="398"/>
        <v>-851016693.74552965</v>
      </c>
      <c r="AV271" s="139">
        <f t="shared" si="488"/>
        <v>4.3082327180481844E-43</v>
      </c>
      <c r="AW271" s="139">
        <f t="shared" si="426"/>
        <v>1.6397361288465365E-41</v>
      </c>
      <c r="AX271" s="133">
        <f t="shared" si="459"/>
        <v>1964713315.9525445</v>
      </c>
      <c r="AY271" s="133">
        <f t="shared" si="399"/>
        <v>-984807629.17342639</v>
      </c>
      <c r="AZ271" s="133">
        <f t="shared" si="460"/>
        <v>6.3765190889413728E-8</v>
      </c>
      <c r="BA271" s="133">
        <f t="shared" si="461"/>
        <v>7.8976203929964938E-8</v>
      </c>
      <c r="BB271" s="146">
        <f t="shared" si="400"/>
        <v>1226705333.9304008</v>
      </c>
      <c r="BC271" s="146">
        <f t="shared" si="401"/>
        <v>-613916291.16269946</v>
      </c>
      <c r="BD271" s="146">
        <f t="shared" si="479"/>
        <v>33.632341489301865</v>
      </c>
      <c r="BE271" s="146">
        <f t="shared" si="427"/>
        <v>19.467781400541348</v>
      </c>
      <c r="BF271" s="136">
        <f t="shared" si="462"/>
        <v>352850073.57998085</v>
      </c>
      <c r="BG271" s="136">
        <f t="shared" si="463"/>
        <v>-177063484.70143408</v>
      </c>
      <c r="BH271" s="136">
        <f t="shared" si="464"/>
        <v>3.1075999992384952E-27</v>
      </c>
      <c r="BI271" s="136">
        <f t="shared" si="465"/>
        <v>3.5132055778272629E-26</v>
      </c>
      <c r="BJ271" s="150">
        <f t="shared" si="428"/>
        <v>19.467781479517551</v>
      </c>
      <c r="BK271" s="150">
        <f t="shared" si="466"/>
        <v>4504368.6739220796</v>
      </c>
      <c r="BL271" s="149">
        <f t="shared" si="467"/>
        <v>132493140.70716792</v>
      </c>
      <c r="BM271" s="150">
        <f t="shared" si="468"/>
        <v>0</v>
      </c>
      <c r="BN271" s="150">
        <f t="shared" si="480"/>
        <v>259526456.05106843</v>
      </c>
      <c r="BO271" s="154">
        <f t="shared" si="469"/>
        <v>5.1207381837746722E-3</v>
      </c>
      <c r="BP271" s="154">
        <f t="shared" si="429"/>
        <v>5.1207381837746722E-3</v>
      </c>
      <c r="BQ271" s="148">
        <f t="shared" si="470"/>
        <v>2053213263528.5168</v>
      </c>
      <c r="BR271" s="148">
        <f t="shared" si="471"/>
        <v>2053.2132635285166</v>
      </c>
      <c r="BS271" s="139">
        <f t="shared" si="430"/>
        <v>-25070936.855198126</v>
      </c>
      <c r="BT271" s="139">
        <f t="shared" si="431"/>
        <v>11999638.147328421</v>
      </c>
      <c r="BU271" s="139">
        <f t="shared" si="432"/>
        <v>108914523.78579564</v>
      </c>
      <c r="BV271" s="139">
        <f t="shared" si="472"/>
        <v>255907636304.47693</v>
      </c>
      <c r="BW271" s="139">
        <f t="shared" si="473"/>
        <v>1510132270.9785504</v>
      </c>
      <c r="BX271" s="139">
        <f t="shared" si="474"/>
        <v>511333938244.43549</v>
      </c>
      <c r="BY271" s="143">
        <f t="shared" si="475"/>
        <v>10.089172649561872</v>
      </c>
      <c r="BZ271" s="143">
        <f t="shared" si="433"/>
        <v>10.089172649561872</v>
      </c>
      <c r="CA271" s="143">
        <f t="shared" si="434"/>
        <v>111.83093953630882</v>
      </c>
      <c r="CB271" s="143">
        <f t="shared" si="435"/>
        <v>111.83093953630882</v>
      </c>
      <c r="CC271" s="143">
        <f t="shared" si="436"/>
        <v>0.86734890751993199</v>
      </c>
      <c r="CD271" s="143">
        <f t="shared" si="437"/>
        <v>10.184274598996133</v>
      </c>
      <c r="CE271" s="166">
        <f t="shared" si="438"/>
        <v>96.718600249102465</v>
      </c>
      <c r="CK271" s="189">
        <v>269</v>
      </c>
      <c r="CL271" s="190">
        <f>'Litter calculation'!G$30+CK271</f>
        <v>42944</v>
      </c>
      <c r="CM271" s="193">
        <f t="shared" si="476"/>
        <v>7</v>
      </c>
      <c r="CN271" s="189">
        <f t="shared" si="439"/>
        <v>0.06</v>
      </c>
      <c r="CO271" s="194">
        <f t="shared" si="440"/>
        <v>0.02</v>
      </c>
      <c r="CP271" s="194">
        <f t="shared" si="441"/>
        <v>0.04</v>
      </c>
      <c r="CQ271" s="189">
        <f t="shared" si="442"/>
        <v>0.996</v>
      </c>
      <c r="CR271" s="189">
        <f t="shared" si="489"/>
        <v>9.9599999999999994E-2</v>
      </c>
      <c r="CS271" s="189">
        <f t="shared" si="489"/>
        <v>9.9599999999999994E-2</v>
      </c>
      <c r="CT271" s="189">
        <f t="shared" si="443"/>
        <v>1.6999999999999999E-3</v>
      </c>
      <c r="CU271" s="189">
        <f t="shared" si="490"/>
        <v>1.7000000000000001E-4</v>
      </c>
      <c r="CV271" s="189">
        <f t="shared" si="490"/>
        <v>1.7000000000000001E-4</v>
      </c>
      <c r="CW271" s="189">
        <f t="shared" si="444"/>
        <v>9.9999999999999995E-7</v>
      </c>
      <c r="CX271" s="189">
        <f t="shared" si="491"/>
        <v>9.9999999999999995E-8</v>
      </c>
      <c r="CY271" s="189">
        <f t="shared" si="491"/>
        <v>9.9999999999999995E-8</v>
      </c>
      <c r="CZ271" s="195">
        <f t="shared" si="481"/>
        <v>8.0553097153634567</v>
      </c>
      <c r="DA271" s="195">
        <f t="shared" si="482"/>
        <v>66.986236727191098</v>
      </c>
      <c r="DB271" s="195">
        <f t="shared" si="483"/>
        <v>1.5337879118758575</v>
      </c>
      <c r="DC271" s="195">
        <f t="shared" si="484"/>
        <v>49.26539571659697</v>
      </c>
      <c r="DD271" s="195">
        <f t="shared" si="485"/>
        <v>1.2975526602448608</v>
      </c>
      <c r="DE271" s="195">
        <f t="shared" si="486"/>
        <v>37.466033806995519</v>
      </c>
      <c r="DF271" s="195">
        <f t="shared" si="487"/>
        <v>164.60431653826777</v>
      </c>
    </row>
    <row r="272" spans="9:110" x14ac:dyDescent="0.2">
      <c r="I272" s="69">
        <f t="shared" si="477"/>
        <v>269</v>
      </c>
      <c r="J272" s="76">
        <f t="shared" si="477"/>
        <v>43978</v>
      </c>
      <c r="K272" s="74">
        <f t="shared" si="445"/>
        <v>5</v>
      </c>
      <c r="L272" s="75">
        <f t="shared" si="408"/>
        <v>12.759193674886214</v>
      </c>
      <c r="M272" s="75">
        <f t="shared" si="409"/>
        <v>0.2</v>
      </c>
      <c r="N272" s="75">
        <f t="shared" si="410"/>
        <v>0.1</v>
      </c>
      <c r="O272" s="75">
        <f t="shared" si="411"/>
        <v>0.15</v>
      </c>
      <c r="P272" s="78">
        <f t="shared" si="395"/>
        <v>0.69429908578452282</v>
      </c>
      <c r="Q272" s="78">
        <f t="shared" si="412"/>
        <v>0.13950567677158784</v>
      </c>
      <c r="R272" s="78">
        <f t="shared" si="413"/>
        <v>6.2777554547214523E-2</v>
      </c>
      <c r="S272" s="78">
        <f t="shared" si="414"/>
        <v>0.30678331697455663</v>
      </c>
      <c r="T272" s="79">
        <f t="shared" si="415"/>
        <v>75.829642116740189</v>
      </c>
      <c r="U272" s="79">
        <f t="shared" si="416"/>
        <v>9.4787052645925236</v>
      </c>
      <c r="V272" s="79">
        <f t="shared" si="417"/>
        <v>9.4787052645925236</v>
      </c>
      <c r="W272" s="79">
        <f t="shared" si="418"/>
        <v>42.654173690666354</v>
      </c>
      <c r="X272" s="78">
        <f t="shared" si="419"/>
        <v>6.5321377987594076E-2</v>
      </c>
      <c r="Y272" s="80">
        <f t="shared" si="420"/>
        <v>1.6855658938893819E-2</v>
      </c>
      <c r="Z272" s="63">
        <f t="shared" si="446"/>
        <v>10.557285638790443</v>
      </c>
      <c r="AA272" s="63">
        <f t="shared" si="447"/>
        <v>10.557285638790443</v>
      </c>
      <c r="AB272" s="80">
        <f t="shared" si="421"/>
        <v>6.7376740285329403E-2</v>
      </c>
      <c r="AC272" s="119">
        <f t="shared" si="448"/>
        <v>0</v>
      </c>
      <c r="AD272" s="119">
        <f t="shared" si="449"/>
        <v>0</v>
      </c>
      <c r="AE272" s="119">
        <f t="shared" si="422"/>
        <v>0</v>
      </c>
      <c r="AF272" s="119">
        <f t="shared" si="450"/>
        <v>0</v>
      </c>
      <c r="AG272" s="119">
        <f t="shared" si="451"/>
        <v>450358.29143095663</v>
      </c>
      <c r="AH272" s="121">
        <f t="shared" si="478"/>
        <v>4469999.9999999972</v>
      </c>
      <c r="AI272" s="126">
        <f t="shared" si="452"/>
        <v>4019641.7085690405</v>
      </c>
      <c r="AJ272" s="119">
        <f t="shared" si="423"/>
        <v>19359.388980906318</v>
      </c>
      <c r="AK272" s="119">
        <f t="shared" si="453"/>
        <v>25372.233041427793</v>
      </c>
      <c r="AL272" s="119">
        <f t="shared" si="454"/>
        <v>3994332.4877385651</v>
      </c>
      <c r="AM272" s="126">
        <f t="shared" si="424"/>
        <v>25309.220830475446</v>
      </c>
      <c r="AN272" s="121">
        <f t="shared" si="455"/>
        <v>3670951.826734236</v>
      </c>
      <c r="AO272" s="120">
        <f t="shared" si="396"/>
        <v>367.09518267342361</v>
      </c>
      <c r="AP272" s="128">
        <f t="shared" si="425"/>
        <v>7000</v>
      </c>
      <c r="AQ272" s="132">
        <f t="shared" si="456"/>
        <v>231.70000000000005</v>
      </c>
      <c r="AR272" s="132">
        <f t="shared" si="457"/>
        <v>267.4700000000019</v>
      </c>
      <c r="AS272" s="132">
        <f t="shared" si="458"/>
        <v>167.17499999999984</v>
      </c>
      <c r="AT272" s="139">
        <f t="shared" si="397"/>
        <v>849825347.88897586</v>
      </c>
      <c r="AU272" s="139">
        <f t="shared" si="398"/>
        <v>-850470944.17455745</v>
      </c>
      <c r="AV272" s="139">
        <f t="shared" si="488"/>
        <v>1.0729194607250404E-43</v>
      </c>
      <c r="AW272" s="139">
        <f t="shared" si="426"/>
        <v>4.0726381370682738E-42</v>
      </c>
      <c r="AX272" s="133">
        <f t="shared" si="459"/>
        <v>981502389.9139396</v>
      </c>
      <c r="AY272" s="133">
        <f t="shared" si="399"/>
        <v>-983210926.03860486</v>
      </c>
      <c r="AZ272" s="133">
        <f t="shared" si="460"/>
        <v>2.769408278576484E-8</v>
      </c>
      <c r="BA272" s="133">
        <f t="shared" si="461"/>
        <v>3.4181154666277549E-8</v>
      </c>
      <c r="BB272" s="146">
        <f t="shared" si="400"/>
        <v>613140728.86028516</v>
      </c>
      <c r="BC272" s="146">
        <f t="shared" si="401"/>
        <v>-613564605.07011569</v>
      </c>
      <c r="BD272" s="146">
        <f t="shared" si="479"/>
        <v>15.784180304534658</v>
      </c>
      <c r="BE272" s="146">
        <f t="shared" si="427"/>
        <v>9.1036339490539664</v>
      </c>
      <c r="BF272" s="136">
        <f t="shared" si="462"/>
        <v>176205687.68324333</v>
      </c>
      <c r="BG272" s="136">
        <f t="shared" si="463"/>
        <v>-176644385.89673752</v>
      </c>
      <c r="BH272" s="136">
        <f t="shared" si="464"/>
        <v>1.1418801446480764E-27</v>
      </c>
      <c r="BI272" s="136">
        <f t="shared" si="465"/>
        <v>1.2867624962118798E-26</v>
      </c>
      <c r="BJ272" s="150">
        <f t="shared" si="428"/>
        <v>9.1036339832351203</v>
      </c>
      <c r="BK272" s="150">
        <f t="shared" si="466"/>
        <v>2184525.4682568014</v>
      </c>
      <c r="BL272" s="149">
        <f t="shared" si="467"/>
        <v>129924562.54286867</v>
      </c>
      <c r="BM272" s="150">
        <f t="shared" si="468"/>
        <v>0</v>
      </c>
      <c r="BN272" s="150">
        <f t="shared" si="480"/>
        <v>127417377.14357692</v>
      </c>
      <c r="BO272" s="154">
        <f t="shared" si="469"/>
        <v>5.0344251210669658E-3</v>
      </c>
      <c r="BP272" s="154">
        <f t="shared" si="429"/>
        <v>5.0344251210669658E-3</v>
      </c>
      <c r="BQ272" s="148">
        <f t="shared" si="470"/>
        <v>2053343188091.0598</v>
      </c>
      <c r="BR272" s="148">
        <f t="shared" si="471"/>
        <v>2053.3431880910598</v>
      </c>
      <c r="BS272" s="139">
        <f t="shared" si="430"/>
        <v>-25136380.218724303</v>
      </c>
      <c r="BT272" s="139">
        <f t="shared" si="431"/>
        <v>5819575.8474361189</v>
      </c>
      <c r="BU272" s="139">
        <f t="shared" si="432"/>
        <v>54389555.183715627</v>
      </c>
      <c r="BV272" s="139">
        <f t="shared" si="472"/>
        <v>255984839659.88333</v>
      </c>
      <c r="BW272" s="139">
        <f t="shared" si="473"/>
        <v>753392405.29875696</v>
      </c>
      <c r="BX272" s="139">
        <f t="shared" si="474"/>
        <v>256017145478.60104</v>
      </c>
      <c r="BY272" s="143">
        <f t="shared" si="475"/>
        <v>10.115568045078836</v>
      </c>
      <c r="BZ272" s="143">
        <f t="shared" si="433"/>
        <v>10.115568045078836</v>
      </c>
      <c r="CA272" s="143">
        <f t="shared" si="434"/>
        <v>112.12351277126309</v>
      </c>
      <c r="CB272" s="143">
        <f t="shared" si="435"/>
        <v>112.12351277126309</v>
      </c>
      <c r="CC272" s="143">
        <f t="shared" si="436"/>
        <v>0.86888459536928941</v>
      </c>
      <c r="CD272" s="143">
        <f t="shared" si="437"/>
        <v>10.211082715074703</v>
      </c>
      <c r="CE272" s="166">
        <f t="shared" si="438"/>
        <v>96.720720310496347</v>
      </c>
      <c r="CK272" s="189">
        <v>270</v>
      </c>
      <c r="CL272" s="190">
        <f>'Litter calculation'!G$30+CK272</f>
        <v>42945</v>
      </c>
      <c r="CM272" s="193">
        <f t="shared" si="476"/>
        <v>7</v>
      </c>
      <c r="CN272" s="189">
        <f t="shared" si="439"/>
        <v>0.06</v>
      </c>
      <c r="CO272" s="194">
        <f t="shared" si="440"/>
        <v>0.02</v>
      </c>
      <c r="CP272" s="194">
        <f t="shared" si="441"/>
        <v>0.04</v>
      </c>
      <c r="CQ272" s="189">
        <f t="shared" si="442"/>
        <v>0.996</v>
      </c>
      <c r="CR272" s="189">
        <f t="shared" si="489"/>
        <v>9.9599999999999994E-2</v>
      </c>
      <c r="CS272" s="189">
        <f t="shared" si="489"/>
        <v>9.9599999999999994E-2</v>
      </c>
      <c r="CT272" s="189">
        <f t="shared" si="443"/>
        <v>1.6999999999999999E-3</v>
      </c>
      <c r="CU272" s="189">
        <f t="shared" si="490"/>
        <v>1.7000000000000001E-4</v>
      </c>
      <c r="CV272" s="189">
        <f t="shared" si="490"/>
        <v>1.7000000000000001E-4</v>
      </c>
      <c r="CW272" s="189">
        <f t="shared" si="444"/>
        <v>9.9999999999999995E-7</v>
      </c>
      <c r="CX272" s="189">
        <f t="shared" si="491"/>
        <v>9.9999999999999995E-8</v>
      </c>
      <c r="CY272" s="189">
        <f t="shared" si="491"/>
        <v>9.9999999999999995E-8</v>
      </c>
      <c r="CZ272" s="195">
        <f t="shared" si="481"/>
        <v>8.1013873221767252</v>
      </c>
      <c r="DA272" s="195">
        <f t="shared" si="482"/>
        <v>66.986409740987867</v>
      </c>
      <c r="DB272" s="195">
        <f t="shared" si="483"/>
        <v>1.535519190092818</v>
      </c>
      <c r="DC272" s="195">
        <f t="shared" si="484"/>
        <v>49.283398790057646</v>
      </c>
      <c r="DD272" s="195">
        <f t="shared" si="485"/>
        <v>1.3013160950411926</v>
      </c>
      <c r="DE272" s="195">
        <f t="shared" si="486"/>
        <v>37.502046060392324</v>
      </c>
      <c r="DF272" s="195">
        <f t="shared" si="487"/>
        <v>164.71007719874856</v>
      </c>
    </row>
    <row r="273" spans="9:110" x14ac:dyDescent="0.2">
      <c r="I273" s="69">
        <f t="shared" si="477"/>
        <v>270</v>
      </c>
      <c r="J273" s="76">
        <f t="shared" si="477"/>
        <v>43979</v>
      </c>
      <c r="K273" s="74">
        <f t="shared" si="445"/>
        <v>5</v>
      </c>
      <c r="L273" s="75">
        <f t="shared" si="408"/>
        <v>12.647767796880174</v>
      </c>
      <c r="M273" s="75">
        <f t="shared" si="409"/>
        <v>0.2</v>
      </c>
      <c r="N273" s="75">
        <f t="shared" si="410"/>
        <v>0.1</v>
      </c>
      <c r="O273" s="75">
        <f t="shared" si="411"/>
        <v>0.15</v>
      </c>
      <c r="P273" s="78">
        <f t="shared" si="395"/>
        <v>0.69201609327266478</v>
      </c>
      <c r="Q273" s="78">
        <f t="shared" si="412"/>
        <v>0.13904695455525171</v>
      </c>
      <c r="R273" s="78">
        <f t="shared" si="413"/>
        <v>6.2571129549863269E-2</v>
      </c>
      <c r="S273" s="78">
        <f t="shared" si="414"/>
        <v>0.30577455284141003</v>
      </c>
      <c r="T273" s="79">
        <f t="shared" si="415"/>
        <v>75.802003002998759</v>
      </c>
      <c r="U273" s="79">
        <f t="shared" si="416"/>
        <v>9.4752503753748449</v>
      </c>
      <c r="V273" s="79">
        <f t="shared" si="417"/>
        <v>9.4752503753748449</v>
      </c>
      <c r="W273" s="79">
        <f t="shared" si="418"/>
        <v>42.6386266891868</v>
      </c>
      <c r="X273" s="78">
        <f t="shared" si="419"/>
        <v>6.4967222725623011E-2</v>
      </c>
      <c r="Y273" s="80">
        <f t="shared" si="420"/>
        <v>1.6653755247946878E-2</v>
      </c>
      <c r="Z273" s="63">
        <f t="shared" si="446"/>
        <v>10.584567858165393</v>
      </c>
      <c r="AA273" s="63">
        <f t="shared" si="447"/>
        <v>10.584567858165393</v>
      </c>
      <c r="AB273" s="80">
        <f t="shared" si="421"/>
        <v>6.7198923222894974E-2</v>
      </c>
      <c r="AC273" s="119">
        <f t="shared" si="448"/>
        <v>0</v>
      </c>
      <c r="AD273" s="119">
        <f t="shared" si="449"/>
        <v>0</v>
      </c>
      <c r="AE273" s="119">
        <f t="shared" si="422"/>
        <v>0</v>
      </c>
      <c r="AF273" s="119">
        <f t="shared" si="450"/>
        <v>0</v>
      </c>
      <c r="AG273" s="119">
        <f t="shared" si="451"/>
        <v>450358.29143095663</v>
      </c>
      <c r="AH273" s="121">
        <f t="shared" si="478"/>
        <v>4469999.9999999972</v>
      </c>
      <c r="AI273" s="126">
        <f t="shared" si="452"/>
        <v>4019641.7085690405</v>
      </c>
      <c r="AJ273" s="119">
        <f t="shared" si="423"/>
        <v>19296.376769953138</v>
      </c>
      <c r="AK273" s="119">
        <f t="shared" si="453"/>
        <v>25309.220830474613</v>
      </c>
      <c r="AL273" s="119">
        <f t="shared" si="454"/>
        <v>4019641.7085690396</v>
      </c>
      <c r="AM273" s="126">
        <f t="shared" si="424"/>
        <v>0</v>
      </c>
      <c r="AN273" s="121">
        <f t="shared" si="455"/>
        <v>0</v>
      </c>
      <c r="AO273" s="120">
        <f t="shared" si="396"/>
        <v>0</v>
      </c>
      <c r="AP273" s="128">
        <f t="shared" si="425"/>
        <v>7000</v>
      </c>
      <c r="AQ273" s="132">
        <f t="shared" si="456"/>
        <v>231.90000000000003</v>
      </c>
      <c r="AR273" s="132">
        <f t="shared" si="457"/>
        <v>267.57000000000193</v>
      </c>
      <c r="AS273" s="132">
        <f t="shared" si="458"/>
        <v>167.32499999999985</v>
      </c>
      <c r="AT273" s="139">
        <f t="shared" si="397"/>
        <v>0</v>
      </c>
      <c r="AU273" s="139">
        <f t="shared" si="398"/>
        <v>-849825347.88897586</v>
      </c>
      <c r="AV273" s="139">
        <f t="shared" si="488"/>
        <v>0</v>
      </c>
      <c r="AW273" s="139">
        <f t="shared" si="426"/>
        <v>0</v>
      </c>
      <c r="AX273" s="133">
        <f t="shared" si="459"/>
        <v>0</v>
      </c>
      <c r="AY273" s="133">
        <f t="shared" si="399"/>
        <v>-981502389.9139396</v>
      </c>
      <c r="AZ273" s="133">
        <f t="shared" si="460"/>
        <v>0</v>
      </c>
      <c r="BA273" s="133">
        <f t="shared" si="461"/>
        <v>0</v>
      </c>
      <c r="BB273" s="146">
        <f t="shared" si="400"/>
        <v>0</v>
      </c>
      <c r="BC273" s="146">
        <f t="shared" si="401"/>
        <v>-613140728.86028516</v>
      </c>
      <c r="BD273" s="146">
        <f t="shared" si="479"/>
        <v>0</v>
      </c>
      <c r="BE273" s="146">
        <f t="shared" si="427"/>
        <v>0</v>
      </c>
      <c r="BF273" s="136">
        <f t="shared" si="462"/>
        <v>0</v>
      </c>
      <c r="BG273" s="136">
        <f t="shared" si="463"/>
        <v>-176205687.68324333</v>
      </c>
      <c r="BH273" s="136">
        <f t="shared" si="464"/>
        <v>0</v>
      </c>
      <c r="BI273" s="136">
        <f t="shared" si="465"/>
        <v>0</v>
      </c>
      <c r="BJ273" s="150">
        <f t="shared" si="428"/>
        <v>0</v>
      </c>
      <c r="BK273" s="150">
        <f t="shared" si="466"/>
        <v>6.9733041892544514E-8</v>
      </c>
      <c r="BL273" s="149">
        <f t="shared" si="467"/>
        <v>127417377.14357273</v>
      </c>
      <c r="BM273" s="150">
        <f t="shared" si="468"/>
        <v>0</v>
      </c>
      <c r="BN273" s="150">
        <f t="shared" si="480"/>
        <v>4.1127204895019531E-6</v>
      </c>
      <c r="BO273" s="154" t="e">
        <f t="shared" si="469"/>
        <v>#N/A</v>
      </c>
      <c r="BP273" s="154" t="e">
        <f t="shared" si="429"/>
        <v>#N/A</v>
      </c>
      <c r="BQ273" s="148">
        <f t="shared" si="470"/>
        <v>2053470605468.2034</v>
      </c>
      <c r="BR273" s="148">
        <f t="shared" si="471"/>
        <v>2053.4706054682033</v>
      </c>
      <c r="BS273" s="139">
        <f t="shared" si="430"/>
        <v>-25201337.847312059</v>
      </c>
      <c r="BT273" s="139">
        <f t="shared" si="431"/>
        <v>1.8576882360173861E-7</v>
      </c>
      <c r="BU273" s="139">
        <f t="shared" si="432"/>
        <v>0</v>
      </c>
      <c r="BV273" s="139">
        <f t="shared" si="472"/>
        <v>256017145478.59262</v>
      </c>
      <c r="BW273" s="139">
        <f t="shared" si="473"/>
        <v>0</v>
      </c>
      <c r="BX273" s="139">
        <f t="shared" si="474"/>
        <v>0</v>
      </c>
      <c r="BY273" s="143" t="e">
        <f t="shared" si="475"/>
        <v>#N/A</v>
      </c>
      <c r="BZ273" s="143" t="e">
        <f t="shared" si="433"/>
        <v>#N/A</v>
      </c>
      <c r="CA273" s="143" t="e">
        <f t="shared" si="434"/>
        <v>#N/A</v>
      </c>
      <c r="CB273" s="143" t="e">
        <f t="shared" si="435"/>
        <v>#N/A</v>
      </c>
      <c r="CC273" s="143" t="e">
        <f t="shared" si="436"/>
        <v>#N/A</v>
      </c>
      <c r="CD273" s="143" t="e">
        <f t="shared" si="437"/>
        <v>#N/A</v>
      </c>
      <c r="CE273" s="166" t="e">
        <f t="shared" si="438"/>
        <v>#N/A</v>
      </c>
      <c r="CK273" s="189">
        <v>271</v>
      </c>
      <c r="CL273" s="190">
        <f>'Litter calculation'!G$30+CK273</f>
        <v>42946</v>
      </c>
      <c r="CM273" s="193">
        <f t="shared" si="476"/>
        <v>7</v>
      </c>
      <c r="CN273" s="189">
        <f t="shared" si="439"/>
        <v>0.06</v>
      </c>
      <c r="CO273" s="194">
        <f t="shared" si="440"/>
        <v>0.02</v>
      </c>
      <c r="CP273" s="194">
        <f t="shared" si="441"/>
        <v>0.04</v>
      </c>
      <c r="CQ273" s="189">
        <f t="shared" si="442"/>
        <v>0.996</v>
      </c>
      <c r="CR273" s="189">
        <f t="shared" si="489"/>
        <v>9.9599999999999994E-2</v>
      </c>
      <c r="CS273" s="189">
        <f t="shared" si="489"/>
        <v>9.9599999999999994E-2</v>
      </c>
      <c r="CT273" s="189">
        <f t="shared" si="443"/>
        <v>1.6999999999999999E-3</v>
      </c>
      <c r="CU273" s="189">
        <f t="shared" si="490"/>
        <v>1.7000000000000001E-4</v>
      </c>
      <c r="CV273" s="189">
        <f t="shared" si="490"/>
        <v>1.7000000000000001E-4</v>
      </c>
      <c r="CW273" s="189">
        <f t="shared" si="444"/>
        <v>9.9999999999999995E-7</v>
      </c>
      <c r="CX273" s="189">
        <f t="shared" si="491"/>
        <v>9.9999999999999995E-8</v>
      </c>
      <c r="CY273" s="189">
        <f t="shared" si="491"/>
        <v>9.9999999999999995E-8</v>
      </c>
      <c r="CZ273" s="195">
        <f t="shared" si="481"/>
        <v>8.1473866636028376</v>
      </c>
      <c r="DA273" s="195">
        <f t="shared" si="482"/>
        <v>66.986582754611632</v>
      </c>
      <c r="DB273" s="195">
        <f t="shared" si="483"/>
        <v>1.5372501740174973</v>
      </c>
      <c r="DC273" s="195">
        <f t="shared" si="484"/>
        <v>49.30140186171802</v>
      </c>
      <c r="DD273" s="195">
        <f t="shared" si="485"/>
        <v>1.3050788901079877</v>
      </c>
      <c r="DE273" s="195">
        <f t="shared" si="486"/>
        <v>37.538058310187907</v>
      </c>
      <c r="DF273" s="195">
        <f t="shared" si="487"/>
        <v>164.81575865424588</v>
      </c>
    </row>
    <row r="274" spans="9:110" x14ac:dyDescent="0.2">
      <c r="AO274" s="120"/>
      <c r="AP274" s="120"/>
      <c r="AQ274" s="132"/>
      <c r="AR274" s="132"/>
      <c r="AS274" s="132"/>
      <c r="BJ274" s="150"/>
      <c r="BN274" s="150"/>
      <c r="CK274" s="189">
        <v>272</v>
      </c>
      <c r="CL274" s="190">
        <f>'Litter calculation'!G$30+CK274</f>
        <v>42947</v>
      </c>
      <c r="CM274" s="193">
        <f t="shared" si="476"/>
        <v>7</v>
      </c>
      <c r="CN274" s="189">
        <f t="shared" si="439"/>
        <v>0.06</v>
      </c>
      <c r="CO274" s="194">
        <f t="shared" si="440"/>
        <v>0.02</v>
      </c>
      <c r="CP274" s="194">
        <f t="shared" si="441"/>
        <v>0.04</v>
      </c>
      <c r="CQ274" s="189">
        <f t="shared" si="442"/>
        <v>0.996</v>
      </c>
      <c r="CR274" s="189">
        <f t="shared" si="489"/>
        <v>9.9599999999999994E-2</v>
      </c>
      <c r="CS274" s="189">
        <f t="shared" si="489"/>
        <v>9.9599999999999994E-2</v>
      </c>
      <c r="CT274" s="189">
        <f t="shared" si="443"/>
        <v>1.6999999999999999E-3</v>
      </c>
      <c r="CU274" s="189">
        <f t="shared" si="490"/>
        <v>1.7000000000000001E-4</v>
      </c>
      <c r="CV274" s="189">
        <f t="shared" si="490"/>
        <v>1.7000000000000001E-4</v>
      </c>
      <c r="CW274" s="189">
        <f t="shared" si="444"/>
        <v>9.9999999999999995E-7</v>
      </c>
      <c r="CX274" s="189">
        <f t="shared" si="491"/>
        <v>9.9999999999999995E-8</v>
      </c>
      <c r="CY274" s="189">
        <f t="shared" si="491"/>
        <v>9.9999999999999995E-8</v>
      </c>
      <c r="CZ274" s="195">
        <f t="shared" si="481"/>
        <v>8.1933078725799255</v>
      </c>
      <c r="DA274" s="195">
        <f t="shared" si="482"/>
        <v>66.98675576806238</v>
      </c>
      <c r="DB274" s="195">
        <f t="shared" si="483"/>
        <v>1.5389808636999207</v>
      </c>
      <c r="DC274" s="195">
        <f t="shared" si="484"/>
        <v>49.319404931578084</v>
      </c>
      <c r="DD274" s="195">
        <f t="shared" si="485"/>
        <v>1.3088410455539907</v>
      </c>
      <c r="DE274" s="195">
        <f t="shared" si="486"/>
        <v>37.57407055638226</v>
      </c>
      <c r="DF274" s="195">
        <f t="shared" si="487"/>
        <v>164.92136103785657</v>
      </c>
    </row>
    <row r="275" spans="9:110" x14ac:dyDescent="0.2">
      <c r="AO275" s="120"/>
      <c r="AP275" s="120"/>
      <c r="AQ275" s="132"/>
      <c r="AR275" s="132"/>
      <c r="AS275" s="132"/>
      <c r="BJ275" s="150"/>
      <c r="BN275" s="150"/>
      <c r="CK275" s="189">
        <v>273</v>
      </c>
      <c r="CL275" s="190">
        <f>'Litter calculation'!G$30+CK275</f>
        <v>42948</v>
      </c>
      <c r="CM275" s="193">
        <f t="shared" si="476"/>
        <v>8</v>
      </c>
      <c r="CN275" s="189">
        <f t="shared" si="439"/>
        <v>0.06</v>
      </c>
      <c r="CO275" s="194">
        <f t="shared" si="440"/>
        <v>0.02</v>
      </c>
      <c r="CP275" s="194">
        <f t="shared" si="441"/>
        <v>0.04</v>
      </c>
      <c r="CQ275" s="189">
        <f t="shared" si="442"/>
        <v>0.996</v>
      </c>
      <c r="CR275" s="189">
        <f t="shared" si="489"/>
        <v>9.9599999999999994E-2</v>
      </c>
      <c r="CS275" s="189">
        <f t="shared" si="489"/>
        <v>9.9599999999999994E-2</v>
      </c>
      <c r="CT275" s="189">
        <f t="shared" si="443"/>
        <v>1.6999999999999999E-3</v>
      </c>
      <c r="CU275" s="189">
        <f t="shared" si="490"/>
        <v>1.7000000000000001E-4</v>
      </c>
      <c r="CV275" s="189">
        <f t="shared" si="490"/>
        <v>1.7000000000000001E-4</v>
      </c>
      <c r="CW275" s="189">
        <f t="shared" si="444"/>
        <v>9.9999999999999995E-7</v>
      </c>
      <c r="CX275" s="189">
        <f t="shared" si="491"/>
        <v>9.9999999999999995E-8</v>
      </c>
      <c r="CY275" s="189">
        <f t="shared" si="491"/>
        <v>9.9999999999999995E-8</v>
      </c>
      <c r="CZ275" s="195">
        <f t="shared" ref="CZ275:CZ338" si="492">CZ274*EXP(-CT275)+CN275*CQ275</f>
        <v>8.2391510818203137</v>
      </c>
      <c r="DA275" s="195">
        <f t="shared" ref="DA275:DA338" si="493">DA274*EXP(-CW275)+CN275*(1-CQ275)</f>
        <v>66.986928781340112</v>
      </c>
      <c r="DB275" s="195">
        <f t="shared" ref="DB275:DB338" si="494">DB274*EXP(-CU275)+CO275*CR275</f>
        <v>1.5407112591901051</v>
      </c>
      <c r="DC275" s="195">
        <f t="shared" ref="DC275:DC338" si="495">DC274*EXP(-CX275)+CO275*(1-CR275)</f>
        <v>49.33740799963784</v>
      </c>
      <c r="DD275" s="195">
        <f t="shared" ref="DD275:DD338" si="496">DD274*EXP(-CV275)+CP275*CS275</f>
        <v>1.312602561487928</v>
      </c>
      <c r="DE275" s="195">
        <f t="shared" ref="DE275:DE338" si="497">DE274*EXP(-CY275)+CP275*(1-CS275)</f>
        <v>37.610082798975391</v>
      </c>
      <c r="DF275" s="195">
        <f t="shared" ref="DF275:DF338" si="498">SUM(CZ275:DE275)</f>
        <v>165.02688448245166</v>
      </c>
    </row>
    <row r="276" spans="9:110" x14ac:dyDescent="0.2">
      <c r="CK276" s="189">
        <v>274</v>
      </c>
      <c r="CL276" s="190">
        <f>'Litter calculation'!G$30+CK276</f>
        <v>42949</v>
      </c>
      <c r="CM276" s="193">
        <f t="shared" si="476"/>
        <v>8</v>
      </c>
      <c r="CN276" s="189">
        <f t="shared" si="439"/>
        <v>0.06</v>
      </c>
      <c r="CO276" s="194">
        <f t="shared" si="440"/>
        <v>0.02</v>
      </c>
      <c r="CP276" s="194">
        <f t="shared" si="441"/>
        <v>0.04</v>
      </c>
      <c r="CQ276" s="189">
        <f t="shared" si="442"/>
        <v>0.996</v>
      </c>
      <c r="CR276" s="189">
        <f t="shared" si="489"/>
        <v>9.9599999999999994E-2</v>
      </c>
      <c r="CS276" s="189">
        <f t="shared" si="489"/>
        <v>9.9599999999999994E-2</v>
      </c>
      <c r="CT276" s="189">
        <f t="shared" si="443"/>
        <v>1.6999999999999999E-3</v>
      </c>
      <c r="CU276" s="189">
        <f t="shared" si="490"/>
        <v>1.7000000000000001E-4</v>
      </c>
      <c r="CV276" s="189">
        <f t="shared" si="490"/>
        <v>1.7000000000000001E-4</v>
      </c>
      <c r="CW276" s="189">
        <f t="shared" si="444"/>
        <v>9.9999999999999995E-7</v>
      </c>
      <c r="CX276" s="189">
        <f t="shared" si="491"/>
        <v>9.9999999999999995E-8</v>
      </c>
      <c r="CY276" s="189">
        <f t="shared" si="491"/>
        <v>9.9999999999999995E-8</v>
      </c>
      <c r="CZ276" s="195">
        <f t="shared" si="492"/>
        <v>8.2849164238109072</v>
      </c>
      <c r="DA276" s="195">
        <f t="shared" si="493"/>
        <v>66.987101794444825</v>
      </c>
      <c r="DB276" s="195">
        <f t="shared" si="494"/>
        <v>1.5424413605380589</v>
      </c>
      <c r="DC276" s="195">
        <f t="shared" si="495"/>
        <v>49.355411065897293</v>
      </c>
      <c r="DD276" s="195">
        <f t="shared" si="496"/>
        <v>1.3163634380185072</v>
      </c>
      <c r="DE276" s="195">
        <f t="shared" si="497"/>
        <v>37.646095037967299</v>
      </c>
      <c r="DF276" s="195">
        <f t="shared" si="498"/>
        <v>165.1323291206769</v>
      </c>
    </row>
    <row r="277" spans="9:110" x14ac:dyDescent="0.2">
      <c r="CK277" s="189">
        <v>275</v>
      </c>
      <c r="CL277" s="190">
        <f>'Litter calculation'!G$30+CK277</f>
        <v>42950</v>
      </c>
      <c r="CM277" s="193">
        <f t="shared" si="476"/>
        <v>8</v>
      </c>
      <c r="CN277" s="189">
        <f t="shared" si="439"/>
        <v>0.06</v>
      </c>
      <c r="CO277" s="194">
        <f t="shared" si="440"/>
        <v>0.02</v>
      </c>
      <c r="CP277" s="194">
        <f t="shared" si="441"/>
        <v>0.04</v>
      </c>
      <c r="CQ277" s="189">
        <f t="shared" si="442"/>
        <v>0.996</v>
      </c>
      <c r="CR277" s="189">
        <f t="shared" si="489"/>
        <v>9.9599999999999994E-2</v>
      </c>
      <c r="CS277" s="189">
        <f t="shared" si="489"/>
        <v>9.9599999999999994E-2</v>
      </c>
      <c r="CT277" s="189">
        <f t="shared" si="443"/>
        <v>1.6999999999999999E-3</v>
      </c>
      <c r="CU277" s="189">
        <f t="shared" si="490"/>
        <v>1.7000000000000001E-4</v>
      </c>
      <c r="CV277" s="189">
        <f t="shared" si="490"/>
        <v>1.7000000000000001E-4</v>
      </c>
      <c r="CW277" s="189">
        <f t="shared" si="444"/>
        <v>9.9999999999999995E-7</v>
      </c>
      <c r="CX277" s="189">
        <f t="shared" si="491"/>
        <v>9.9999999999999995E-8</v>
      </c>
      <c r="CY277" s="189">
        <f t="shared" si="491"/>
        <v>9.9999999999999995E-8</v>
      </c>
      <c r="CZ277" s="195">
        <f t="shared" si="492"/>
        <v>8.3306040308135785</v>
      </c>
      <c r="DA277" s="195">
        <f t="shared" si="493"/>
        <v>66.987274807376537</v>
      </c>
      <c r="DB277" s="195">
        <f t="shared" si="494"/>
        <v>1.5441711677937822</v>
      </c>
      <c r="DC277" s="195">
        <f t="shared" si="495"/>
        <v>49.373414130356437</v>
      </c>
      <c r="DD277" s="195">
        <f t="shared" si="496"/>
        <v>1.3201236752544179</v>
      </c>
      <c r="DE277" s="195">
        <f t="shared" si="497"/>
        <v>37.682107273357985</v>
      </c>
      <c r="DF277" s="195">
        <f t="shared" si="498"/>
        <v>165.23769508495275</v>
      </c>
    </row>
    <row r="278" spans="9:110" x14ac:dyDescent="0.2">
      <c r="CK278" s="189">
        <v>276</v>
      </c>
      <c r="CL278" s="190">
        <f>'Litter calculation'!G$30+CK278</f>
        <v>42951</v>
      </c>
      <c r="CM278" s="193">
        <f t="shared" si="476"/>
        <v>8</v>
      </c>
      <c r="CN278" s="189">
        <f t="shared" si="439"/>
        <v>0.06</v>
      </c>
      <c r="CO278" s="194">
        <f t="shared" si="440"/>
        <v>0.02</v>
      </c>
      <c r="CP278" s="194">
        <f t="shared" si="441"/>
        <v>0.04</v>
      </c>
      <c r="CQ278" s="189">
        <f t="shared" si="442"/>
        <v>0.996</v>
      </c>
      <c r="CR278" s="189">
        <f t="shared" si="489"/>
        <v>9.9599999999999994E-2</v>
      </c>
      <c r="CS278" s="189">
        <f t="shared" si="489"/>
        <v>9.9599999999999994E-2</v>
      </c>
      <c r="CT278" s="189">
        <f t="shared" si="443"/>
        <v>1.6999999999999999E-3</v>
      </c>
      <c r="CU278" s="189">
        <f t="shared" si="490"/>
        <v>1.7000000000000001E-4</v>
      </c>
      <c r="CV278" s="189">
        <f t="shared" si="490"/>
        <v>1.7000000000000001E-4</v>
      </c>
      <c r="CW278" s="189">
        <f t="shared" si="444"/>
        <v>9.9999999999999995E-7</v>
      </c>
      <c r="CX278" s="189">
        <f t="shared" si="491"/>
        <v>9.9999999999999995E-8</v>
      </c>
      <c r="CY278" s="189">
        <f t="shared" si="491"/>
        <v>9.9999999999999995E-8</v>
      </c>
      <c r="CZ278" s="195">
        <f t="shared" si="492"/>
        <v>8.3762140348655425</v>
      </c>
      <c r="DA278" s="195">
        <f t="shared" si="493"/>
        <v>66.98744782013523</v>
      </c>
      <c r="DB278" s="195">
        <f t="shared" si="494"/>
        <v>1.5459006810072662</v>
      </c>
      <c r="DC278" s="195">
        <f t="shared" si="495"/>
        <v>49.391417193015272</v>
      </c>
      <c r="DD278" s="195">
        <f t="shared" si="496"/>
        <v>1.3238832733043309</v>
      </c>
      <c r="DE278" s="195">
        <f t="shared" si="497"/>
        <v>37.718119505147442</v>
      </c>
      <c r="DF278" s="195">
        <f t="shared" si="498"/>
        <v>165.34298250747509</v>
      </c>
    </row>
    <row r="279" spans="9:110" x14ac:dyDescent="0.2">
      <c r="CK279" s="189">
        <v>277</v>
      </c>
      <c r="CL279" s="190">
        <f>'Litter calculation'!G$30+CK279</f>
        <v>42952</v>
      </c>
      <c r="CM279" s="193">
        <f t="shared" si="476"/>
        <v>8</v>
      </c>
      <c r="CN279" s="189">
        <f t="shared" si="439"/>
        <v>0.06</v>
      </c>
      <c r="CO279" s="194">
        <f t="shared" si="440"/>
        <v>0.02</v>
      </c>
      <c r="CP279" s="194">
        <f t="shared" si="441"/>
        <v>0.04</v>
      </c>
      <c r="CQ279" s="189">
        <f t="shared" si="442"/>
        <v>0.996</v>
      </c>
      <c r="CR279" s="189">
        <f t="shared" si="489"/>
        <v>9.9599999999999994E-2</v>
      </c>
      <c r="CS279" s="189">
        <f t="shared" si="489"/>
        <v>9.9599999999999994E-2</v>
      </c>
      <c r="CT279" s="189">
        <f t="shared" si="443"/>
        <v>1.6999999999999999E-3</v>
      </c>
      <c r="CU279" s="189">
        <f t="shared" si="490"/>
        <v>1.7000000000000001E-4</v>
      </c>
      <c r="CV279" s="189">
        <f t="shared" si="490"/>
        <v>1.7000000000000001E-4</v>
      </c>
      <c r="CW279" s="189">
        <f t="shared" si="444"/>
        <v>9.9999999999999995E-7</v>
      </c>
      <c r="CX279" s="189">
        <f t="shared" si="491"/>
        <v>9.9999999999999995E-8</v>
      </c>
      <c r="CY279" s="189">
        <f t="shared" si="491"/>
        <v>9.9999999999999995E-8</v>
      </c>
      <c r="CZ279" s="195">
        <f t="shared" si="492"/>
        <v>8.4217465677797438</v>
      </c>
      <c r="DA279" s="195">
        <f t="shared" si="493"/>
        <v>66.987620832720907</v>
      </c>
      <c r="DB279" s="195">
        <f t="shared" si="494"/>
        <v>1.5476299002284939</v>
      </c>
      <c r="DC279" s="195">
        <f t="shared" si="495"/>
        <v>49.409420253873805</v>
      </c>
      <c r="DD279" s="195">
        <f t="shared" si="496"/>
        <v>1.3276422322768984</v>
      </c>
      <c r="DE279" s="195">
        <f t="shared" si="497"/>
        <v>37.754131733335676</v>
      </c>
      <c r="DF279" s="195">
        <f t="shared" si="498"/>
        <v>165.44819152021554</v>
      </c>
    </row>
    <row r="280" spans="9:110" x14ac:dyDescent="0.2">
      <c r="CK280" s="189">
        <v>278</v>
      </c>
      <c r="CL280" s="190">
        <f>'Litter calculation'!G$30+CK280</f>
        <v>42953</v>
      </c>
      <c r="CM280" s="193">
        <f t="shared" si="476"/>
        <v>8</v>
      </c>
      <c r="CN280" s="189">
        <f t="shared" si="439"/>
        <v>0.06</v>
      </c>
      <c r="CO280" s="194">
        <f t="shared" si="440"/>
        <v>0.02</v>
      </c>
      <c r="CP280" s="194">
        <f t="shared" si="441"/>
        <v>0.04</v>
      </c>
      <c r="CQ280" s="189">
        <f t="shared" si="442"/>
        <v>0.996</v>
      </c>
      <c r="CR280" s="189">
        <f t="shared" si="489"/>
        <v>9.9599999999999994E-2</v>
      </c>
      <c r="CS280" s="189">
        <f t="shared" si="489"/>
        <v>9.9599999999999994E-2</v>
      </c>
      <c r="CT280" s="189">
        <f t="shared" si="443"/>
        <v>1.6999999999999999E-3</v>
      </c>
      <c r="CU280" s="189">
        <f t="shared" si="490"/>
        <v>1.7000000000000001E-4</v>
      </c>
      <c r="CV280" s="189">
        <f t="shared" si="490"/>
        <v>1.7000000000000001E-4</v>
      </c>
      <c r="CW280" s="189">
        <f t="shared" si="444"/>
        <v>9.9999999999999995E-7</v>
      </c>
      <c r="CX280" s="189">
        <f t="shared" si="491"/>
        <v>9.9999999999999995E-8</v>
      </c>
      <c r="CY280" s="189">
        <f t="shared" si="491"/>
        <v>9.9999999999999995E-8</v>
      </c>
      <c r="CZ280" s="195">
        <f t="shared" si="492"/>
        <v>8.4672017611452333</v>
      </c>
      <c r="DA280" s="195">
        <f t="shared" si="493"/>
        <v>66.987793845133581</v>
      </c>
      <c r="DB280" s="195">
        <f t="shared" si="494"/>
        <v>1.54935882550744</v>
      </c>
      <c r="DC280" s="195">
        <f t="shared" si="495"/>
        <v>49.427423312932028</v>
      </c>
      <c r="DD280" s="195">
        <f t="shared" si="496"/>
        <v>1.3314005522807544</v>
      </c>
      <c r="DE280" s="195">
        <f t="shared" si="497"/>
        <v>37.790143957922687</v>
      </c>
      <c r="DF280" s="195">
        <f t="shared" si="498"/>
        <v>165.55332225492174</v>
      </c>
    </row>
    <row r="281" spans="9:110" x14ac:dyDescent="0.2">
      <c r="CK281" s="189">
        <v>279</v>
      </c>
      <c r="CL281" s="190">
        <f>'Litter calculation'!G$30+CK281</f>
        <v>42954</v>
      </c>
      <c r="CM281" s="193">
        <f t="shared" si="476"/>
        <v>8</v>
      </c>
      <c r="CN281" s="189">
        <f t="shared" si="439"/>
        <v>0.06</v>
      </c>
      <c r="CO281" s="194">
        <f t="shared" si="440"/>
        <v>0.02</v>
      </c>
      <c r="CP281" s="194">
        <f t="shared" si="441"/>
        <v>0.04</v>
      </c>
      <c r="CQ281" s="189">
        <f t="shared" si="442"/>
        <v>0.996</v>
      </c>
      <c r="CR281" s="189">
        <f t="shared" si="489"/>
        <v>9.9599999999999994E-2</v>
      </c>
      <c r="CS281" s="189">
        <f t="shared" si="489"/>
        <v>9.9599999999999994E-2</v>
      </c>
      <c r="CT281" s="189">
        <f t="shared" si="443"/>
        <v>1.6999999999999999E-3</v>
      </c>
      <c r="CU281" s="189">
        <f t="shared" si="490"/>
        <v>1.7000000000000001E-4</v>
      </c>
      <c r="CV281" s="189">
        <f t="shared" si="490"/>
        <v>1.7000000000000001E-4</v>
      </c>
      <c r="CW281" s="189">
        <f t="shared" si="444"/>
        <v>9.9999999999999995E-7</v>
      </c>
      <c r="CX281" s="189">
        <f t="shared" si="491"/>
        <v>9.9999999999999995E-8</v>
      </c>
      <c r="CY281" s="189">
        <f t="shared" si="491"/>
        <v>9.9999999999999995E-8</v>
      </c>
      <c r="CZ281" s="195">
        <f t="shared" si="492"/>
        <v>8.5125797463275514</v>
      </c>
      <c r="DA281" s="195">
        <f t="shared" si="493"/>
        <v>66.987966857373237</v>
      </c>
      <c r="DB281" s="195">
        <f t="shared" si="494"/>
        <v>1.55108745689407</v>
      </c>
      <c r="DC281" s="195">
        <f t="shared" si="495"/>
        <v>49.445426370189949</v>
      </c>
      <c r="DD281" s="195">
        <f t="shared" si="496"/>
        <v>1.3351582334245145</v>
      </c>
      <c r="DE281" s="195">
        <f t="shared" si="497"/>
        <v>37.826156178908477</v>
      </c>
      <c r="DF281" s="195">
        <f t="shared" si="498"/>
        <v>165.65837484311777</v>
      </c>
    </row>
    <row r="282" spans="9:110" x14ac:dyDescent="0.2">
      <c r="CK282" s="189">
        <v>280</v>
      </c>
      <c r="CL282" s="190">
        <f>'Litter calculation'!G$30+CK282</f>
        <v>42955</v>
      </c>
      <c r="CM282" s="193">
        <f t="shared" si="476"/>
        <v>8</v>
      </c>
      <c r="CN282" s="189">
        <f t="shared" si="439"/>
        <v>0.06</v>
      </c>
      <c r="CO282" s="194">
        <f t="shared" si="440"/>
        <v>0.02</v>
      </c>
      <c r="CP282" s="194">
        <f t="shared" si="441"/>
        <v>0.04</v>
      </c>
      <c r="CQ282" s="189">
        <f t="shared" si="442"/>
        <v>0.996</v>
      </c>
      <c r="CR282" s="189">
        <f t="shared" si="489"/>
        <v>9.9599999999999994E-2</v>
      </c>
      <c r="CS282" s="189">
        <f t="shared" si="489"/>
        <v>9.9599999999999994E-2</v>
      </c>
      <c r="CT282" s="189">
        <f t="shared" si="443"/>
        <v>1.6999999999999999E-3</v>
      </c>
      <c r="CU282" s="189">
        <f t="shared" si="490"/>
        <v>1.7000000000000001E-4</v>
      </c>
      <c r="CV282" s="189">
        <f t="shared" si="490"/>
        <v>1.7000000000000001E-4</v>
      </c>
      <c r="CW282" s="189">
        <f t="shared" si="444"/>
        <v>9.9999999999999995E-7</v>
      </c>
      <c r="CX282" s="189">
        <f t="shared" si="491"/>
        <v>9.9999999999999995E-8</v>
      </c>
      <c r="CY282" s="189">
        <f t="shared" si="491"/>
        <v>9.9999999999999995E-8</v>
      </c>
      <c r="CZ282" s="195">
        <f t="shared" si="492"/>
        <v>8.5578806544691055</v>
      </c>
      <c r="DA282" s="195">
        <f t="shared" si="493"/>
        <v>66.988139869439877</v>
      </c>
      <c r="DB282" s="195">
        <f t="shared" si="494"/>
        <v>1.5528157944383416</v>
      </c>
      <c r="DC282" s="195">
        <f t="shared" si="495"/>
        <v>49.463429425647561</v>
      </c>
      <c r="DD282" s="195">
        <f t="shared" si="496"/>
        <v>1.3389152758167755</v>
      </c>
      <c r="DE282" s="195">
        <f t="shared" si="497"/>
        <v>37.862168396293043</v>
      </c>
      <c r="DF282" s="195">
        <f t="shared" si="498"/>
        <v>165.76334941610469</v>
      </c>
    </row>
    <row r="283" spans="9:110" x14ac:dyDescent="0.2">
      <c r="CK283" s="189">
        <v>281</v>
      </c>
      <c r="CL283" s="190">
        <f>'Litter calculation'!G$30+CK283</f>
        <v>42956</v>
      </c>
      <c r="CM283" s="193">
        <f t="shared" si="476"/>
        <v>8</v>
      </c>
      <c r="CN283" s="189">
        <f t="shared" si="439"/>
        <v>0.06</v>
      </c>
      <c r="CO283" s="194">
        <f t="shared" si="440"/>
        <v>0.02</v>
      </c>
      <c r="CP283" s="194">
        <f t="shared" si="441"/>
        <v>0.04</v>
      </c>
      <c r="CQ283" s="189">
        <f t="shared" si="442"/>
        <v>0.996</v>
      </c>
      <c r="CR283" s="189">
        <f t="shared" ref="CR283:CS302" si="499">IF($CM283=12,$D$50,IF($CM283&lt;=2,$D$50,IF($CM283&lt;=5,$D$52,IF($CM283&lt;=8,$D$54,$D$56))))</f>
        <v>9.9599999999999994E-2</v>
      </c>
      <c r="CS283" s="189">
        <f t="shared" si="499"/>
        <v>9.9599999999999994E-2</v>
      </c>
      <c r="CT283" s="189">
        <f t="shared" si="443"/>
        <v>1.6999999999999999E-3</v>
      </c>
      <c r="CU283" s="189">
        <f t="shared" ref="CU283:CV302" si="500">IF($CM283=12,$D$58,IF($CM283&lt;=2,$D$58,IF($CM283&lt;=5,$D$60,IF($CM283&lt;=8,$D$62,$D$64))))</f>
        <v>1.7000000000000001E-4</v>
      </c>
      <c r="CV283" s="189">
        <f t="shared" si="500"/>
        <v>1.7000000000000001E-4</v>
      </c>
      <c r="CW283" s="189">
        <f t="shared" si="444"/>
        <v>9.9999999999999995E-7</v>
      </c>
      <c r="CX283" s="189">
        <f t="shared" ref="CX283:CY302" si="501">IF($CM283=12,$D$66,IF($CM283&lt;=2,$D$66,IF($CM283&lt;=5,$D$68,IF($CM283&lt;=8,$D$70,$D$72))))</f>
        <v>9.9999999999999995E-8</v>
      </c>
      <c r="CY283" s="189">
        <f t="shared" si="501"/>
        <v>9.9999999999999995E-8</v>
      </c>
      <c r="CZ283" s="195">
        <f t="shared" si="492"/>
        <v>8.6031046164895546</v>
      </c>
      <c r="DA283" s="195">
        <f t="shared" si="493"/>
        <v>66.988312881333513</v>
      </c>
      <c r="DB283" s="195">
        <f t="shared" si="494"/>
        <v>1.5545438381902039</v>
      </c>
      <c r="DC283" s="195">
        <f t="shared" si="495"/>
        <v>49.481432479304871</v>
      </c>
      <c r="DD283" s="195">
        <f t="shared" si="496"/>
        <v>1.342671679566116</v>
      </c>
      <c r="DE283" s="195">
        <f t="shared" si="497"/>
        <v>37.898180610076395</v>
      </c>
      <c r="DF283" s="195">
        <f t="shared" si="498"/>
        <v>165.86824610496063</v>
      </c>
    </row>
    <row r="284" spans="9:110" x14ac:dyDescent="0.2">
      <c r="CK284" s="189">
        <v>282</v>
      </c>
      <c r="CL284" s="190">
        <f>'Litter calculation'!G$30+CK284</f>
        <v>42957</v>
      </c>
      <c r="CM284" s="193">
        <f t="shared" si="476"/>
        <v>8</v>
      </c>
      <c r="CN284" s="189">
        <f t="shared" si="439"/>
        <v>0.06</v>
      </c>
      <c r="CO284" s="194">
        <f t="shared" si="440"/>
        <v>0.02</v>
      </c>
      <c r="CP284" s="194">
        <f t="shared" si="441"/>
        <v>0.04</v>
      </c>
      <c r="CQ284" s="189">
        <f t="shared" si="442"/>
        <v>0.996</v>
      </c>
      <c r="CR284" s="189">
        <f t="shared" si="499"/>
        <v>9.9599999999999994E-2</v>
      </c>
      <c r="CS284" s="189">
        <f t="shared" si="499"/>
        <v>9.9599999999999994E-2</v>
      </c>
      <c r="CT284" s="189">
        <f t="shared" si="443"/>
        <v>1.6999999999999999E-3</v>
      </c>
      <c r="CU284" s="189">
        <f t="shared" si="500"/>
        <v>1.7000000000000001E-4</v>
      </c>
      <c r="CV284" s="189">
        <f t="shared" si="500"/>
        <v>1.7000000000000001E-4</v>
      </c>
      <c r="CW284" s="189">
        <f t="shared" si="444"/>
        <v>9.9999999999999995E-7</v>
      </c>
      <c r="CX284" s="189">
        <f t="shared" si="501"/>
        <v>9.9999999999999995E-8</v>
      </c>
      <c r="CY284" s="189">
        <f t="shared" si="501"/>
        <v>9.9999999999999995E-8</v>
      </c>
      <c r="CZ284" s="195">
        <f t="shared" si="492"/>
        <v>8.6482517630861775</v>
      </c>
      <c r="DA284" s="195">
        <f t="shared" si="493"/>
        <v>66.988485893054133</v>
      </c>
      <c r="DB284" s="195">
        <f t="shared" si="494"/>
        <v>1.5562715881995972</v>
      </c>
      <c r="DC284" s="195">
        <f t="shared" si="495"/>
        <v>49.499435531161872</v>
      </c>
      <c r="DD284" s="195">
        <f t="shared" si="496"/>
        <v>1.3464274447810962</v>
      </c>
      <c r="DE284" s="195">
        <f t="shared" si="497"/>
        <v>37.934192820258524</v>
      </c>
      <c r="DF284" s="195">
        <f t="shared" si="498"/>
        <v>165.97306504054137</v>
      </c>
    </row>
    <row r="285" spans="9:110" x14ac:dyDescent="0.2">
      <c r="CK285" s="189">
        <v>283</v>
      </c>
      <c r="CL285" s="190">
        <f>'Litter calculation'!G$30+CK285</f>
        <v>42958</v>
      </c>
      <c r="CM285" s="193">
        <f t="shared" si="476"/>
        <v>8</v>
      </c>
      <c r="CN285" s="189">
        <f t="shared" si="439"/>
        <v>0.06</v>
      </c>
      <c r="CO285" s="194">
        <f t="shared" si="440"/>
        <v>0.02</v>
      </c>
      <c r="CP285" s="194">
        <f t="shared" si="441"/>
        <v>0.04</v>
      </c>
      <c r="CQ285" s="189">
        <f t="shared" si="442"/>
        <v>0.996</v>
      </c>
      <c r="CR285" s="189">
        <f t="shared" si="499"/>
        <v>9.9599999999999994E-2</v>
      </c>
      <c r="CS285" s="189">
        <f t="shared" si="499"/>
        <v>9.9599999999999994E-2</v>
      </c>
      <c r="CT285" s="189">
        <f t="shared" si="443"/>
        <v>1.6999999999999999E-3</v>
      </c>
      <c r="CU285" s="189">
        <f t="shared" si="500"/>
        <v>1.7000000000000001E-4</v>
      </c>
      <c r="CV285" s="189">
        <f t="shared" si="500"/>
        <v>1.7000000000000001E-4</v>
      </c>
      <c r="CW285" s="189">
        <f t="shared" si="444"/>
        <v>9.9999999999999995E-7</v>
      </c>
      <c r="CX285" s="189">
        <f t="shared" si="501"/>
        <v>9.9999999999999995E-8</v>
      </c>
      <c r="CY285" s="189">
        <f t="shared" si="501"/>
        <v>9.9999999999999995E-8</v>
      </c>
      <c r="CZ285" s="195">
        <f t="shared" si="492"/>
        <v>8.6933222247342616</v>
      </c>
      <c r="DA285" s="195">
        <f t="shared" si="493"/>
        <v>66.988658904601735</v>
      </c>
      <c r="DB285" s="195">
        <f t="shared" si="494"/>
        <v>1.5579990445164533</v>
      </c>
      <c r="DC285" s="195">
        <f t="shared" si="495"/>
        <v>49.51743858121857</v>
      </c>
      <c r="DD285" s="195">
        <f t="shared" si="496"/>
        <v>1.3501825715702576</v>
      </c>
      <c r="DE285" s="195">
        <f t="shared" si="497"/>
        <v>37.97020502683943</v>
      </c>
      <c r="DF285" s="195">
        <f t="shared" si="498"/>
        <v>166.0778063534807</v>
      </c>
    </row>
    <row r="286" spans="9:110" x14ac:dyDescent="0.2">
      <c r="CK286" s="189">
        <v>284</v>
      </c>
      <c r="CL286" s="190">
        <f>'Litter calculation'!G$30+CK286</f>
        <v>42959</v>
      </c>
      <c r="CM286" s="193">
        <f t="shared" si="476"/>
        <v>8</v>
      </c>
      <c r="CN286" s="189">
        <f t="shared" si="439"/>
        <v>0.06</v>
      </c>
      <c r="CO286" s="194">
        <f t="shared" si="440"/>
        <v>0.02</v>
      </c>
      <c r="CP286" s="194">
        <f t="shared" si="441"/>
        <v>0.04</v>
      </c>
      <c r="CQ286" s="189">
        <f t="shared" si="442"/>
        <v>0.996</v>
      </c>
      <c r="CR286" s="189">
        <f t="shared" si="499"/>
        <v>9.9599999999999994E-2</v>
      </c>
      <c r="CS286" s="189">
        <f t="shared" si="499"/>
        <v>9.9599999999999994E-2</v>
      </c>
      <c r="CT286" s="189">
        <f t="shared" si="443"/>
        <v>1.6999999999999999E-3</v>
      </c>
      <c r="CU286" s="189">
        <f t="shared" si="500"/>
        <v>1.7000000000000001E-4</v>
      </c>
      <c r="CV286" s="189">
        <f t="shared" si="500"/>
        <v>1.7000000000000001E-4</v>
      </c>
      <c r="CW286" s="189">
        <f t="shared" si="444"/>
        <v>9.9999999999999995E-7</v>
      </c>
      <c r="CX286" s="189">
        <f t="shared" si="501"/>
        <v>9.9999999999999995E-8</v>
      </c>
      <c r="CY286" s="189">
        <f t="shared" si="501"/>
        <v>9.9999999999999995E-8</v>
      </c>
      <c r="CZ286" s="195">
        <f t="shared" si="492"/>
        <v>8.7383161316874709</v>
      </c>
      <c r="DA286" s="195">
        <f t="shared" si="493"/>
        <v>66.988831915976334</v>
      </c>
      <c r="DB286" s="195">
        <f t="shared" si="494"/>
        <v>1.5597262071906961</v>
      </c>
      <c r="DC286" s="195">
        <f t="shared" si="495"/>
        <v>49.535441629474967</v>
      </c>
      <c r="DD286" s="195">
        <f t="shared" si="496"/>
        <v>1.3539370600421232</v>
      </c>
      <c r="DE286" s="195">
        <f t="shared" si="497"/>
        <v>38.006217229819114</v>
      </c>
      <c r="DF286" s="195">
        <f t="shared" si="498"/>
        <v>166.18247017419071</v>
      </c>
    </row>
    <row r="287" spans="9:110" x14ac:dyDescent="0.2">
      <c r="CK287" s="189">
        <v>285</v>
      </c>
      <c r="CL287" s="190">
        <f>'Litter calculation'!G$30+CK287</f>
        <v>42960</v>
      </c>
      <c r="CM287" s="193">
        <f t="shared" si="476"/>
        <v>8</v>
      </c>
      <c r="CN287" s="189">
        <f t="shared" si="439"/>
        <v>0.06</v>
      </c>
      <c r="CO287" s="194">
        <f t="shared" si="440"/>
        <v>0.02</v>
      </c>
      <c r="CP287" s="194">
        <f t="shared" si="441"/>
        <v>0.04</v>
      </c>
      <c r="CQ287" s="189">
        <f t="shared" si="442"/>
        <v>0.996</v>
      </c>
      <c r="CR287" s="189">
        <f t="shared" si="499"/>
        <v>9.9599999999999994E-2</v>
      </c>
      <c r="CS287" s="189">
        <f t="shared" si="499"/>
        <v>9.9599999999999994E-2</v>
      </c>
      <c r="CT287" s="189">
        <f t="shared" si="443"/>
        <v>1.6999999999999999E-3</v>
      </c>
      <c r="CU287" s="189">
        <f t="shared" si="500"/>
        <v>1.7000000000000001E-4</v>
      </c>
      <c r="CV287" s="189">
        <f t="shared" si="500"/>
        <v>1.7000000000000001E-4</v>
      </c>
      <c r="CW287" s="189">
        <f t="shared" si="444"/>
        <v>9.9999999999999995E-7</v>
      </c>
      <c r="CX287" s="189">
        <f t="shared" si="501"/>
        <v>9.9999999999999995E-8</v>
      </c>
      <c r="CY287" s="189">
        <f t="shared" si="501"/>
        <v>9.9999999999999995E-8</v>
      </c>
      <c r="CZ287" s="195">
        <f t="shared" si="492"/>
        <v>8.7832336139782292</v>
      </c>
      <c r="DA287" s="195">
        <f t="shared" si="493"/>
        <v>66.989004927177916</v>
      </c>
      <c r="DB287" s="195">
        <f t="shared" si="494"/>
        <v>1.5614530762722403</v>
      </c>
      <c r="DC287" s="195">
        <f t="shared" si="495"/>
        <v>49.553444675931054</v>
      </c>
      <c r="DD287" s="195">
        <f t="shared" si="496"/>
        <v>1.357690910305198</v>
      </c>
      <c r="DE287" s="195">
        <f t="shared" si="497"/>
        <v>38.042229429197583</v>
      </c>
      <c r="DF287" s="195">
        <f t="shared" si="498"/>
        <v>166.28705663286223</v>
      </c>
    </row>
    <row r="288" spans="9:110" x14ac:dyDescent="0.2">
      <c r="CK288" s="189">
        <v>286</v>
      </c>
      <c r="CL288" s="190">
        <f>'Litter calculation'!G$30+CK288</f>
        <v>42961</v>
      </c>
      <c r="CM288" s="193">
        <f t="shared" si="476"/>
        <v>8</v>
      </c>
      <c r="CN288" s="189">
        <f t="shared" si="439"/>
        <v>0.06</v>
      </c>
      <c r="CO288" s="194">
        <f t="shared" si="440"/>
        <v>0.02</v>
      </c>
      <c r="CP288" s="194">
        <f t="shared" si="441"/>
        <v>0.04</v>
      </c>
      <c r="CQ288" s="189">
        <f t="shared" si="442"/>
        <v>0.996</v>
      </c>
      <c r="CR288" s="189">
        <f t="shared" si="499"/>
        <v>9.9599999999999994E-2</v>
      </c>
      <c r="CS288" s="189">
        <f t="shared" si="499"/>
        <v>9.9599999999999994E-2</v>
      </c>
      <c r="CT288" s="189">
        <f t="shared" si="443"/>
        <v>1.6999999999999999E-3</v>
      </c>
      <c r="CU288" s="189">
        <f t="shared" si="500"/>
        <v>1.7000000000000001E-4</v>
      </c>
      <c r="CV288" s="189">
        <f t="shared" si="500"/>
        <v>1.7000000000000001E-4</v>
      </c>
      <c r="CW288" s="189">
        <f t="shared" si="444"/>
        <v>9.9999999999999995E-7</v>
      </c>
      <c r="CX288" s="189">
        <f t="shared" si="501"/>
        <v>9.9999999999999995E-8</v>
      </c>
      <c r="CY288" s="189">
        <f t="shared" si="501"/>
        <v>9.9999999999999995E-8</v>
      </c>
      <c r="CZ288" s="195">
        <f t="shared" si="492"/>
        <v>8.8280748014180901</v>
      </c>
      <c r="DA288" s="195">
        <f t="shared" si="493"/>
        <v>66.989177938206495</v>
      </c>
      <c r="DB288" s="195">
        <f t="shared" si="494"/>
        <v>1.5631796518109924</v>
      </c>
      <c r="DC288" s="195">
        <f t="shared" si="495"/>
        <v>49.571447720586839</v>
      </c>
      <c r="DD288" s="195">
        <f t="shared" si="496"/>
        <v>1.3614441224679681</v>
      </c>
      <c r="DE288" s="195">
        <f t="shared" si="497"/>
        <v>38.078241624974829</v>
      </c>
      <c r="DF288" s="195">
        <f t="shared" si="498"/>
        <v>166.3915658594652</v>
      </c>
    </row>
    <row r="289" spans="89:110" x14ac:dyDescent="0.2">
      <c r="CK289" s="189">
        <v>287</v>
      </c>
      <c r="CL289" s="190">
        <f>'Litter calculation'!G$30+CK289</f>
        <v>42962</v>
      </c>
      <c r="CM289" s="193">
        <f t="shared" si="476"/>
        <v>8</v>
      </c>
      <c r="CN289" s="189">
        <f t="shared" si="439"/>
        <v>0.06</v>
      </c>
      <c r="CO289" s="194">
        <f t="shared" si="440"/>
        <v>0.02</v>
      </c>
      <c r="CP289" s="194">
        <f t="shared" si="441"/>
        <v>0.04</v>
      </c>
      <c r="CQ289" s="189">
        <f t="shared" si="442"/>
        <v>0.996</v>
      </c>
      <c r="CR289" s="189">
        <f t="shared" si="499"/>
        <v>9.9599999999999994E-2</v>
      </c>
      <c r="CS289" s="189">
        <f t="shared" si="499"/>
        <v>9.9599999999999994E-2</v>
      </c>
      <c r="CT289" s="189">
        <f t="shared" si="443"/>
        <v>1.6999999999999999E-3</v>
      </c>
      <c r="CU289" s="189">
        <f t="shared" si="500"/>
        <v>1.7000000000000001E-4</v>
      </c>
      <c r="CV289" s="189">
        <f t="shared" si="500"/>
        <v>1.7000000000000001E-4</v>
      </c>
      <c r="CW289" s="189">
        <f t="shared" si="444"/>
        <v>9.9999999999999995E-7</v>
      </c>
      <c r="CX289" s="189">
        <f t="shared" si="501"/>
        <v>9.9999999999999995E-8</v>
      </c>
      <c r="CY289" s="189">
        <f t="shared" si="501"/>
        <v>9.9999999999999995E-8</v>
      </c>
      <c r="CZ289" s="195">
        <f t="shared" si="492"/>
        <v>8.8728398235981167</v>
      </c>
      <c r="DA289" s="195">
        <f t="shared" si="493"/>
        <v>66.989350949062057</v>
      </c>
      <c r="DB289" s="195">
        <f t="shared" si="494"/>
        <v>1.5649059338568505</v>
      </c>
      <c r="DC289" s="195">
        <f t="shared" si="495"/>
        <v>49.589450763442322</v>
      </c>
      <c r="DD289" s="195">
        <f t="shared" si="496"/>
        <v>1.3651966966389013</v>
      </c>
      <c r="DE289" s="195">
        <f t="shared" si="497"/>
        <v>38.114253817150853</v>
      </c>
      <c r="DF289" s="195">
        <f t="shared" si="498"/>
        <v>166.49599798374908</v>
      </c>
    </row>
    <row r="290" spans="89:110" x14ac:dyDescent="0.2">
      <c r="CK290" s="189">
        <v>288</v>
      </c>
      <c r="CL290" s="190">
        <f>'Litter calculation'!G$30+CK290</f>
        <v>42963</v>
      </c>
      <c r="CM290" s="193">
        <f t="shared" si="476"/>
        <v>8</v>
      </c>
      <c r="CN290" s="189">
        <f t="shared" si="439"/>
        <v>0.06</v>
      </c>
      <c r="CO290" s="194">
        <f t="shared" si="440"/>
        <v>0.02</v>
      </c>
      <c r="CP290" s="194">
        <f t="shared" si="441"/>
        <v>0.04</v>
      </c>
      <c r="CQ290" s="189">
        <f t="shared" si="442"/>
        <v>0.996</v>
      </c>
      <c r="CR290" s="189">
        <f t="shared" si="499"/>
        <v>9.9599999999999994E-2</v>
      </c>
      <c r="CS290" s="189">
        <f t="shared" si="499"/>
        <v>9.9599999999999994E-2</v>
      </c>
      <c r="CT290" s="189">
        <f t="shared" si="443"/>
        <v>1.6999999999999999E-3</v>
      </c>
      <c r="CU290" s="189">
        <f t="shared" si="500"/>
        <v>1.7000000000000001E-4</v>
      </c>
      <c r="CV290" s="189">
        <f t="shared" si="500"/>
        <v>1.7000000000000001E-4</v>
      </c>
      <c r="CW290" s="189">
        <f t="shared" si="444"/>
        <v>9.9999999999999995E-7</v>
      </c>
      <c r="CX290" s="189">
        <f t="shared" si="501"/>
        <v>9.9999999999999995E-8</v>
      </c>
      <c r="CY290" s="189">
        <f t="shared" si="501"/>
        <v>9.9999999999999995E-8</v>
      </c>
      <c r="CZ290" s="195">
        <f t="shared" si="492"/>
        <v>8.9175288098892551</v>
      </c>
      <c r="DA290" s="195">
        <f t="shared" si="493"/>
        <v>66.989523959744602</v>
      </c>
      <c r="DB290" s="195">
        <f t="shared" si="494"/>
        <v>1.5666319224597043</v>
      </c>
      <c r="DC290" s="195">
        <f t="shared" si="495"/>
        <v>49.607453804497496</v>
      </c>
      <c r="DD290" s="195">
        <f t="shared" si="496"/>
        <v>1.3689486329264471</v>
      </c>
      <c r="DE290" s="195">
        <f t="shared" si="497"/>
        <v>38.150266005725662</v>
      </c>
      <c r="DF290" s="195">
        <f t="shared" si="498"/>
        <v>166.60035313524315</v>
      </c>
    </row>
    <row r="291" spans="89:110" x14ac:dyDescent="0.2">
      <c r="CK291" s="189">
        <v>289</v>
      </c>
      <c r="CL291" s="190">
        <f>'Litter calculation'!G$30+CK291</f>
        <v>42964</v>
      </c>
      <c r="CM291" s="193">
        <f t="shared" si="476"/>
        <v>8</v>
      </c>
      <c r="CN291" s="189">
        <f t="shared" si="439"/>
        <v>0.06</v>
      </c>
      <c r="CO291" s="194">
        <f t="shared" si="440"/>
        <v>0.02</v>
      </c>
      <c r="CP291" s="194">
        <f t="shared" si="441"/>
        <v>0.04</v>
      </c>
      <c r="CQ291" s="189">
        <f t="shared" si="442"/>
        <v>0.996</v>
      </c>
      <c r="CR291" s="189">
        <f t="shared" si="499"/>
        <v>9.9599999999999994E-2</v>
      </c>
      <c r="CS291" s="189">
        <f t="shared" si="499"/>
        <v>9.9599999999999994E-2</v>
      </c>
      <c r="CT291" s="189">
        <f t="shared" si="443"/>
        <v>1.6999999999999999E-3</v>
      </c>
      <c r="CU291" s="189">
        <f t="shared" si="500"/>
        <v>1.7000000000000001E-4</v>
      </c>
      <c r="CV291" s="189">
        <f t="shared" si="500"/>
        <v>1.7000000000000001E-4</v>
      </c>
      <c r="CW291" s="189">
        <f t="shared" si="444"/>
        <v>9.9999999999999995E-7</v>
      </c>
      <c r="CX291" s="189">
        <f t="shared" si="501"/>
        <v>9.9999999999999995E-8</v>
      </c>
      <c r="CY291" s="189">
        <f t="shared" si="501"/>
        <v>9.9999999999999995E-8</v>
      </c>
      <c r="CZ291" s="195">
        <f t="shared" si="492"/>
        <v>8.962141889442707</v>
      </c>
      <c r="DA291" s="195">
        <f t="shared" si="493"/>
        <v>66.989696970254144</v>
      </c>
      <c r="DB291" s="195">
        <f t="shared" si="494"/>
        <v>1.5683576176694347</v>
      </c>
      <c r="DC291" s="195">
        <f t="shared" si="495"/>
        <v>49.625456843752367</v>
      </c>
      <c r="DD291" s="195">
        <f t="shared" si="496"/>
        <v>1.3726999314390365</v>
      </c>
      <c r="DE291" s="195">
        <f t="shared" si="497"/>
        <v>38.186278190699248</v>
      </c>
      <c r="DF291" s="195">
        <f t="shared" si="498"/>
        <v>166.70463144325694</v>
      </c>
    </row>
    <row r="292" spans="89:110" x14ac:dyDescent="0.2">
      <c r="CK292" s="189">
        <v>290</v>
      </c>
      <c r="CL292" s="190">
        <f>'Litter calculation'!G$30+CK292</f>
        <v>42965</v>
      </c>
      <c r="CM292" s="193">
        <f t="shared" si="476"/>
        <v>8</v>
      </c>
      <c r="CN292" s="189">
        <f t="shared" si="439"/>
        <v>0.06</v>
      </c>
      <c r="CO292" s="194">
        <f t="shared" si="440"/>
        <v>0.02</v>
      </c>
      <c r="CP292" s="194">
        <f t="shared" si="441"/>
        <v>0.04</v>
      </c>
      <c r="CQ292" s="189">
        <f t="shared" si="442"/>
        <v>0.996</v>
      </c>
      <c r="CR292" s="189">
        <f t="shared" si="499"/>
        <v>9.9599999999999994E-2</v>
      </c>
      <c r="CS292" s="189">
        <f t="shared" si="499"/>
        <v>9.9599999999999994E-2</v>
      </c>
      <c r="CT292" s="189">
        <f t="shared" si="443"/>
        <v>1.6999999999999999E-3</v>
      </c>
      <c r="CU292" s="189">
        <f t="shared" si="500"/>
        <v>1.7000000000000001E-4</v>
      </c>
      <c r="CV292" s="189">
        <f t="shared" si="500"/>
        <v>1.7000000000000001E-4</v>
      </c>
      <c r="CW292" s="189">
        <f t="shared" si="444"/>
        <v>9.9999999999999995E-7</v>
      </c>
      <c r="CX292" s="189">
        <f t="shared" si="501"/>
        <v>9.9999999999999995E-8</v>
      </c>
      <c r="CY292" s="189">
        <f t="shared" si="501"/>
        <v>9.9999999999999995E-8</v>
      </c>
      <c r="CZ292" s="195">
        <f t="shared" si="492"/>
        <v>9.0066791911903028</v>
      </c>
      <c r="DA292" s="195">
        <f t="shared" si="493"/>
        <v>66.989869980590669</v>
      </c>
      <c r="DB292" s="195">
        <f t="shared" si="494"/>
        <v>1.5700830195359143</v>
      </c>
      <c r="DC292" s="195">
        <f t="shared" si="495"/>
        <v>49.643459881206937</v>
      </c>
      <c r="DD292" s="195">
        <f t="shared" si="496"/>
        <v>1.3764505922850818</v>
      </c>
      <c r="DE292" s="195">
        <f t="shared" si="497"/>
        <v>38.222290372071619</v>
      </c>
      <c r="DF292" s="195">
        <f t="shared" si="498"/>
        <v>166.80883303688054</v>
      </c>
    </row>
    <row r="293" spans="89:110" x14ac:dyDescent="0.2">
      <c r="CK293" s="189">
        <v>291</v>
      </c>
      <c r="CL293" s="190">
        <f>'Litter calculation'!G$30+CK293</f>
        <v>42966</v>
      </c>
      <c r="CM293" s="193">
        <f t="shared" si="476"/>
        <v>8</v>
      </c>
      <c r="CN293" s="189">
        <f t="shared" si="439"/>
        <v>0.06</v>
      </c>
      <c r="CO293" s="194">
        <f t="shared" si="440"/>
        <v>0.02</v>
      </c>
      <c r="CP293" s="194">
        <f t="shared" si="441"/>
        <v>0.04</v>
      </c>
      <c r="CQ293" s="189">
        <f t="shared" si="442"/>
        <v>0.996</v>
      </c>
      <c r="CR293" s="189">
        <f t="shared" si="499"/>
        <v>9.9599999999999994E-2</v>
      </c>
      <c r="CS293" s="189">
        <f t="shared" si="499"/>
        <v>9.9599999999999994E-2</v>
      </c>
      <c r="CT293" s="189">
        <f t="shared" si="443"/>
        <v>1.6999999999999999E-3</v>
      </c>
      <c r="CU293" s="189">
        <f t="shared" si="500"/>
        <v>1.7000000000000001E-4</v>
      </c>
      <c r="CV293" s="189">
        <f t="shared" si="500"/>
        <v>1.7000000000000001E-4</v>
      </c>
      <c r="CW293" s="189">
        <f t="shared" si="444"/>
        <v>9.9999999999999995E-7</v>
      </c>
      <c r="CX293" s="189">
        <f t="shared" si="501"/>
        <v>9.9999999999999995E-8</v>
      </c>
      <c r="CY293" s="189">
        <f t="shared" si="501"/>
        <v>9.9999999999999995E-8</v>
      </c>
      <c r="CZ293" s="195">
        <f t="shared" si="492"/>
        <v>9.0511408438448751</v>
      </c>
      <c r="DA293" s="195">
        <f t="shared" si="493"/>
        <v>66.990042990754191</v>
      </c>
      <c r="DB293" s="195">
        <f t="shared" si="494"/>
        <v>1.5718081281090073</v>
      </c>
      <c r="DC293" s="195">
        <f t="shared" si="495"/>
        <v>49.661462916861204</v>
      </c>
      <c r="DD293" s="195">
        <f t="shared" si="496"/>
        <v>1.3802006155729774</v>
      </c>
      <c r="DE293" s="195">
        <f t="shared" si="497"/>
        <v>38.258302549842774</v>
      </c>
      <c r="DF293" s="195">
        <f t="shared" si="498"/>
        <v>166.91295804498503</v>
      </c>
    </row>
    <row r="294" spans="89:110" x14ac:dyDescent="0.2">
      <c r="CK294" s="189">
        <v>292</v>
      </c>
      <c r="CL294" s="190">
        <f>'Litter calculation'!G$30+CK294</f>
        <v>42967</v>
      </c>
      <c r="CM294" s="193">
        <f t="shared" si="476"/>
        <v>8</v>
      </c>
      <c r="CN294" s="189">
        <f t="shared" si="439"/>
        <v>0.06</v>
      </c>
      <c r="CO294" s="194">
        <f t="shared" si="440"/>
        <v>0.02</v>
      </c>
      <c r="CP294" s="194">
        <f t="shared" si="441"/>
        <v>0.04</v>
      </c>
      <c r="CQ294" s="189">
        <f t="shared" si="442"/>
        <v>0.996</v>
      </c>
      <c r="CR294" s="189">
        <f t="shared" si="499"/>
        <v>9.9599999999999994E-2</v>
      </c>
      <c r="CS294" s="189">
        <f t="shared" si="499"/>
        <v>9.9599999999999994E-2</v>
      </c>
      <c r="CT294" s="189">
        <f t="shared" si="443"/>
        <v>1.6999999999999999E-3</v>
      </c>
      <c r="CU294" s="189">
        <f t="shared" si="500"/>
        <v>1.7000000000000001E-4</v>
      </c>
      <c r="CV294" s="189">
        <f t="shared" si="500"/>
        <v>1.7000000000000001E-4</v>
      </c>
      <c r="CW294" s="189">
        <f t="shared" si="444"/>
        <v>9.9999999999999995E-7</v>
      </c>
      <c r="CX294" s="189">
        <f t="shared" si="501"/>
        <v>9.9999999999999995E-8</v>
      </c>
      <c r="CY294" s="189">
        <f t="shared" si="501"/>
        <v>9.9999999999999995E-8</v>
      </c>
      <c r="CZ294" s="195">
        <f t="shared" si="492"/>
        <v>9.095526975900631</v>
      </c>
      <c r="DA294" s="195">
        <f t="shared" si="493"/>
        <v>66.990216000744695</v>
      </c>
      <c r="DB294" s="195">
        <f t="shared" si="494"/>
        <v>1.5735329434385692</v>
      </c>
      <c r="DC294" s="195">
        <f t="shared" si="495"/>
        <v>49.679465950715162</v>
      </c>
      <c r="DD294" s="195">
        <f t="shared" si="496"/>
        <v>1.3839500014110986</v>
      </c>
      <c r="DE294" s="195">
        <f t="shared" si="497"/>
        <v>38.294314724012708</v>
      </c>
      <c r="DF294" s="195">
        <f t="shared" si="498"/>
        <v>167.01700659622287</v>
      </c>
    </row>
    <row r="295" spans="89:110" x14ac:dyDescent="0.2">
      <c r="CK295" s="189">
        <v>293</v>
      </c>
      <c r="CL295" s="190">
        <f>'Litter calculation'!G$30+CK295</f>
        <v>42968</v>
      </c>
      <c r="CM295" s="193">
        <f t="shared" si="476"/>
        <v>8</v>
      </c>
      <c r="CN295" s="189">
        <f t="shared" si="439"/>
        <v>0.06</v>
      </c>
      <c r="CO295" s="194">
        <f t="shared" si="440"/>
        <v>0.02</v>
      </c>
      <c r="CP295" s="194">
        <f t="shared" si="441"/>
        <v>0.04</v>
      </c>
      <c r="CQ295" s="189">
        <f t="shared" si="442"/>
        <v>0.996</v>
      </c>
      <c r="CR295" s="189">
        <f t="shared" si="499"/>
        <v>9.9599999999999994E-2</v>
      </c>
      <c r="CS295" s="189">
        <f t="shared" si="499"/>
        <v>9.9599999999999994E-2</v>
      </c>
      <c r="CT295" s="189">
        <f t="shared" si="443"/>
        <v>1.6999999999999999E-3</v>
      </c>
      <c r="CU295" s="189">
        <f t="shared" si="500"/>
        <v>1.7000000000000001E-4</v>
      </c>
      <c r="CV295" s="189">
        <f t="shared" si="500"/>
        <v>1.7000000000000001E-4</v>
      </c>
      <c r="CW295" s="189">
        <f t="shared" si="444"/>
        <v>9.9999999999999995E-7</v>
      </c>
      <c r="CX295" s="189">
        <f t="shared" si="501"/>
        <v>9.9999999999999995E-8</v>
      </c>
      <c r="CY295" s="189">
        <f t="shared" si="501"/>
        <v>9.9999999999999995E-8</v>
      </c>
      <c r="CZ295" s="195">
        <f t="shared" si="492"/>
        <v>9.139837715633524</v>
      </c>
      <c r="DA295" s="195">
        <f t="shared" si="493"/>
        <v>66.990389010562197</v>
      </c>
      <c r="DB295" s="195">
        <f t="shared" si="494"/>
        <v>1.5752574655744471</v>
      </c>
      <c r="DC295" s="195">
        <f t="shared" si="495"/>
        <v>49.697468982768818</v>
      </c>
      <c r="DD295" s="195">
        <f t="shared" si="496"/>
        <v>1.3876987499078031</v>
      </c>
      <c r="DE295" s="195">
        <f t="shared" si="497"/>
        <v>38.330326894581425</v>
      </c>
      <c r="DF295" s="195">
        <f t="shared" si="498"/>
        <v>167.12097881902821</v>
      </c>
    </row>
    <row r="296" spans="89:110" x14ac:dyDescent="0.2">
      <c r="CK296" s="189">
        <v>294</v>
      </c>
      <c r="CL296" s="190">
        <f>'Litter calculation'!G$30+CK296</f>
        <v>42969</v>
      </c>
      <c r="CM296" s="193">
        <f t="shared" si="476"/>
        <v>8</v>
      </c>
      <c r="CN296" s="189">
        <f t="shared" si="439"/>
        <v>0.06</v>
      </c>
      <c r="CO296" s="194">
        <f t="shared" si="440"/>
        <v>0.02</v>
      </c>
      <c r="CP296" s="194">
        <f t="shared" si="441"/>
        <v>0.04</v>
      </c>
      <c r="CQ296" s="189">
        <f t="shared" si="442"/>
        <v>0.996</v>
      </c>
      <c r="CR296" s="189">
        <f t="shared" si="499"/>
        <v>9.9599999999999994E-2</v>
      </c>
      <c r="CS296" s="189">
        <f t="shared" si="499"/>
        <v>9.9599999999999994E-2</v>
      </c>
      <c r="CT296" s="189">
        <f t="shared" si="443"/>
        <v>1.6999999999999999E-3</v>
      </c>
      <c r="CU296" s="189">
        <f t="shared" si="500"/>
        <v>1.7000000000000001E-4</v>
      </c>
      <c r="CV296" s="189">
        <f t="shared" si="500"/>
        <v>1.7000000000000001E-4</v>
      </c>
      <c r="CW296" s="189">
        <f t="shared" si="444"/>
        <v>9.9999999999999995E-7</v>
      </c>
      <c r="CX296" s="189">
        <f t="shared" si="501"/>
        <v>9.9999999999999995E-8</v>
      </c>
      <c r="CY296" s="189">
        <f t="shared" si="501"/>
        <v>9.9999999999999995E-8</v>
      </c>
      <c r="CZ296" s="195">
        <f t="shared" si="492"/>
        <v>9.1840731911016231</v>
      </c>
      <c r="DA296" s="195">
        <f t="shared" si="493"/>
        <v>66.990562020206681</v>
      </c>
      <c r="DB296" s="195">
        <f t="shared" si="494"/>
        <v>1.5769816945664801</v>
      </c>
      <c r="DC296" s="195">
        <f t="shared" si="495"/>
        <v>49.715472013022172</v>
      </c>
      <c r="DD296" s="195">
        <f t="shared" si="496"/>
        <v>1.3914468611714295</v>
      </c>
      <c r="DE296" s="195">
        <f t="shared" si="497"/>
        <v>38.366339061548928</v>
      </c>
      <c r="DF296" s="195">
        <f t="shared" si="498"/>
        <v>167.22487484161732</v>
      </c>
    </row>
    <row r="297" spans="89:110" x14ac:dyDescent="0.2">
      <c r="CK297" s="189">
        <v>295</v>
      </c>
      <c r="CL297" s="190">
        <f>'Litter calculation'!G$30+CK297</f>
        <v>42970</v>
      </c>
      <c r="CM297" s="193">
        <f t="shared" si="476"/>
        <v>8</v>
      </c>
      <c r="CN297" s="189">
        <f t="shared" si="439"/>
        <v>0.06</v>
      </c>
      <c r="CO297" s="194">
        <f t="shared" si="440"/>
        <v>0.02</v>
      </c>
      <c r="CP297" s="194">
        <f t="shared" si="441"/>
        <v>0.04</v>
      </c>
      <c r="CQ297" s="189">
        <f t="shared" si="442"/>
        <v>0.996</v>
      </c>
      <c r="CR297" s="189">
        <f t="shared" si="499"/>
        <v>9.9599999999999994E-2</v>
      </c>
      <c r="CS297" s="189">
        <f t="shared" si="499"/>
        <v>9.9599999999999994E-2</v>
      </c>
      <c r="CT297" s="189">
        <f t="shared" si="443"/>
        <v>1.6999999999999999E-3</v>
      </c>
      <c r="CU297" s="189">
        <f t="shared" si="500"/>
        <v>1.7000000000000001E-4</v>
      </c>
      <c r="CV297" s="189">
        <f t="shared" si="500"/>
        <v>1.7000000000000001E-4</v>
      </c>
      <c r="CW297" s="189">
        <f t="shared" si="444"/>
        <v>9.9999999999999995E-7</v>
      </c>
      <c r="CX297" s="189">
        <f t="shared" si="501"/>
        <v>9.9999999999999995E-8</v>
      </c>
      <c r="CY297" s="189">
        <f t="shared" si="501"/>
        <v>9.9999999999999995E-8</v>
      </c>
      <c r="CZ297" s="195">
        <f t="shared" si="492"/>
        <v>9.2282335301454825</v>
      </c>
      <c r="DA297" s="195">
        <f t="shared" si="493"/>
        <v>66.990735029678163</v>
      </c>
      <c r="DB297" s="195">
        <f t="shared" si="494"/>
        <v>1.578705630464498</v>
      </c>
      <c r="DC297" s="195">
        <f t="shared" si="495"/>
        <v>49.733475041475224</v>
      </c>
      <c r="DD297" s="195">
        <f t="shared" si="496"/>
        <v>1.395194335310298</v>
      </c>
      <c r="DE297" s="195">
        <f t="shared" si="497"/>
        <v>38.402351224915215</v>
      </c>
      <c r="DF297" s="195">
        <f t="shared" si="498"/>
        <v>167.32869479198888</v>
      </c>
    </row>
    <row r="298" spans="89:110" x14ac:dyDescent="0.2">
      <c r="CK298" s="189">
        <v>296</v>
      </c>
      <c r="CL298" s="190">
        <f>'Litter calculation'!G$30+CK298</f>
        <v>42971</v>
      </c>
      <c r="CM298" s="193">
        <f t="shared" si="476"/>
        <v>8</v>
      </c>
      <c r="CN298" s="189">
        <f t="shared" si="439"/>
        <v>0.06</v>
      </c>
      <c r="CO298" s="194">
        <f t="shared" si="440"/>
        <v>0.02</v>
      </c>
      <c r="CP298" s="194">
        <f t="shared" si="441"/>
        <v>0.04</v>
      </c>
      <c r="CQ298" s="189">
        <f t="shared" si="442"/>
        <v>0.996</v>
      </c>
      <c r="CR298" s="189">
        <f t="shared" si="499"/>
        <v>9.9599999999999994E-2</v>
      </c>
      <c r="CS298" s="189">
        <f t="shared" si="499"/>
        <v>9.9599999999999994E-2</v>
      </c>
      <c r="CT298" s="189">
        <f t="shared" si="443"/>
        <v>1.6999999999999999E-3</v>
      </c>
      <c r="CU298" s="189">
        <f t="shared" si="500"/>
        <v>1.7000000000000001E-4</v>
      </c>
      <c r="CV298" s="189">
        <f t="shared" si="500"/>
        <v>1.7000000000000001E-4</v>
      </c>
      <c r="CW298" s="189">
        <f t="shared" si="444"/>
        <v>9.9999999999999995E-7</v>
      </c>
      <c r="CX298" s="189">
        <f t="shared" si="501"/>
        <v>9.9999999999999995E-8</v>
      </c>
      <c r="CY298" s="189">
        <f t="shared" si="501"/>
        <v>9.9999999999999995E-8</v>
      </c>
      <c r="CZ298" s="195">
        <f t="shared" si="492"/>
        <v>9.2723188603885127</v>
      </c>
      <c r="DA298" s="195">
        <f t="shared" si="493"/>
        <v>66.990908038976642</v>
      </c>
      <c r="DB298" s="195">
        <f t="shared" si="494"/>
        <v>1.5804292733183227</v>
      </c>
      <c r="DC298" s="195">
        <f t="shared" si="495"/>
        <v>49.751478068127973</v>
      </c>
      <c r="DD298" s="195">
        <f t="shared" si="496"/>
        <v>1.398941172432711</v>
      </c>
      <c r="DE298" s="195">
        <f t="shared" si="497"/>
        <v>38.438363384680279</v>
      </c>
      <c r="DF298" s="195">
        <f t="shared" si="498"/>
        <v>167.43243879792442</v>
      </c>
    </row>
    <row r="299" spans="89:110" x14ac:dyDescent="0.2">
      <c r="CK299" s="189">
        <v>297</v>
      </c>
      <c r="CL299" s="190">
        <f>'Litter calculation'!G$30+CK299</f>
        <v>42972</v>
      </c>
      <c r="CM299" s="193">
        <f t="shared" si="476"/>
        <v>8</v>
      </c>
      <c r="CN299" s="189">
        <f t="shared" si="439"/>
        <v>0.06</v>
      </c>
      <c r="CO299" s="194">
        <f t="shared" si="440"/>
        <v>0.02</v>
      </c>
      <c r="CP299" s="194">
        <f t="shared" si="441"/>
        <v>0.04</v>
      </c>
      <c r="CQ299" s="189">
        <f t="shared" si="442"/>
        <v>0.996</v>
      </c>
      <c r="CR299" s="189">
        <f t="shared" si="499"/>
        <v>9.9599999999999994E-2</v>
      </c>
      <c r="CS299" s="189">
        <f t="shared" si="499"/>
        <v>9.9599999999999994E-2</v>
      </c>
      <c r="CT299" s="189">
        <f t="shared" si="443"/>
        <v>1.6999999999999999E-3</v>
      </c>
      <c r="CU299" s="189">
        <f t="shared" si="500"/>
        <v>1.7000000000000001E-4</v>
      </c>
      <c r="CV299" s="189">
        <f t="shared" si="500"/>
        <v>1.7000000000000001E-4</v>
      </c>
      <c r="CW299" s="189">
        <f t="shared" si="444"/>
        <v>9.9999999999999995E-7</v>
      </c>
      <c r="CX299" s="189">
        <f t="shared" si="501"/>
        <v>9.9999999999999995E-8</v>
      </c>
      <c r="CY299" s="189">
        <f t="shared" si="501"/>
        <v>9.9999999999999995E-8</v>
      </c>
      <c r="CZ299" s="195">
        <f t="shared" si="492"/>
        <v>9.3163293092373483</v>
      </c>
      <c r="DA299" s="195">
        <f t="shared" si="493"/>
        <v>66.991081048102103</v>
      </c>
      <c r="DB299" s="195">
        <f t="shared" si="494"/>
        <v>1.5821526231777676</v>
      </c>
      <c r="DC299" s="195">
        <f t="shared" si="495"/>
        <v>49.769481092980421</v>
      </c>
      <c r="DD299" s="195">
        <f t="shared" si="496"/>
        <v>1.402687372646952</v>
      </c>
      <c r="DE299" s="195">
        <f t="shared" si="497"/>
        <v>38.474375540844129</v>
      </c>
      <c r="DF299" s="195">
        <f t="shared" si="498"/>
        <v>167.53610698698873</v>
      </c>
    </row>
    <row r="300" spans="89:110" x14ac:dyDescent="0.2">
      <c r="CK300" s="189">
        <v>298</v>
      </c>
      <c r="CL300" s="190">
        <f>'Litter calculation'!G$30+CK300</f>
        <v>42973</v>
      </c>
      <c r="CM300" s="193">
        <f t="shared" si="476"/>
        <v>8</v>
      </c>
      <c r="CN300" s="189">
        <f t="shared" si="439"/>
        <v>0.06</v>
      </c>
      <c r="CO300" s="194">
        <f t="shared" si="440"/>
        <v>0.02</v>
      </c>
      <c r="CP300" s="194">
        <f t="shared" si="441"/>
        <v>0.04</v>
      </c>
      <c r="CQ300" s="189">
        <f t="shared" si="442"/>
        <v>0.996</v>
      </c>
      <c r="CR300" s="189">
        <f t="shared" si="499"/>
        <v>9.9599999999999994E-2</v>
      </c>
      <c r="CS300" s="189">
        <f t="shared" si="499"/>
        <v>9.9599999999999994E-2</v>
      </c>
      <c r="CT300" s="189">
        <f t="shared" si="443"/>
        <v>1.6999999999999999E-3</v>
      </c>
      <c r="CU300" s="189">
        <f t="shared" si="500"/>
        <v>1.7000000000000001E-4</v>
      </c>
      <c r="CV300" s="189">
        <f t="shared" si="500"/>
        <v>1.7000000000000001E-4</v>
      </c>
      <c r="CW300" s="189">
        <f t="shared" si="444"/>
        <v>9.9999999999999995E-7</v>
      </c>
      <c r="CX300" s="189">
        <f t="shared" si="501"/>
        <v>9.9999999999999995E-8</v>
      </c>
      <c r="CY300" s="189">
        <f t="shared" si="501"/>
        <v>9.9999999999999995E-8</v>
      </c>
      <c r="CZ300" s="195">
        <f t="shared" si="492"/>
        <v>9.3602650038822173</v>
      </c>
      <c r="DA300" s="195">
        <f t="shared" si="493"/>
        <v>66.991254057054562</v>
      </c>
      <c r="DB300" s="195">
        <f t="shared" si="494"/>
        <v>1.5838756800926372</v>
      </c>
      <c r="DC300" s="195">
        <f t="shared" si="495"/>
        <v>49.787484116032566</v>
      </c>
      <c r="DD300" s="195">
        <f t="shared" si="496"/>
        <v>1.4064329360612859</v>
      </c>
      <c r="DE300" s="195">
        <f t="shared" si="497"/>
        <v>38.510387693406763</v>
      </c>
      <c r="DF300" s="195">
        <f t="shared" si="498"/>
        <v>167.63969948653002</v>
      </c>
    </row>
    <row r="301" spans="89:110" x14ac:dyDescent="0.2">
      <c r="CK301" s="189">
        <v>299</v>
      </c>
      <c r="CL301" s="190">
        <f>'Litter calculation'!G$30+CK301</f>
        <v>42974</v>
      </c>
      <c r="CM301" s="193">
        <f t="shared" si="476"/>
        <v>8</v>
      </c>
      <c r="CN301" s="189">
        <f t="shared" si="439"/>
        <v>0.06</v>
      </c>
      <c r="CO301" s="194">
        <f t="shared" si="440"/>
        <v>0.02</v>
      </c>
      <c r="CP301" s="194">
        <f t="shared" si="441"/>
        <v>0.04</v>
      </c>
      <c r="CQ301" s="189">
        <f t="shared" si="442"/>
        <v>0.996</v>
      </c>
      <c r="CR301" s="189">
        <f t="shared" si="499"/>
        <v>9.9599999999999994E-2</v>
      </c>
      <c r="CS301" s="189">
        <f t="shared" si="499"/>
        <v>9.9599999999999994E-2</v>
      </c>
      <c r="CT301" s="189">
        <f t="shared" si="443"/>
        <v>1.6999999999999999E-3</v>
      </c>
      <c r="CU301" s="189">
        <f t="shared" si="500"/>
        <v>1.7000000000000001E-4</v>
      </c>
      <c r="CV301" s="189">
        <f t="shared" si="500"/>
        <v>1.7000000000000001E-4</v>
      </c>
      <c r="CW301" s="189">
        <f t="shared" si="444"/>
        <v>9.9999999999999995E-7</v>
      </c>
      <c r="CX301" s="189">
        <f t="shared" si="501"/>
        <v>9.9999999999999995E-8</v>
      </c>
      <c r="CY301" s="189">
        <f t="shared" si="501"/>
        <v>9.9999999999999995E-8</v>
      </c>
      <c r="CZ301" s="195">
        <f t="shared" si="492"/>
        <v>9.4041260712973074</v>
      </c>
      <c r="DA301" s="195">
        <f t="shared" si="493"/>
        <v>66.991427065834003</v>
      </c>
      <c r="DB301" s="195">
        <f t="shared" si="494"/>
        <v>1.5855984441127282</v>
      </c>
      <c r="DC301" s="195">
        <f t="shared" si="495"/>
        <v>49.805487137284409</v>
      </c>
      <c r="DD301" s="195">
        <f t="shared" si="496"/>
        <v>1.4101778627839598</v>
      </c>
      <c r="DE301" s="195">
        <f t="shared" si="497"/>
        <v>38.546399842368182</v>
      </c>
      <c r="DF301" s="195">
        <f t="shared" si="498"/>
        <v>167.74321642368059</v>
      </c>
    </row>
    <row r="302" spans="89:110" x14ac:dyDescent="0.2">
      <c r="CK302" s="189">
        <v>300</v>
      </c>
      <c r="CL302" s="190">
        <f>'Litter calculation'!G$30+CK302</f>
        <v>42975</v>
      </c>
      <c r="CM302" s="193">
        <f t="shared" si="476"/>
        <v>8</v>
      </c>
      <c r="CN302" s="189">
        <f t="shared" si="439"/>
        <v>0.06</v>
      </c>
      <c r="CO302" s="194">
        <f t="shared" si="440"/>
        <v>0.02</v>
      </c>
      <c r="CP302" s="194">
        <f t="shared" si="441"/>
        <v>0.04</v>
      </c>
      <c r="CQ302" s="189">
        <f t="shared" si="442"/>
        <v>0.996</v>
      </c>
      <c r="CR302" s="189">
        <f t="shared" si="499"/>
        <v>9.9599999999999994E-2</v>
      </c>
      <c r="CS302" s="189">
        <f t="shared" si="499"/>
        <v>9.9599999999999994E-2</v>
      </c>
      <c r="CT302" s="189">
        <f t="shared" si="443"/>
        <v>1.6999999999999999E-3</v>
      </c>
      <c r="CU302" s="189">
        <f t="shared" si="500"/>
        <v>1.7000000000000001E-4</v>
      </c>
      <c r="CV302" s="189">
        <f t="shared" si="500"/>
        <v>1.7000000000000001E-4</v>
      </c>
      <c r="CW302" s="189">
        <f t="shared" si="444"/>
        <v>9.9999999999999995E-7</v>
      </c>
      <c r="CX302" s="189">
        <f t="shared" si="501"/>
        <v>9.9999999999999995E-8</v>
      </c>
      <c r="CY302" s="189">
        <f t="shared" si="501"/>
        <v>9.9999999999999995E-8</v>
      </c>
      <c r="CZ302" s="195">
        <f t="shared" si="492"/>
        <v>9.4479126382411351</v>
      </c>
      <c r="DA302" s="195">
        <f t="shared" si="493"/>
        <v>66.991600074440441</v>
      </c>
      <c r="DB302" s="195">
        <f t="shared" si="494"/>
        <v>1.5873209152878283</v>
      </c>
      <c r="DC302" s="195">
        <f t="shared" si="495"/>
        <v>49.82349015673595</v>
      </c>
      <c r="DD302" s="195">
        <f t="shared" si="496"/>
        <v>1.413922152923202</v>
      </c>
      <c r="DE302" s="195">
        <f t="shared" si="497"/>
        <v>38.582411987728385</v>
      </c>
      <c r="DF302" s="195">
        <f t="shared" si="498"/>
        <v>167.84665792535694</v>
      </c>
    </row>
    <row r="303" spans="89:110" x14ac:dyDescent="0.2">
      <c r="CK303" s="189">
        <v>301</v>
      </c>
      <c r="CL303" s="190">
        <f>'Litter calculation'!G$30+CK303</f>
        <v>42976</v>
      </c>
      <c r="CM303" s="193">
        <f t="shared" si="476"/>
        <v>8</v>
      </c>
      <c r="CN303" s="189">
        <f t="shared" si="439"/>
        <v>0.06</v>
      </c>
      <c r="CO303" s="194">
        <f t="shared" si="440"/>
        <v>0.02</v>
      </c>
      <c r="CP303" s="194">
        <f t="shared" si="441"/>
        <v>0.04</v>
      </c>
      <c r="CQ303" s="189">
        <f t="shared" si="442"/>
        <v>0.996</v>
      </c>
      <c r="CR303" s="189">
        <f t="shared" ref="CR303:CS322" si="502">IF($CM303=12,$D$50,IF($CM303&lt;=2,$D$50,IF($CM303&lt;=5,$D$52,IF($CM303&lt;=8,$D$54,$D$56))))</f>
        <v>9.9599999999999994E-2</v>
      </c>
      <c r="CS303" s="189">
        <f t="shared" si="502"/>
        <v>9.9599999999999994E-2</v>
      </c>
      <c r="CT303" s="189">
        <f t="shared" si="443"/>
        <v>1.6999999999999999E-3</v>
      </c>
      <c r="CU303" s="189">
        <f t="shared" ref="CU303:CV322" si="503">IF($CM303=12,$D$58,IF($CM303&lt;=2,$D$58,IF($CM303&lt;=5,$D$60,IF($CM303&lt;=8,$D$62,$D$64))))</f>
        <v>1.7000000000000001E-4</v>
      </c>
      <c r="CV303" s="189">
        <f t="shared" si="503"/>
        <v>1.7000000000000001E-4</v>
      </c>
      <c r="CW303" s="189">
        <f t="shared" si="444"/>
        <v>9.9999999999999995E-7</v>
      </c>
      <c r="CX303" s="189">
        <f t="shared" ref="CX303:CY322" si="504">IF($CM303=12,$D$66,IF($CM303&lt;=2,$D$66,IF($CM303&lt;=5,$D$68,IF($CM303&lt;=8,$D$70,$D$72))))</f>
        <v>9.9999999999999995E-8</v>
      </c>
      <c r="CY303" s="189">
        <f t="shared" si="504"/>
        <v>9.9999999999999995E-8</v>
      </c>
      <c r="CZ303" s="195">
        <f t="shared" si="492"/>
        <v>9.4916248312569085</v>
      </c>
      <c r="DA303" s="195">
        <f t="shared" si="493"/>
        <v>66.991773082873863</v>
      </c>
      <c r="DB303" s="195">
        <f t="shared" si="494"/>
        <v>1.5890430936677169</v>
      </c>
      <c r="DC303" s="195">
        <f t="shared" si="495"/>
        <v>49.841493174387189</v>
      </c>
      <c r="DD303" s="195">
        <f t="shared" si="496"/>
        <v>1.4176658065872223</v>
      </c>
      <c r="DE303" s="195">
        <f t="shared" si="497"/>
        <v>38.61842412948738</v>
      </c>
      <c r="DF303" s="195">
        <f t="shared" si="498"/>
        <v>167.95002411826027</v>
      </c>
    </row>
    <row r="304" spans="89:110" x14ac:dyDescent="0.2">
      <c r="CK304" s="189">
        <v>302</v>
      </c>
      <c r="CL304" s="190">
        <f>'Litter calculation'!G$30+CK304</f>
        <v>42977</v>
      </c>
      <c r="CM304" s="193">
        <f t="shared" si="476"/>
        <v>8</v>
      </c>
      <c r="CN304" s="189">
        <f t="shared" si="439"/>
        <v>0.06</v>
      </c>
      <c r="CO304" s="194">
        <f t="shared" si="440"/>
        <v>0.02</v>
      </c>
      <c r="CP304" s="194">
        <f t="shared" si="441"/>
        <v>0.04</v>
      </c>
      <c r="CQ304" s="189">
        <f t="shared" si="442"/>
        <v>0.996</v>
      </c>
      <c r="CR304" s="189">
        <f t="shared" si="502"/>
        <v>9.9599999999999994E-2</v>
      </c>
      <c r="CS304" s="189">
        <f t="shared" si="502"/>
        <v>9.9599999999999994E-2</v>
      </c>
      <c r="CT304" s="189">
        <f t="shared" si="443"/>
        <v>1.6999999999999999E-3</v>
      </c>
      <c r="CU304" s="189">
        <f t="shared" si="503"/>
        <v>1.7000000000000001E-4</v>
      </c>
      <c r="CV304" s="189">
        <f t="shared" si="503"/>
        <v>1.7000000000000001E-4</v>
      </c>
      <c r="CW304" s="189">
        <f t="shared" si="444"/>
        <v>9.9999999999999995E-7</v>
      </c>
      <c r="CX304" s="189">
        <f t="shared" si="504"/>
        <v>9.9999999999999995E-8</v>
      </c>
      <c r="CY304" s="189">
        <f t="shared" si="504"/>
        <v>9.9999999999999995E-8</v>
      </c>
      <c r="CZ304" s="195">
        <f t="shared" si="492"/>
        <v>9.5352627766728961</v>
      </c>
      <c r="DA304" s="195">
        <f t="shared" si="493"/>
        <v>66.991946091134281</v>
      </c>
      <c r="DB304" s="195">
        <f t="shared" si="494"/>
        <v>1.590764979302165</v>
      </c>
      <c r="DC304" s="195">
        <f t="shared" si="495"/>
        <v>49.859496190238126</v>
      </c>
      <c r="DD304" s="195">
        <f t="shared" si="496"/>
        <v>1.4214088238842126</v>
      </c>
      <c r="DE304" s="195">
        <f t="shared" si="497"/>
        <v>38.65443626764516</v>
      </c>
      <c r="DF304" s="195">
        <f t="shared" si="498"/>
        <v>168.05331512887685</v>
      </c>
    </row>
    <row r="305" spans="89:110" x14ac:dyDescent="0.2">
      <c r="CK305" s="189">
        <v>303</v>
      </c>
      <c r="CL305" s="190">
        <f>'Litter calculation'!G$30+CK305</f>
        <v>42978</v>
      </c>
      <c r="CM305" s="193">
        <f t="shared" si="476"/>
        <v>8</v>
      </c>
      <c r="CN305" s="189">
        <f t="shared" si="439"/>
        <v>0.06</v>
      </c>
      <c r="CO305" s="194">
        <f t="shared" si="440"/>
        <v>0.02</v>
      </c>
      <c r="CP305" s="194">
        <f t="shared" si="441"/>
        <v>0.04</v>
      </c>
      <c r="CQ305" s="189">
        <f t="shared" si="442"/>
        <v>0.996</v>
      </c>
      <c r="CR305" s="189">
        <f t="shared" si="502"/>
        <v>9.9599999999999994E-2</v>
      </c>
      <c r="CS305" s="189">
        <f t="shared" si="502"/>
        <v>9.9599999999999994E-2</v>
      </c>
      <c r="CT305" s="189">
        <f t="shared" si="443"/>
        <v>1.6999999999999999E-3</v>
      </c>
      <c r="CU305" s="189">
        <f t="shared" si="503"/>
        <v>1.7000000000000001E-4</v>
      </c>
      <c r="CV305" s="189">
        <f t="shared" si="503"/>
        <v>1.7000000000000001E-4</v>
      </c>
      <c r="CW305" s="189">
        <f t="shared" si="444"/>
        <v>9.9999999999999995E-7</v>
      </c>
      <c r="CX305" s="189">
        <f t="shared" si="504"/>
        <v>9.9999999999999995E-8</v>
      </c>
      <c r="CY305" s="189">
        <f t="shared" si="504"/>
        <v>9.9999999999999995E-8</v>
      </c>
      <c r="CZ305" s="195">
        <f t="shared" si="492"/>
        <v>9.5788266006027918</v>
      </c>
      <c r="DA305" s="195">
        <f t="shared" si="493"/>
        <v>66.992119099221696</v>
      </c>
      <c r="DB305" s="195">
        <f t="shared" si="494"/>
        <v>1.5924865722409349</v>
      </c>
      <c r="DC305" s="195">
        <f t="shared" si="495"/>
        <v>49.87749920428876</v>
      </c>
      <c r="DD305" s="195">
        <f t="shared" si="496"/>
        <v>1.425151204922346</v>
      </c>
      <c r="DE305" s="195">
        <f t="shared" si="497"/>
        <v>38.690448402201724</v>
      </c>
      <c r="DF305" s="195">
        <f t="shared" si="498"/>
        <v>168.15653108347826</v>
      </c>
    </row>
    <row r="306" spans="89:110" x14ac:dyDescent="0.2">
      <c r="CK306" s="189">
        <v>304</v>
      </c>
      <c r="CL306" s="190">
        <f>'Litter calculation'!G$30+CK306</f>
        <v>42979</v>
      </c>
      <c r="CM306" s="193">
        <f t="shared" si="476"/>
        <v>9</v>
      </c>
      <c r="CN306" s="189">
        <f t="shared" si="439"/>
        <v>0.4</v>
      </c>
      <c r="CO306" s="194">
        <f t="shared" si="440"/>
        <v>0.02</v>
      </c>
      <c r="CP306" s="194">
        <f t="shared" si="441"/>
        <v>0.17499999999999999</v>
      </c>
      <c r="CQ306" s="189">
        <f t="shared" si="442"/>
        <v>0.36870000000000003</v>
      </c>
      <c r="CR306" s="189">
        <f t="shared" si="502"/>
        <v>3.687E-2</v>
      </c>
      <c r="CS306" s="189">
        <f t="shared" si="502"/>
        <v>3.687E-2</v>
      </c>
      <c r="CT306" s="189">
        <f t="shared" si="443"/>
        <v>1.8599999999999998E-2</v>
      </c>
      <c r="CU306" s="189">
        <f t="shared" si="503"/>
        <v>1.8600000000000001E-3</v>
      </c>
      <c r="CV306" s="189">
        <f t="shared" si="503"/>
        <v>1.8600000000000001E-3</v>
      </c>
      <c r="CW306" s="189">
        <f t="shared" si="444"/>
        <v>2.9999999999999997E-4</v>
      </c>
      <c r="CX306" s="189">
        <f t="shared" si="504"/>
        <v>3.0000000000000001E-5</v>
      </c>
      <c r="CY306" s="189">
        <f t="shared" si="504"/>
        <v>3.0000000000000001E-5</v>
      </c>
      <c r="CZ306" s="195">
        <f t="shared" si="492"/>
        <v>9.5497871457878976</v>
      </c>
      <c r="DA306" s="195">
        <f t="shared" si="493"/>
        <v>67.224544477835849</v>
      </c>
      <c r="DB306" s="195">
        <f t="shared" si="494"/>
        <v>1.5902647001927297</v>
      </c>
      <c r="DC306" s="195">
        <f t="shared" si="495"/>
        <v>49.895265501757279</v>
      </c>
      <c r="DD306" s="195">
        <f t="shared" si="496"/>
        <v>1.4289551373800147</v>
      </c>
      <c r="DE306" s="195">
        <f t="shared" si="497"/>
        <v>38.857835456160188</v>
      </c>
      <c r="DF306" s="195">
        <f t="shared" si="498"/>
        <v>168.54665241911394</v>
      </c>
    </row>
    <row r="307" spans="89:110" x14ac:dyDescent="0.2">
      <c r="CK307" s="189">
        <v>305</v>
      </c>
      <c r="CL307" s="190">
        <f>'Litter calculation'!G$30+CK307</f>
        <v>42980</v>
      </c>
      <c r="CM307" s="193">
        <f t="shared" si="476"/>
        <v>9</v>
      </c>
      <c r="CN307" s="189">
        <f t="shared" si="439"/>
        <v>0.4</v>
      </c>
      <c r="CO307" s="194">
        <f t="shared" si="440"/>
        <v>0.02</v>
      </c>
      <c r="CP307" s="194">
        <f t="shared" si="441"/>
        <v>0.17499999999999999</v>
      </c>
      <c r="CQ307" s="189">
        <f t="shared" si="442"/>
        <v>0.36870000000000003</v>
      </c>
      <c r="CR307" s="189">
        <f t="shared" si="502"/>
        <v>3.687E-2</v>
      </c>
      <c r="CS307" s="189">
        <f t="shared" si="502"/>
        <v>3.687E-2</v>
      </c>
      <c r="CT307" s="189">
        <f t="shared" si="443"/>
        <v>1.8599999999999998E-2</v>
      </c>
      <c r="CU307" s="189">
        <f t="shared" si="503"/>
        <v>1.8600000000000001E-3</v>
      </c>
      <c r="CV307" s="189">
        <f t="shared" si="503"/>
        <v>1.8600000000000001E-3</v>
      </c>
      <c r="CW307" s="189">
        <f t="shared" si="444"/>
        <v>2.9999999999999997E-4</v>
      </c>
      <c r="CX307" s="189">
        <f t="shared" si="504"/>
        <v>3.0000000000000001E-5</v>
      </c>
      <c r="CY307" s="189">
        <f t="shared" si="504"/>
        <v>3.0000000000000001E-5</v>
      </c>
      <c r="CZ307" s="195">
        <f t="shared" si="492"/>
        <v>9.5212828325875023</v>
      </c>
      <c r="DA307" s="195">
        <f t="shared" si="493"/>
        <v>67.456900139294518</v>
      </c>
      <c r="DB307" s="195">
        <f t="shared" si="494"/>
        <v>1.5880469569855218</v>
      </c>
      <c r="DC307" s="195">
        <f t="shared" si="495"/>
        <v>49.913031266244872</v>
      </c>
      <c r="DD307" s="195">
        <f t="shared" si="496"/>
        <v>1.4327520010992767</v>
      </c>
      <c r="DE307" s="195">
        <f t="shared" si="497"/>
        <v>39.025217488582356</v>
      </c>
      <c r="DF307" s="195">
        <f t="shared" si="498"/>
        <v>168.93723068479409</v>
      </c>
    </row>
    <row r="308" spans="89:110" x14ac:dyDescent="0.2">
      <c r="CK308" s="189">
        <v>306</v>
      </c>
      <c r="CL308" s="190">
        <f>'Litter calculation'!G$30+CK308</f>
        <v>42981</v>
      </c>
      <c r="CM308" s="193">
        <f t="shared" si="476"/>
        <v>9</v>
      </c>
      <c r="CN308" s="189">
        <f t="shared" si="439"/>
        <v>0.4</v>
      </c>
      <c r="CO308" s="194">
        <f t="shared" si="440"/>
        <v>0.02</v>
      </c>
      <c r="CP308" s="194">
        <f t="shared" si="441"/>
        <v>0.17499999999999999</v>
      </c>
      <c r="CQ308" s="189">
        <f t="shared" si="442"/>
        <v>0.36870000000000003</v>
      </c>
      <c r="CR308" s="189">
        <f t="shared" si="502"/>
        <v>3.687E-2</v>
      </c>
      <c r="CS308" s="189">
        <f t="shared" si="502"/>
        <v>3.687E-2</v>
      </c>
      <c r="CT308" s="189">
        <f t="shared" si="443"/>
        <v>1.8599999999999998E-2</v>
      </c>
      <c r="CU308" s="189">
        <f t="shared" si="503"/>
        <v>1.8600000000000001E-3</v>
      </c>
      <c r="CV308" s="189">
        <f t="shared" si="503"/>
        <v>1.8600000000000001E-3</v>
      </c>
      <c r="CW308" s="189">
        <f t="shared" si="444"/>
        <v>2.9999999999999997E-4</v>
      </c>
      <c r="CX308" s="189">
        <f t="shared" si="504"/>
        <v>3.0000000000000001E-5</v>
      </c>
      <c r="CY308" s="189">
        <f t="shared" si="504"/>
        <v>3.0000000000000001E-5</v>
      </c>
      <c r="CZ308" s="195">
        <f t="shared" si="492"/>
        <v>9.493303799365103</v>
      </c>
      <c r="DA308" s="195">
        <f t="shared" si="493"/>
        <v>67.689186104509702</v>
      </c>
      <c r="DB308" s="195">
        <f t="shared" si="494"/>
        <v>1.5858333349468043</v>
      </c>
      <c r="DC308" s="195">
        <f t="shared" si="495"/>
        <v>49.930796497767524</v>
      </c>
      <c r="DD308" s="195">
        <f t="shared" si="496"/>
        <v>1.4365418092157656</v>
      </c>
      <c r="DE308" s="195">
        <f t="shared" si="497"/>
        <v>39.19259449961887</v>
      </c>
      <c r="DF308" s="195">
        <f t="shared" si="498"/>
        <v>169.32825604542376</v>
      </c>
    </row>
    <row r="309" spans="89:110" x14ac:dyDescent="0.2">
      <c r="CK309" s="189">
        <v>307</v>
      </c>
      <c r="CL309" s="190">
        <f>'Litter calculation'!G$30+CK309</f>
        <v>42982</v>
      </c>
      <c r="CM309" s="193">
        <f t="shared" si="476"/>
        <v>9</v>
      </c>
      <c r="CN309" s="189">
        <f t="shared" si="439"/>
        <v>0.4</v>
      </c>
      <c r="CO309" s="194">
        <f t="shared" si="440"/>
        <v>0.02</v>
      </c>
      <c r="CP309" s="194">
        <f t="shared" si="441"/>
        <v>0.17499999999999999</v>
      </c>
      <c r="CQ309" s="189">
        <f t="shared" si="442"/>
        <v>0.36870000000000003</v>
      </c>
      <c r="CR309" s="189">
        <f t="shared" si="502"/>
        <v>3.687E-2</v>
      </c>
      <c r="CS309" s="189">
        <f t="shared" si="502"/>
        <v>3.687E-2</v>
      </c>
      <c r="CT309" s="189">
        <f t="shared" si="443"/>
        <v>1.8599999999999998E-2</v>
      </c>
      <c r="CU309" s="189">
        <f t="shared" si="503"/>
        <v>1.8600000000000001E-3</v>
      </c>
      <c r="CV309" s="189">
        <f t="shared" si="503"/>
        <v>1.8600000000000001E-3</v>
      </c>
      <c r="CW309" s="189">
        <f t="shared" si="444"/>
        <v>2.9999999999999997E-4</v>
      </c>
      <c r="CX309" s="189">
        <f t="shared" si="504"/>
        <v>3.0000000000000001E-5</v>
      </c>
      <c r="CY309" s="189">
        <f t="shared" si="504"/>
        <v>3.0000000000000001E-5</v>
      </c>
      <c r="CZ309" s="195">
        <f t="shared" si="492"/>
        <v>9.4658403662153017</v>
      </c>
      <c r="DA309" s="195">
        <f t="shared" si="493"/>
        <v>67.921402394387144</v>
      </c>
      <c r="DB309" s="195">
        <f t="shared" si="494"/>
        <v>1.5836238264183284</v>
      </c>
      <c r="DC309" s="195">
        <f t="shared" si="495"/>
        <v>49.948561196341224</v>
      </c>
      <c r="DD309" s="195">
        <f t="shared" si="496"/>
        <v>1.4403245748407054</v>
      </c>
      <c r="DE309" s="195">
        <f t="shared" si="497"/>
        <v>39.359966489420373</v>
      </c>
      <c r="DF309" s="195">
        <f t="shared" si="498"/>
        <v>169.71971884762308</v>
      </c>
    </row>
    <row r="310" spans="89:110" x14ac:dyDescent="0.2">
      <c r="CK310" s="189">
        <v>308</v>
      </c>
      <c r="CL310" s="190">
        <f>'Litter calculation'!G$30+CK310</f>
        <v>42983</v>
      </c>
      <c r="CM310" s="193">
        <f t="shared" si="476"/>
        <v>9</v>
      </c>
      <c r="CN310" s="189">
        <f t="shared" si="439"/>
        <v>0.4</v>
      </c>
      <c r="CO310" s="194">
        <f t="shared" si="440"/>
        <v>0.02</v>
      </c>
      <c r="CP310" s="194">
        <f t="shared" si="441"/>
        <v>0.17499999999999999</v>
      </c>
      <c r="CQ310" s="189">
        <f t="shared" si="442"/>
        <v>0.36870000000000003</v>
      </c>
      <c r="CR310" s="189">
        <f t="shared" si="502"/>
        <v>3.687E-2</v>
      </c>
      <c r="CS310" s="189">
        <f t="shared" si="502"/>
        <v>3.687E-2</v>
      </c>
      <c r="CT310" s="189">
        <f t="shared" si="443"/>
        <v>1.8599999999999998E-2</v>
      </c>
      <c r="CU310" s="189">
        <f t="shared" si="503"/>
        <v>1.8600000000000001E-3</v>
      </c>
      <c r="CV310" s="189">
        <f t="shared" si="503"/>
        <v>1.8600000000000001E-3</v>
      </c>
      <c r="CW310" s="189">
        <f t="shared" si="444"/>
        <v>2.9999999999999997E-4</v>
      </c>
      <c r="CX310" s="189">
        <f t="shared" si="504"/>
        <v>3.0000000000000001E-5</v>
      </c>
      <c r="CY310" s="189">
        <f t="shared" si="504"/>
        <v>3.0000000000000001E-5</v>
      </c>
      <c r="CZ310" s="195">
        <f t="shared" si="492"/>
        <v>9.4388830316148411</v>
      </c>
      <c r="DA310" s="195">
        <f t="shared" si="493"/>
        <v>68.153549029826323</v>
      </c>
      <c r="DB310" s="195">
        <f t="shared" si="494"/>
        <v>1.5814184237560762</v>
      </c>
      <c r="DC310" s="195">
        <f t="shared" si="495"/>
        <v>49.966325361981959</v>
      </c>
      <c r="DD310" s="195">
        <f t="shared" si="496"/>
        <v>1.4441003110609558</v>
      </c>
      <c r="DE310" s="195">
        <f t="shared" si="497"/>
        <v>39.527333458137498</v>
      </c>
      <c r="DF310" s="195">
        <f t="shared" si="498"/>
        <v>170.11160961637765</v>
      </c>
    </row>
    <row r="311" spans="89:110" x14ac:dyDescent="0.2">
      <c r="CK311" s="189">
        <v>309</v>
      </c>
      <c r="CL311" s="190">
        <f>'Litter calculation'!G$30+CK311</f>
        <v>42984</v>
      </c>
      <c r="CM311" s="193">
        <f t="shared" si="476"/>
        <v>9</v>
      </c>
      <c r="CN311" s="189">
        <f t="shared" si="439"/>
        <v>0.4</v>
      </c>
      <c r="CO311" s="194">
        <f t="shared" si="440"/>
        <v>0.02</v>
      </c>
      <c r="CP311" s="194">
        <f t="shared" si="441"/>
        <v>0.17499999999999999</v>
      </c>
      <c r="CQ311" s="189">
        <f t="shared" si="442"/>
        <v>0.36870000000000003</v>
      </c>
      <c r="CR311" s="189">
        <f t="shared" si="502"/>
        <v>3.687E-2</v>
      </c>
      <c r="CS311" s="189">
        <f t="shared" si="502"/>
        <v>3.687E-2</v>
      </c>
      <c r="CT311" s="189">
        <f t="shared" si="443"/>
        <v>1.8599999999999998E-2</v>
      </c>
      <c r="CU311" s="189">
        <f t="shared" si="503"/>
        <v>1.8600000000000001E-3</v>
      </c>
      <c r="CV311" s="189">
        <f t="shared" si="503"/>
        <v>1.8600000000000001E-3</v>
      </c>
      <c r="CW311" s="189">
        <f t="shared" si="444"/>
        <v>2.9999999999999997E-4</v>
      </c>
      <c r="CX311" s="189">
        <f t="shared" si="504"/>
        <v>3.0000000000000001E-5</v>
      </c>
      <c r="CY311" s="189">
        <f t="shared" si="504"/>
        <v>3.0000000000000001E-5</v>
      </c>
      <c r="CZ311" s="195">
        <f t="shared" si="492"/>
        <v>9.4124224691353664</v>
      </c>
      <c r="DA311" s="195">
        <f t="shared" si="493"/>
        <v>68.38562603172042</v>
      </c>
      <c r="DB311" s="195">
        <f t="shared" si="494"/>
        <v>1.5792171193302345</v>
      </c>
      <c r="DC311" s="195">
        <f t="shared" si="495"/>
        <v>49.984088994705722</v>
      </c>
      <c r="DD311" s="195">
        <f t="shared" si="496"/>
        <v>1.4478690309390574</v>
      </c>
      <c r="DE311" s="195">
        <f t="shared" si="497"/>
        <v>39.694695405920882</v>
      </c>
      <c r="DF311" s="195">
        <f t="shared" si="498"/>
        <v>170.50391905175167</v>
      </c>
    </row>
    <row r="312" spans="89:110" x14ac:dyDescent="0.2">
      <c r="CK312" s="189">
        <v>310</v>
      </c>
      <c r="CL312" s="190">
        <f>'Litter calculation'!G$30+CK312</f>
        <v>42985</v>
      </c>
      <c r="CM312" s="193">
        <f t="shared" si="476"/>
        <v>9</v>
      </c>
      <c r="CN312" s="189">
        <f t="shared" si="439"/>
        <v>0.4</v>
      </c>
      <c r="CO312" s="194">
        <f t="shared" si="440"/>
        <v>0.02</v>
      </c>
      <c r="CP312" s="194">
        <f t="shared" si="441"/>
        <v>0.17499999999999999</v>
      </c>
      <c r="CQ312" s="189">
        <f t="shared" si="442"/>
        <v>0.36870000000000003</v>
      </c>
      <c r="CR312" s="189">
        <f t="shared" si="502"/>
        <v>3.687E-2</v>
      </c>
      <c r="CS312" s="189">
        <f t="shared" si="502"/>
        <v>3.687E-2</v>
      </c>
      <c r="CT312" s="189">
        <f t="shared" si="443"/>
        <v>1.8599999999999998E-2</v>
      </c>
      <c r="CU312" s="189">
        <f t="shared" si="503"/>
        <v>1.8600000000000001E-3</v>
      </c>
      <c r="CV312" s="189">
        <f t="shared" si="503"/>
        <v>1.8600000000000001E-3</v>
      </c>
      <c r="CW312" s="189">
        <f t="shared" si="444"/>
        <v>2.9999999999999997E-4</v>
      </c>
      <c r="CX312" s="189">
        <f t="shared" si="504"/>
        <v>3.0000000000000001E-5</v>
      </c>
      <c r="CY312" s="189">
        <f t="shared" si="504"/>
        <v>3.0000000000000001E-5</v>
      </c>
      <c r="CZ312" s="195">
        <f t="shared" si="492"/>
        <v>9.3864495242167596</v>
      </c>
      <c r="DA312" s="195">
        <f t="shared" si="493"/>
        <v>68.617633420956366</v>
      </c>
      <c r="DB312" s="195">
        <f t="shared" si="494"/>
        <v>1.5770199055251681</v>
      </c>
      <c r="DC312" s="195">
        <f t="shared" si="495"/>
        <v>50.001852094528495</v>
      </c>
      <c r="DD312" s="195">
        <f t="shared" si="496"/>
        <v>1.4516307475132775</v>
      </c>
      <c r="DE312" s="195">
        <f t="shared" si="497"/>
        <v>39.862052332921138</v>
      </c>
      <c r="DF312" s="195">
        <f t="shared" si="498"/>
        <v>170.89663802566119</v>
      </c>
    </row>
    <row r="313" spans="89:110" x14ac:dyDescent="0.2">
      <c r="CK313" s="189">
        <v>311</v>
      </c>
      <c r="CL313" s="190">
        <f>'Litter calculation'!G$30+CK313</f>
        <v>42986</v>
      </c>
      <c r="CM313" s="193">
        <f t="shared" si="476"/>
        <v>9</v>
      </c>
      <c r="CN313" s="189">
        <f t="shared" si="439"/>
        <v>0.4</v>
      </c>
      <c r="CO313" s="194">
        <f t="shared" si="440"/>
        <v>0.02</v>
      </c>
      <c r="CP313" s="194">
        <f t="shared" si="441"/>
        <v>0.17499999999999999</v>
      </c>
      <c r="CQ313" s="189">
        <f t="shared" si="442"/>
        <v>0.36870000000000003</v>
      </c>
      <c r="CR313" s="189">
        <f t="shared" si="502"/>
        <v>3.687E-2</v>
      </c>
      <c r="CS313" s="189">
        <f t="shared" si="502"/>
        <v>3.687E-2</v>
      </c>
      <c r="CT313" s="189">
        <f t="shared" si="443"/>
        <v>1.8599999999999998E-2</v>
      </c>
      <c r="CU313" s="189">
        <f t="shared" si="503"/>
        <v>1.8600000000000001E-3</v>
      </c>
      <c r="CV313" s="189">
        <f t="shared" si="503"/>
        <v>1.8600000000000001E-3</v>
      </c>
      <c r="CW313" s="189">
        <f t="shared" si="444"/>
        <v>2.9999999999999997E-4</v>
      </c>
      <c r="CX313" s="189">
        <f t="shared" si="504"/>
        <v>3.0000000000000001E-5</v>
      </c>
      <c r="CY313" s="189">
        <f t="shared" si="504"/>
        <v>3.0000000000000001E-5</v>
      </c>
      <c r="CZ313" s="195">
        <f t="shared" si="492"/>
        <v>9.3609552109999399</v>
      </c>
      <c r="DA313" s="195">
        <f t="shared" si="493"/>
        <v>68.849571218414837</v>
      </c>
      <c r="DB313" s="195">
        <f t="shared" si="494"/>
        <v>1.574826774739394</v>
      </c>
      <c r="DC313" s="195">
        <f t="shared" si="495"/>
        <v>50.019614661466264</v>
      </c>
      <c r="DD313" s="195">
        <f t="shared" si="496"/>
        <v>1.4553854737976544</v>
      </c>
      <c r="DE313" s="195">
        <f t="shared" si="497"/>
        <v>40.029404239288894</v>
      </c>
      <c r="DF313" s="195">
        <f t="shared" si="498"/>
        <v>171.289757578707</v>
      </c>
    </row>
    <row r="314" spans="89:110" x14ac:dyDescent="0.2">
      <c r="CK314" s="189">
        <v>312</v>
      </c>
      <c r="CL314" s="190">
        <f>'Litter calculation'!G$30+CK314</f>
        <v>42987</v>
      </c>
      <c r="CM314" s="193">
        <f t="shared" si="476"/>
        <v>9</v>
      </c>
      <c r="CN314" s="189">
        <f t="shared" si="439"/>
        <v>0.4</v>
      </c>
      <c r="CO314" s="194">
        <f t="shared" si="440"/>
        <v>0.02</v>
      </c>
      <c r="CP314" s="194">
        <f t="shared" si="441"/>
        <v>0.17499999999999999</v>
      </c>
      <c r="CQ314" s="189">
        <f t="shared" si="442"/>
        <v>0.36870000000000003</v>
      </c>
      <c r="CR314" s="189">
        <f t="shared" si="502"/>
        <v>3.687E-2</v>
      </c>
      <c r="CS314" s="189">
        <f t="shared" si="502"/>
        <v>3.687E-2</v>
      </c>
      <c r="CT314" s="189">
        <f t="shared" si="443"/>
        <v>1.8599999999999998E-2</v>
      </c>
      <c r="CU314" s="189">
        <f t="shared" si="503"/>
        <v>1.8600000000000001E-3</v>
      </c>
      <c r="CV314" s="189">
        <f t="shared" si="503"/>
        <v>1.8600000000000001E-3</v>
      </c>
      <c r="CW314" s="189">
        <f t="shared" si="444"/>
        <v>2.9999999999999997E-4</v>
      </c>
      <c r="CX314" s="189">
        <f t="shared" si="504"/>
        <v>3.0000000000000001E-5</v>
      </c>
      <c r="CY314" s="189">
        <f t="shared" si="504"/>
        <v>3.0000000000000001E-5</v>
      </c>
      <c r="CZ314" s="195">
        <f t="shared" si="492"/>
        <v>9.3359307092180224</v>
      </c>
      <c r="DA314" s="195">
        <f t="shared" si="493"/>
        <v>69.081439444970229</v>
      </c>
      <c r="DB314" s="195">
        <f t="shared" si="494"/>
        <v>1.572637719385555</v>
      </c>
      <c r="DC314" s="195">
        <f t="shared" si="495"/>
        <v>50.037376695535016</v>
      </c>
      <c r="DD314" s="195">
        <f t="shared" si="496"/>
        <v>1.4591332227820428</v>
      </c>
      <c r="DE314" s="195">
        <f t="shared" si="497"/>
        <v>40.196751125174771</v>
      </c>
      <c r="DF314" s="195">
        <f t="shared" si="498"/>
        <v>171.68326891706562</v>
      </c>
    </row>
    <row r="315" spans="89:110" x14ac:dyDescent="0.2">
      <c r="CK315" s="189">
        <v>313</v>
      </c>
      <c r="CL315" s="190">
        <f>'Litter calculation'!G$30+CK315</f>
        <v>42988</v>
      </c>
      <c r="CM315" s="193">
        <f t="shared" si="476"/>
        <v>9</v>
      </c>
      <c r="CN315" s="189">
        <f t="shared" si="439"/>
        <v>0.4</v>
      </c>
      <c r="CO315" s="194">
        <f t="shared" si="440"/>
        <v>0.02</v>
      </c>
      <c r="CP315" s="194">
        <f t="shared" si="441"/>
        <v>0.17499999999999999</v>
      </c>
      <c r="CQ315" s="189">
        <f t="shared" si="442"/>
        <v>0.36870000000000003</v>
      </c>
      <c r="CR315" s="189">
        <f t="shared" si="502"/>
        <v>3.687E-2</v>
      </c>
      <c r="CS315" s="189">
        <f t="shared" si="502"/>
        <v>3.687E-2</v>
      </c>
      <c r="CT315" s="189">
        <f t="shared" si="443"/>
        <v>1.8599999999999998E-2</v>
      </c>
      <c r="CU315" s="189">
        <f t="shared" si="503"/>
        <v>1.8600000000000001E-3</v>
      </c>
      <c r="CV315" s="189">
        <f t="shared" si="503"/>
        <v>1.8600000000000001E-3</v>
      </c>
      <c r="CW315" s="189">
        <f t="shared" si="444"/>
        <v>2.9999999999999997E-4</v>
      </c>
      <c r="CX315" s="189">
        <f t="shared" si="504"/>
        <v>3.0000000000000001E-5</v>
      </c>
      <c r="CY315" s="189">
        <f t="shared" si="504"/>
        <v>3.0000000000000001E-5</v>
      </c>
      <c r="CZ315" s="195">
        <f t="shared" si="492"/>
        <v>9.3113673611447734</v>
      </c>
      <c r="DA315" s="195">
        <f t="shared" si="493"/>
        <v>69.31323812149067</v>
      </c>
      <c r="DB315" s="195">
        <f t="shared" si="494"/>
        <v>1.5704527318903927</v>
      </c>
      <c r="DC315" s="195">
        <f t="shared" si="495"/>
        <v>50.05513819675074</v>
      </c>
      <c r="DD315" s="195">
        <f t="shared" si="496"/>
        <v>1.4628740074321589</v>
      </c>
      <c r="DE315" s="195">
        <f t="shared" si="497"/>
        <v>40.364092990729375</v>
      </c>
      <c r="DF315" s="195">
        <f t="shared" si="498"/>
        <v>172.07716340943813</v>
      </c>
    </row>
    <row r="316" spans="89:110" x14ac:dyDescent="0.2">
      <c r="CK316" s="189">
        <v>314</v>
      </c>
      <c r="CL316" s="190">
        <f>'Litter calculation'!G$30+CK316</f>
        <v>42989</v>
      </c>
      <c r="CM316" s="193">
        <f t="shared" si="476"/>
        <v>9</v>
      </c>
      <c r="CN316" s="189">
        <f t="shared" si="439"/>
        <v>0.4</v>
      </c>
      <c r="CO316" s="194">
        <f t="shared" si="440"/>
        <v>0.02</v>
      </c>
      <c r="CP316" s="194">
        <f t="shared" si="441"/>
        <v>0.17499999999999999</v>
      </c>
      <c r="CQ316" s="189">
        <f t="shared" si="442"/>
        <v>0.36870000000000003</v>
      </c>
      <c r="CR316" s="189">
        <f t="shared" si="502"/>
        <v>3.687E-2</v>
      </c>
      <c r="CS316" s="189">
        <f t="shared" si="502"/>
        <v>3.687E-2</v>
      </c>
      <c r="CT316" s="189">
        <f t="shared" si="443"/>
        <v>1.8599999999999998E-2</v>
      </c>
      <c r="CU316" s="189">
        <f t="shared" si="503"/>
        <v>1.8600000000000001E-3</v>
      </c>
      <c r="CV316" s="189">
        <f t="shared" si="503"/>
        <v>1.8600000000000001E-3</v>
      </c>
      <c r="CW316" s="189">
        <f t="shared" si="444"/>
        <v>2.9999999999999997E-4</v>
      </c>
      <c r="CX316" s="189">
        <f t="shared" si="504"/>
        <v>3.0000000000000001E-5</v>
      </c>
      <c r="CY316" s="189">
        <f t="shared" si="504"/>
        <v>3.0000000000000001E-5</v>
      </c>
      <c r="CZ316" s="195">
        <f t="shared" si="492"/>
        <v>9.2872566685992961</v>
      </c>
      <c r="DA316" s="195">
        <f t="shared" si="493"/>
        <v>69.544967268838064</v>
      </c>
      <c r="DB316" s="195">
        <f t="shared" si="494"/>
        <v>1.5682718046947222</v>
      </c>
      <c r="DC316" s="195">
        <f t="shared" si="495"/>
        <v>50.072899165129421</v>
      </c>
      <c r="DD316" s="195">
        <f t="shared" si="496"/>
        <v>1.466607840689625</v>
      </c>
      <c r="DE316" s="195">
        <f t="shared" si="497"/>
        <v>40.531429836103314</v>
      </c>
      <c r="DF316" s="195">
        <f t="shared" si="498"/>
        <v>172.47143258405444</v>
      </c>
    </row>
    <row r="317" spans="89:110" x14ac:dyDescent="0.2">
      <c r="CK317" s="189">
        <v>315</v>
      </c>
      <c r="CL317" s="190">
        <f>'Litter calculation'!G$30+CK317</f>
        <v>42990</v>
      </c>
      <c r="CM317" s="193">
        <f t="shared" si="476"/>
        <v>9</v>
      </c>
      <c r="CN317" s="189">
        <f t="shared" si="439"/>
        <v>0.4</v>
      </c>
      <c r="CO317" s="194">
        <f t="shared" si="440"/>
        <v>0.02</v>
      </c>
      <c r="CP317" s="194">
        <f t="shared" si="441"/>
        <v>0.17499999999999999</v>
      </c>
      <c r="CQ317" s="189">
        <f t="shared" si="442"/>
        <v>0.36870000000000003</v>
      </c>
      <c r="CR317" s="189">
        <f t="shared" si="502"/>
        <v>3.687E-2</v>
      </c>
      <c r="CS317" s="189">
        <f t="shared" si="502"/>
        <v>3.687E-2</v>
      </c>
      <c r="CT317" s="189">
        <f t="shared" si="443"/>
        <v>1.8599999999999998E-2</v>
      </c>
      <c r="CU317" s="189">
        <f t="shared" si="503"/>
        <v>1.8600000000000001E-3</v>
      </c>
      <c r="CV317" s="189">
        <f t="shared" si="503"/>
        <v>1.8600000000000001E-3</v>
      </c>
      <c r="CW317" s="189">
        <f t="shared" si="444"/>
        <v>2.9999999999999997E-4</v>
      </c>
      <c r="CX317" s="189">
        <f t="shared" si="504"/>
        <v>3.0000000000000001E-5</v>
      </c>
      <c r="CY317" s="189">
        <f t="shared" si="504"/>
        <v>3.0000000000000001E-5</v>
      </c>
      <c r="CZ317" s="195">
        <f t="shared" si="492"/>
        <v>9.2635902900059115</v>
      </c>
      <c r="DA317" s="195">
        <f t="shared" si="493"/>
        <v>69.776626907868021</v>
      </c>
      <c r="DB317" s="195">
        <f t="shared" si="494"/>
        <v>1.5660949302534057</v>
      </c>
      <c r="DC317" s="195">
        <f t="shared" si="495"/>
        <v>50.090659600687047</v>
      </c>
      <c r="DD317" s="195">
        <f t="shared" si="496"/>
        <v>1.4703347354720144</v>
      </c>
      <c r="DE317" s="195">
        <f t="shared" si="497"/>
        <v>40.698761661447193</v>
      </c>
      <c r="DF317" s="195">
        <f t="shared" si="498"/>
        <v>172.86606812573359</v>
      </c>
    </row>
    <row r="318" spans="89:110" x14ac:dyDescent="0.2">
      <c r="CK318" s="189">
        <v>316</v>
      </c>
      <c r="CL318" s="190">
        <f>'Litter calculation'!G$30+CK318</f>
        <v>42991</v>
      </c>
      <c r="CM318" s="193">
        <f t="shared" si="476"/>
        <v>9</v>
      </c>
      <c r="CN318" s="189">
        <f t="shared" si="439"/>
        <v>0.4</v>
      </c>
      <c r="CO318" s="194">
        <f t="shared" si="440"/>
        <v>0.02</v>
      </c>
      <c r="CP318" s="194">
        <f t="shared" si="441"/>
        <v>0.17499999999999999</v>
      </c>
      <c r="CQ318" s="189">
        <f t="shared" si="442"/>
        <v>0.36870000000000003</v>
      </c>
      <c r="CR318" s="189">
        <f t="shared" si="502"/>
        <v>3.687E-2</v>
      </c>
      <c r="CS318" s="189">
        <f t="shared" si="502"/>
        <v>3.687E-2</v>
      </c>
      <c r="CT318" s="189">
        <f t="shared" si="443"/>
        <v>1.8599999999999998E-2</v>
      </c>
      <c r="CU318" s="189">
        <f t="shared" si="503"/>
        <v>1.8600000000000001E-3</v>
      </c>
      <c r="CV318" s="189">
        <f t="shared" si="503"/>
        <v>1.8600000000000001E-3</v>
      </c>
      <c r="CW318" s="189">
        <f t="shared" si="444"/>
        <v>2.9999999999999997E-4</v>
      </c>
      <c r="CX318" s="189">
        <f t="shared" si="504"/>
        <v>3.0000000000000001E-5</v>
      </c>
      <c r="CY318" s="189">
        <f t="shared" si="504"/>
        <v>3.0000000000000001E-5</v>
      </c>
      <c r="CZ318" s="195">
        <f t="shared" si="492"/>
        <v>9.240360037508232</v>
      </c>
      <c r="DA318" s="195">
        <f t="shared" si="493"/>
        <v>70.00821705942991</v>
      </c>
      <c r="DB318" s="195">
        <f t="shared" si="494"/>
        <v>1.5639221010353264</v>
      </c>
      <c r="DC318" s="195">
        <f t="shared" si="495"/>
        <v>50.108419503439599</v>
      </c>
      <c r="DD318" s="195">
        <f t="shared" si="496"/>
        <v>1.4740547046728962</v>
      </c>
      <c r="DE318" s="195">
        <f t="shared" si="497"/>
        <v>40.866088466911613</v>
      </c>
      <c r="DF318" s="195">
        <f t="shared" si="498"/>
        <v>173.26106187299757</v>
      </c>
    </row>
    <row r="319" spans="89:110" x14ac:dyDescent="0.2">
      <c r="CK319" s="189">
        <v>317</v>
      </c>
      <c r="CL319" s="190">
        <f>'Litter calculation'!G$30+CK319</f>
        <v>42992</v>
      </c>
      <c r="CM319" s="193">
        <f t="shared" si="476"/>
        <v>9</v>
      </c>
      <c r="CN319" s="189">
        <f t="shared" si="439"/>
        <v>0.4</v>
      </c>
      <c r="CO319" s="194">
        <f t="shared" si="440"/>
        <v>0.02</v>
      </c>
      <c r="CP319" s="194">
        <f t="shared" si="441"/>
        <v>0.17499999999999999</v>
      </c>
      <c r="CQ319" s="189">
        <f t="shared" si="442"/>
        <v>0.36870000000000003</v>
      </c>
      <c r="CR319" s="189">
        <f t="shared" si="502"/>
        <v>3.687E-2</v>
      </c>
      <c r="CS319" s="189">
        <f t="shared" si="502"/>
        <v>3.687E-2</v>
      </c>
      <c r="CT319" s="189">
        <f t="shared" si="443"/>
        <v>1.8599999999999998E-2</v>
      </c>
      <c r="CU319" s="189">
        <f t="shared" si="503"/>
        <v>1.8600000000000001E-3</v>
      </c>
      <c r="CV319" s="189">
        <f t="shared" si="503"/>
        <v>1.8600000000000001E-3</v>
      </c>
      <c r="CW319" s="189">
        <f t="shared" si="444"/>
        <v>2.9999999999999997E-4</v>
      </c>
      <c r="CX319" s="189">
        <f t="shared" si="504"/>
        <v>3.0000000000000001E-5</v>
      </c>
      <c r="CY319" s="189">
        <f t="shared" si="504"/>
        <v>3.0000000000000001E-5</v>
      </c>
      <c r="CZ319" s="195">
        <f t="shared" si="492"/>
        <v>9.2175578741363999</v>
      </c>
      <c r="DA319" s="195">
        <f t="shared" si="493"/>
        <v>70.239737744366835</v>
      </c>
      <c r="DB319" s="195">
        <f t="shared" si="494"/>
        <v>1.5617533095233618</v>
      </c>
      <c r="DC319" s="195">
        <f t="shared" si="495"/>
        <v>50.126178873403056</v>
      </c>
      <c r="DD319" s="195">
        <f t="shared" si="496"/>
        <v>1.4777677611618794</v>
      </c>
      <c r="DE319" s="195">
        <f t="shared" si="497"/>
        <v>41.033410252647165</v>
      </c>
      <c r="DF319" s="195">
        <f t="shared" si="498"/>
        <v>173.65640581523871</v>
      </c>
    </row>
    <row r="320" spans="89:110" x14ac:dyDescent="0.2">
      <c r="CK320" s="189">
        <v>318</v>
      </c>
      <c r="CL320" s="190">
        <f>'Litter calculation'!G$30+CK320</f>
        <v>42993</v>
      </c>
      <c r="CM320" s="193">
        <f t="shared" si="476"/>
        <v>9</v>
      </c>
      <c r="CN320" s="189">
        <f t="shared" si="439"/>
        <v>0.4</v>
      </c>
      <c r="CO320" s="194">
        <f t="shared" si="440"/>
        <v>0.02</v>
      </c>
      <c r="CP320" s="194">
        <f t="shared" si="441"/>
        <v>0.17499999999999999</v>
      </c>
      <c r="CQ320" s="189">
        <f t="shared" si="442"/>
        <v>0.36870000000000003</v>
      </c>
      <c r="CR320" s="189">
        <f t="shared" si="502"/>
        <v>3.687E-2</v>
      </c>
      <c r="CS320" s="189">
        <f t="shared" si="502"/>
        <v>3.687E-2</v>
      </c>
      <c r="CT320" s="189">
        <f t="shared" si="443"/>
        <v>1.8599999999999998E-2</v>
      </c>
      <c r="CU320" s="189">
        <f t="shared" si="503"/>
        <v>1.8600000000000001E-3</v>
      </c>
      <c r="CV320" s="189">
        <f t="shared" si="503"/>
        <v>1.8600000000000001E-3</v>
      </c>
      <c r="CW320" s="189">
        <f t="shared" si="444"/>
        <v>2.9999999999999997E-4</v>
      </c>
      <c r="CX320" s="189">
        <f t="shared" si="504"/>
        <v>3.0000000000000001E-5</v>
      </c>
      <c r="CY320" s="189">
        <f t="shared" si="504"/>
        <v>3.0000000000000001E-5</v>
      </c>
      <c r="CZ320" s="195">
        <f t="shared" si="492"/>
        <v>9.1951759110265439</v>
      </c>
      <c r="DA320" s="195">
        <f t="shared" si="493"/>
        <v>70.471188983515674</v>
      </c>
      <c r="DB320" s="195">
        <f t="shared" si="494"/>
        <v>1.5595885482143588</v>
      </c>
      <c r="DC320" s="195">
        <f t="shared" si="495"/>
        <v>50.143937710593406</v>
      </c>
      <c r="DD320" s="195">
        <f t="shared" si="496"/>
        <v>1.4814739177846576</v>
      </c>
      <c r="DE320" s="195">
        <f t="shared" si="497"/>
        <v>41.200727018804436</v>
      </c>
      <c r="DF320" s="195">
        <f t="shared" si="498"/>
        <v>174.05209208993907</v>
      </c>
    </row>
    <row r="321" spans="89:110" x14ac:dyDescent="0.2">
      <c r="CK321" s="189">
        <v>319</v>
      </c>
      <c r="CL321" s="190">
        <f>'Litter calculation'!G$30+CK321</f>
        <v>42994</v>
      </c>
      <c r="CM321" s="193">
        <f t="shared" si="476"/>
        <v>9</v>
      </c>
      <c r="CN321" s="189">
        <f t="shared" si="439"/>
        <v>0.4</v>
      </c>
      <c r="CO321" s="194">
        <f t="shared" si="440"/>
        <v>0.02</v>
      </c>
      <c r="CP321" s="194">
        <f t="shared" si="441"/>
        <v>0.17499999999999999</v>
      </c>
      <c r="CQ321" s="189">
        <f t="shared" si="442"/>
        <v>0.36870000000000003</v>
      </c>
      <c r="CR321" s="189">
        <f t="shared" si="502"/>
        <v>3.687E-2</v>
      </c>
      <c r="CS321" s="189">
        <f t="shared" si="502"/>
        <v>3.687E-2</v>
      </c>
      <c r="CT321" s="189">
        <f t="shared" si="443"/>
        <v>1.8599999999999998E-2</v>
      </c>
      <c r="CU321" s="189">
        <f t="shared" si="503"/>
        <v>1.8600000000000001E-3</v>
      </c>
      <c r="CV321" s="189">
        <f t="shared" si="503"/>
        <v>1.8600000000000001E-3</v>
      </c>
      <c r="CW321" s="189">
        <f t="shared" si="444"/>
        <v>2.9999999999999997E-4</v>
      </c>
      <c r="CX321" s="189">
        <f t="shared" si="504"/>
        <v>3.0000000000000001E-5</v>
      </c>
      <c r="CY321" s="189">
        <f t="shared" si="504"/>
        <v>3.0000000000000001E-5</v>
      </c>
      <c r="CZ321" s="195">
        <f t="shared" si="492"/>
        <v>9.1732064046914665</v>
      </c>
      <c r="DA321" s="195">
        <f t="shared" si="493"/>
        <v>70.702570797707025</v>
      </c>
      <c r="DB321" s="195">
        <f t="shared" si="494"/>
        <v>1.557427809619107</v>
      </c>
      <c r="DC321" s="195">
        <f t="shared" si="495"/>
        <v>50.161696015026635</v>
      </c>
      <c r="DD321" s="195">
        <f t="shared" si="496"/>
        <v>1.4851731873630545</v>
      </c>
      <c r="DE321" s="195">
        <f t="shared" si="497"/>
        <v>41.368038765534017</v>
      </c>
      <c r="DF321" s="195">
        <f t="shared" si="498"/>
        <v>174.4481129799413</v>
      </c>
    </row>
    <row r="322" spans="89:110" x14ac:dyDescent="0.2">
      <c r="CK322" s="189">
        <v>320</v>
      </c>
      <c r="CL322" s="190">
        <f>'Litter calculation'!G$30+CK322</f>
        <v>42995</v>
      </c>
      <c r="CM322" s="193">
        <f t="shared" si="476"/>
        <v>9</v>
      </c>
      <c r="CN322" s="189">
        <f t="shared" si="439"/>
        <v>0.4</v>
      </c>
      <c r="CO322" s="194">
        <f t="shared" si="440"/>
        <v>0.02</v>
      </c>
      <c r="CP322" s="194">
        <f t="shared" si="441"/>
        <v>0.17499999999999999</v>
      </c>
      <c r="CQ322" s="189">
        <f t="shared" si="442"/>
        <v>0.36870000000000003</v>
      </c>
      <c r="CR322" s="189">
        <f t="shared" si="502"/>
        <v>3.687E-2</v>
      </c>
      <c r="CS322" s="189">
        <f t="shared" si="502"/>
        <v>3.687E-2</v>
      </c>
      <c r="CT322" s="189">
        <f t="shared" si="443"/>
        <v>1.8599999999999998E-2</v>
      </c>
      <c r="CU322" s="189">
        <f t="shared" si="503"/>
        <v>1.8600000000000001E-3</v>
      </c>
      <c r="CV322" s="189">
        <f t="shared" si="503"/>
        <v>1.8600000000000001E-3</v>
      </c>
      <c r="CW322" s="189">
        <f t="shared" si="444"/>
        <v>2.9999999999999997E-4</v>
      </c>
      <c r="CX322" s="189">
        <f t="shared" si="504"/>
        <v>3.0000000000000001E-5</v>
      </c>
      <c r="CY322" s="189">
        <f t="shared" si="504"/>
        <v>3.0000000000000001E-5</v>
      </c>
      <c r="CZ322" s="195">
        <f t="shared" si="492"/>
        <v>9.1516417543416271</v>
      </c>
      <c r="DA322" s="195">
        <f t="shared" si="493"/>
        <v>70.933883207765263</v>
      </c>
      <c r="DB322" s="195">
        <f t="shared" si="494"/>
        <v>1.5552710862623129</v>
      </c>
      <c r="DC322" s="195">
        <f t="shared" si="495"/>
        <v>50.179453786718717</v>
      </c>
      <c r="DD322" s="195">
        <f t="shared" si="496"/>
        <v>1.4888655826950665</v>
      </c>
      <c r="DE322" s="195">
        <f t="shared" si="497"/>
        <v>41.535345492986487</v>
      </c>
      <c r="DF322" s="195">
        <f t="shared" si="498"/>
        <v>174.84446091076947</v>
      </c>
    </row>
    <row r="323" spans="89:110" x14ac:dyDescent="0.2">
      <c r="CK323" s="189">
        <v>321</v>
      </c>
      <c r="CL323" s="190">
        <f>'Litter calculation'!G$30+CK323</f>
        <v>42996</v>
      </c>
      <c r="CM323" s="193">
        <f t="shared" si="476"/>
        <v>9</v>
      </c>
      <c r="CN323" s="189">
        <f t="shared" ref="CN323:CN386" si="505">IF($CM323=12,D$37,IF($CM323&lt;=2,D$37,IF($CM323&lt;=5,D$40,IF($CM323&lt;=8,D$43,D$46))))</f>
        <v>0.4</v>
      </c>
      <c r="CO323" s="194">
        <f t="shared" ref="CO323:CO386" si="506">IF($CM323=12,D$39,IF($CM323&lt;=2,D$39,IF($CM323&lt;=5,D$42,IF($CM323&lt;=8,D$45,D$48))))</f>
        <v>0.02</v>
      </c>
      <c r="CP323" s="194">
        <f t="shared" ref="CP323:CP386" si="507">IF($CM323=12,D$38,IF($CM323&lt;=2,D$38,IF($CM323&lt;=5,D$41,IF($CM323&lt;=8,D$44,D$47))))</f>
        <v>0.17499999999999999</v>
      </c>
      <c r="CQ323" s="189">
        <f t="shared" ref="CQ323:CQ386" si="508">IF($CM323=12,$D$49,IF($CM323&lt;=2,$D$49,IF($CM323&lt;=5,$D$51,IF($CM323&lt;=8,$D$53,$D$55))))</f>
        <v>0.36870000000000003</v>
      </c>
      <c r="CR323" s="189">
        <f t="shared" ref="CR323:CS342" si="509">IF($CM323=12,$D$50,IF($CM323&lt;=2,$D$50,IF($CM323&lt;=5,$D$52,IF($CM323&lt;=8,$D$54,$D$56))))</f>
        <v>3.687E-2</v>
      </c>
      <c r="CS323" s="189">
        <f t="shared" si="509"/>
        <v>3.687E-2</v>
      </c>
      <c r="CT323" s="189">
        <f t="shared" ref="CT323:CT386" si="510">IF($CM323=12,$D$57,IF($CM323&lt;=2,$D$57,IF($CM323&lt;=5,$D$59,IF($CM323&lt;=8,$D$61,$D$63))))</f>
        <v>1.8599999999999998E-2</v>
      </c>
      <c r="CU323" s="189">
        <f t="shared" ref="CU323:CV342" si="511">IF($CM323=12,$D$58,IF($CM323&lt;=2,$D$58,IF($CM323&lt;=5,$D$60,IF($CM323&lt;=8,$D$62,$D$64))))</f>
        <v>1.8600000000000001E-3</v>
      </c>
      <c r="CV323" s="189">
        <f t="shared" si="511"/>
        <v>1.8600000000000001E-3</v>
      </c>
      <c r="CW323" s="189">
        <f t="shared" ref="CW323:CW386" si="512">IF($CM323=12,$D$65,IF($CM323&lt;=2,$D$65,IF($CM323&lt;=5,$D$67,IF($CM323&lt;=8,$D$69,$D$71))))</f>
        <v>2.9999999999999997E-4</v>
      </c>
      <c r="CX323" s="189">
        <f t="shared" ref="CX323:CY342" si="513">IF($CM323=12,$D$66,IF($CM323&lt;=2,$D$66,IF($CM323&lt;=5,$D$68,IF($CM323&lt;=8,$D$70,$D$72))))</f>
        <v>3.0000000000000001E-5</v>
      </c>
      <c r="CY323" s="189">
        <f t="shared" si="513"/>
        <v>3.0000000000000001E-5</v>
      </c>
      <c r="CZ323" s="195">
        <f t="shared" si="492"/>
        <v>9.1304744992555023</v>
      </c>
      <c r="DA323" s="195">
        <f t="shared" si="493"/>
        <v>71.165126234508506</v>
      </c>
      <c r="DB323" s="195">
        <f t="shared" si="494"/>
        <v>1.5531183706825744</v>
      </c>
      <c r="DC323" s="195">
        <f t="shared" si="495"/>
        <v>50.19721102568564</v>
      </c>
      <c r="DD323" s="195">
        <f t="shared" si="496"/>
        <v>1.4925511165549081</v>
      </c>
      <c r="DE323" s="195">
        <f t="shared" si="497"/>
        <v>41.702647201312416</v>
      </c>
      <c r="DF323" s="195">
        <f t="shared" si="498"/>
        <v>175.24112844799953</v>
      </c>
    </row>
    <row r="324" spans="89:110" x14ac:dyDescent="0.2">
      <c r="CK324" s="189">
        <v>322</v>
      </c>
      <c r="CL324" s="190">
        <f>'Litter calculation'!G$30+CK324</f>
        <v>42997</v>
      </c>
      <c r="CM324" s="193">
        <f t="shared" ref="CM324:CM387" si="514">MONTH(CL324)</f>
        <v>9</v>
      </c>
      <c r="CN324" s="189">
        <f t="shared" si="505"/>
        <v>0.4</v>
      </c>
      <c r="CO324" s="194">
        <f t="shared" si="506"/>
        <v>0.02</v>
      </c>
      <c r="CP324" s="194">
        <f t="shared" si="507"/>
        <v>0.17499999999999999</v>
      </c>
      <c r="CQ324" s="189">
        <f t="shared" si="508"/>
        <v>0.36870000000000003</v>
      </c>
      <c r="CR324" s="189">
        <f t="shared" si="509"/>
        <v>3.687E-2</v>
      </c>
      <c r="CS324" s="189">
        <f t="shared" si="509"/>
        <v>3.687E-2</v>
      </c>
      <c r="CT324" s="189">
        <f t="shared" si="510"/>
        <v>1.8599999999999998E-2</v>
      </c>
      <c r="CU324" s="189">
        <f t="shared" si="511"/>
        <v>1.8600000000000001E-3</v>
      </c>
      <c r="CV324" s="189">
        <f t="shared" si="511"/>
        <v>1.8600000000000001E-3</v>
      </c>
      <c r="CW324" s="189">
        <f t="shared" si="512"/>
        <v>2.9999999999999997E-4</v>
      </c>
      <c r="CX324" s="189">
        <f t="shared" si="513"/>
        <v>3.0000000000000001E-5</v>
      </c>
      <c r="CY324" s="189">
        <f t="shared" si="513"/>
        <v>3.0000000000000001E-5</v>
      </c>
      <c r="CZ324" s="195">
        <f t="shared" si="492"/>
        <v>9.1096973161983978</v>
      </c>
      <c r="DA324" s="195">
        <f t="shared" si="493"/>
        <v>71.396299898748623</v>
      </c>
      <c r="DB324" s="195">
        <f t="shared" si="494"/>
        <v>1.5509696554323544</v>
      </c>
      <c r="DC324" s="195">
        <f t="shared" si="495"/>
        <v>50.214967731943389</v>
      </c>
      <c r="DD324" s="195">
        <f t="shared" si="496"/>
        <v>1.4962298016930562</v>
      </c>
      <c r="DE324" s="195">
        <f t="shared" si="497"/>
        <v>41.869943890662384</v>
      </c>
      <c r="DF324" s="195">
        <f t="shared" si="498"/>
        <v>175.6381082946782</v>
      </c>
    </row>
    <row r="325" spans="89:110" x14ac:dyDescent="0.2">
      <c r="CK325" s="189">
        <v>323</v>
      </c>
      <c r="CL325" s="190">
        <f>'Litter calculation'!G$30+CK325</f>
        <v>42998</v>
      </c>
      <c r="CM325" s="193">
        <f t="shared" si="514"/>
        <v>9</v>
      </c>
      <c r="CN325" s="189">
        <f t="shared" si="505"/>
        <v>0.4</v>
      </c>
      <c r="CO325" s="194">
        <f t="shared" si="506"/>
        <v>0.02</v>
      </c>
      <c r="CP325" s="194">
        <f t="shared" si="507"/>
        <v>0.17499999999999999</v>
      </c>
      <c r="CQ325" s="189">
        <f t="shared" si="508"/>
        <v>0.36870000000000003</v>
      </c>
      <c r="CR325" s="189">
        <f t="shared" si="509"/>
        <v>3.687E-2</v>
      </c>
      <c r="CS325" s="189">
        <f t="shared" si="509"/>
        <v>3.687E-2</v>
      </c>
      <c r="CT325" s="189">
        <f t="shared" si="510"/>
        <v>1.8599999999999998E-2</v>
      </c>
      <c r="CU325" s="189">
        <f t="shared" si="511"/>
        <v>1.8600000000000001E-3</v>
      </c>
      <c r="CV325" s="189">
        <f t="shared" si="511"/>
        <v>1.8600000000000001E-3</v>
      </c>
      <c r="CW325" s="189">
        <f t="shared" si="512"/>
        <v>2.9999999999999997E-4</v>
      </c>
      <c r="CX325" s="189">
        <f t="shared" si="513"/>
        <v>3.0000000000000001E-5</v>
      </c>
      <c r="CY325" s="189">
        <f t="shared" si="513"/>
        <v>3.0000000000000001E-5</v>
      </c>
      <c r="CZ325" s="195">
        <f t="shared" si="492"/>
        <v>9.0893030168888291</v>
      </c>
      <c r="DA325" s="195">
        <f t="shared" si="493"/>
        <v>71.627404221291243</v>
      </c>
      <c r="DB325" s="195">
        <f t="shared" si="494"/>
        <v>1.5488249330779558</v>
      </c>
      <c r="DC325" s="195">
        <f t="shared" si="495"/>
        <v>50.232723905507939</v>
      </c>
      <c r="DD325" s="195">
        <f t="shared" si="496"/>
        <v>1.4999016508362935</v>
      </c>
      <c r="DE325" s="195">
        <f t="shared" si="497"/>
        <v>42.037235561186954</v>
      </c>
      <c r="DF325" s="195">
        <f t="shared" si="498"/>
        <v>176.03539328878924</v>
      </c>
    </row>
    <row r="326" spans="89:110" x14ac:dyDescent="0.2">
      <c r="CK326" s="189">
        <v>324</v>
      </c>
      <c r="CL326" s="190">
        <f>'Litter calculation'!G$30+CK326</f>
        <v>42999</v>
      </c>
      <c r="CM326" s="193">
        <f t="shared" si="514"/>
        <v>9</v>
      </c>
      <c r="CN326" s="189">
        <f t="shared" si="505"/>
        <v>0.4</v>
      </c>
      <c r="CO326" s="194">
        <f t="shared" si="506"/>
        <v>0.02</v>
      </c>
      <c r="CP326" s="194">
        <f t="shared" si="507"/>
        <v>0.17499999999999999</v>
      </c>
      <c r="CQ326" s="189">
        <f t="shared" si="508"/>
        <v>0.36870000000000003</v>
      </c>
      <c r="CR326" s="189">
        <f t="shared" si="509"/>
        <v>3.687E-2</v>
      </c>
      <c r="CS326" s="189">
        <f t="shared" si="509"/>
        <v>3.687E-2</v>
      </c>
      <c r="CT326" s="189">
        <f t="shared" si="510"/>
        <v>1.8599999999999998E-2</v>
      </c>
      <c r="CU326" s="189">
        <f t="shared" si="511"/>
        <v>1.8600000000000001E-3</v>
      </c>
      <c r="CV326" s="189">
        <f t="shared" si="511"/>
        <v>1.8600000000000001E-3</v>
      </c>
      <c r="CW326" s="189">
        <f t="shared" si="512"/>
        <v>2.9999999999999997E-4</v>
      </c>
      <c r="CX326" s="189">
        <f t="shared" si="513"/>
        <v>3.0000000000000001E-5</v>
      </c>
      <c r="CY326" s="189">
        <f t="shared" si="513"/>
        <v>3.0000000000000001E-5</v>
      </c>
      <c r="CZ326" s="195">
        <f t="shared" si="492"/>
        <v>9.0692845455115911</v>
      </c>
      <c r="DA326" s="195">
        <f t="shared" si="493"/>
        <v>71.858439222935758</v>
      </c>
      <c r="DB326" s="195">
        <f t="shared" si="494"/>
        <v>1.5466841961994946</v>
      </c>
      <c r="DC326" s="195">
        <f t="shared" si="495"/>
        <v>50.250479546395269</v>
      </c>
      <c r="DD326" s="195">
        <f t="shared" si="496"/>
        <v>1.5035666766877527</v>
      </c>
      <c r="DE326" s="195">
        <f t="shared" si="497"/>
        <v>42.204522213036689</v>
      </c>
      <c r="DF326" s="195">
        <f t="shared" si="498"/>
        <v>176.43297640076653</v>
      </c>
    </row>
    <row r="327" spans="89:110" x14ac:dyDescent="0.2">
      <c r="CK327" s="189">
        <v>325</v>
      </c>
      <c r="CL327" s="190">
        <f>'Litter calculation'!G$30+CK327</f>
        <v>43000</v>
      </c>
      <c r="CM327" s="193">
        <f t="shared" si="514"/>
        <v>9</v>
      </c>
      <c r="CN327" s="189">
        <f t="shared" si="505"/>
        <v>0.4</v>
      </c>
      <c r="CO327" s="194">
        <f t="shared" si="506"/>
        <v>0.02</v>
      </c>
      <c r="CP327" s="194">
        <f t="shared" si="507"/>
        <v>0.17499999999999999</v>
      </c>
      <c r="CQ327" s="189">
        <f t="shared" si="508"/>
        <v>0.36870000000000003</v>
      </c>
      <c r="CR327" s="189">
        <f t="shared" si="509"/>
        <v>3.687E-2</v>
      </c>
      <c r="CS327" s="189">
        <f t="shared" si="509"/>
        <v>3.687E-2</v>
      </c>
      <c r="CT327" s="189">
        <f t="shared" si="510"/>
        <v>1.8599999999999998E-2</v>
      </c>
      <c r="CU327" s="189">
        <f t="shared" si="511"/>
        <v>1.8600000000000001E-3</v>
      </c>
      <c r="CV327" s="189">
        <f t="shared" si="511"/>
        <v>1.8600000000000001E-3</v>
      </c>
      <c r="CW327" s="189">
        <f t="shared" si="512"/>
        <v>2.9999999999999997E-4</v>
      </c>
      <c r="CX327" s="189">
        <f t="shared" si="513"/>
        <v>3.0000000000000001E-5</v>
      </c>
      <c r="CY327" s="189">
        <f t="shared" si="513"/>
        <v>3.0000000000000001E-5</v>
      </c>
      <c r="CZ327" s="195">
        <f t="shared" si="492"/>
        <v>9.0496349762766588</v>
      </c>
      <c r="DA327" s="195">
        <f t="shared" si="493"/>
        <v>72.089404924475303</v>
      </c>
      <c r="DB327" s="195">
        <f t="shared" si="494"/>
        <v>1.5445474373908756</v>
      </c>
      <c r="DC327" s="195">
        <f t="shared" si="495"/>
        <v>50.268234654621367</v>
      </c>
      <c r="DD327" s="195">
        <f t="shared" si="496"/>
        <v>1.5072248919269611</v>
      </c>
      <c r="DE327" s="195">
        <f t="shared" si="497"/>
        <v>42.371803846362148</v>
      </c>
      <c r="DF327" s="195">
        <f t="shared" si="498"/>
        <v>176.83085073105335</v>
      </c>
    </row>
    <row r="328" spans="89:110" x14ac:dyDescent="0.2">
      <c r="CK328" s="189">
        <v>326</v>
      </c>
      <c r="CL328" s="190">
        <f>'Litter calculation'!G$30+CK328</f>
        <v>43001</v>
      </c>
      <c r="CM328" s="193">
        <f t="shared" si="514"/>
        <v>9</v>
      </c>
      <c r="CN328" s="189">
        <f t="shared" si="505"/>
        <v>0.4</v>
      </c>
      <c r="CO328" s="194">
        <f t="shared" si="506"/>
        <v>0.02</v>
      </c>
      <c r="CP328" s="194">
        <f t="shared" si="507"/>
        <v>0.17499999999999999</v>
      </c>
      <c r="CQ328" s="189">
        <f t="shared" si="508"/>
        <v>0.36870000000000003</v>
      </c>
      <c r="CR328" s="189">
        <f t="shared" si="509"/>
        <v>3.687E-2</v>
      </c>
      <c r="CS328" s="189">
        <f t="shared" si="509"/>
        <v>3.687E-2</v>
      </c>
      <c r="CT328" s="189">
        <f t="shared" si="510"/>
        <v>1.8599999999999998E-2</v>
      </c>
      <c r="CU328" s="189">
        <f t="shared" si="511"/>
        <v>1.8600000000000001E-3</v>
      </c>
      <c r="CV328" s="189">
        <f t="shared" si="511"/>
        <v>1.8600000000000001E-3</v>
      </c>
      <c r="CW328" s="189">
        <f t="shared" si="512"/>
        <v>2.9999999999999997E-4</v>
      </c>
      <c r="CX328" s="189">
        <f t="shared" si="513"/>
        <v>3.0000000000000001E-5</v>
      </c>
      <c r="CY328" s="189">
        <f t="shared" si="513"/>
        <v>3.0000000000000001E-5</v>
      </c>
      <c r="CZ328" s="195">
        <f t="shared" si="492"/>
        <v>9.0303475110230718</v>
      </c>
      <c r="DA328" s="195">
        <f t="shared" si="493"/>
        <v>72.320301346696809</v>
      </c>
      <c r="DB328" s="195">
        <f t="shared" si="494"/>
        <v>1.5424146492597657</v>
      </c>
      <c r="DC328" s="195">
        <f t="shared" si="495"/>
        <v>50.285989230202205</v>
      </c>
      <c r="DD328" s="195">
        <f t="shared" si="496"/>
        <v>1.5108763092098838</v>
      </c>
      <c r="DE328" s="195">
        <f t="shared" si="497"/>
        <v>42.53908046131388</v>
      </c>
      <c r="DF328" s="195">
        <f t="shared" si="498"/>
        <v>177.22900950770563</v>
      </c>
    </row>
    <row r="329" spans="89:110" x14ac:dyDescent="0.2">
      <c r="CK329" s="189">
        <v>327</v>
      </c>
      <c r="CL329" s="190">
        <f>'Litter calculation'!G$30+CK329</f>
        <v>43002</v>
      </c>
      <c r="CM329" s="193">
        <f t="shared" si="514"/>
        <v>9</v>
      </c>
      <c r="CN329" s="189">
        <f t="shared" si="505"/>
        <v>0.4</v>
      </c>
      <c r="CO329" s="194">
        <f t="shared" si="506"/>
        <v>0.02</v>
      </c>
      <c r="CP329" s="194">
        <f t="shared" si="507"/>
        <v>0.17499999999999999</v>
      </c>
      <c r="CQ329" s="189">
        <f t="shared" si="508"/>
        <v>0.36870000000000003</v>
      </c>
      <c r="CR329" s="189">
        <f t="shared" si="509"/>
        <v>3.687E-2</v>
      </c>
      <c r="CS329" s="189">
        <f t="shared" si="509"/>
        <v>3.687E-2</v>
      </c>
      <c r="CT329" s="189">
        <f t="shared" si="510"/>
        <v>1.8599999999999998E-2</v>
      </c>
      <c r="CU329" s="189">
        <f t="shared" si="511"/>
        <v>1.8600000000000001E-3</v>
      </c>
      <c r="CV329" s="189">
        <f t="shared" si="511"/>
        <v>1.8600000000000001E-3</v>
      </c>
      <c r="CW329" s="189">
        <f t="shared" si="512"/>
        <v>2.9999999999999997E-4</v>
      </c>
      <c r="CX329" s="189">
        <f t="shared" si="513"/>
        <v>3.0000000000000001E-5</v>
      </c>
      <c r="CY329" s="189">
        <f t="shared" si="513"/>
        <v>3.0000000000000001E-5</v>
      </c>
      <c r="CZ329" s="195">
        <f t="shared" si="492"/>
        <v>9.0114154768669756</v>
      </c>
      <c r="DA329" s="195">
        <f t="shared" si="493"/>
        <v>72.551128510380948</v>
      </c>
      <c r="DB329" s="195">
        <f t="shared" si="494"/>
        <v>1.540285824427569</v>
      </c>
      <c r="DC329" s="195">
        <f t="shared" si="495"/>
        <v>50.303743273153763</v>
      </c>
      <c r="DD329" s="195">
        <f t="shared" si="496"/>
        <v>1.5145209411689677</v>
      </c>
      <c r="DE329" s="195">
        <f t="shared" si="497"/>
        <v>42.706352058042441</v>
      </c>
      <c r="DF329" s="195">
        <f t="shared" si="498"/>
        <v>177.62744608404068</v>
      </c>
    </row>
    <row r="330" spans="89:110" x14ac:dyDescent="0.2">
      <c r="CK330" s="189">
        <v>328</v>
      </c>
      <c r="CL330" s="190">
        <f>'Litter calculation'!G$30+CK330</f>
        <v>43003</v>
      </c>
      <c r="CM330" s="193">
        <f t="shared" si="514"/>
        <v>9</v>
      </c>
      <c r="CN330" s="189">
        <f t="shared" si="505"/>
        <v>0.4</v>
      </c>
      <c r="CO330" s="194">
        <f t="shared" si="506"/>
        <v>0.02</v>
      </c>
      <c r="CP330" s="194">
        <f t="shared" si="507"/>
        <v>0.17499999999999999</v>
      </c>
      <c r="CQ330" s="189">
        <f t="shared" si="508"/>
        <v>0.36870000000000003</v>
      </c>
      <c r="CR330" s="189">
        <f t="shared" si="509"/>
        <v>3.687E-2</v>
      </c>
      <c r="CS330" s="189">
        <f t="shared" si="509"/>
        <v>3.687E-2</v>
      </c>
      <c r="CT330" s="189">
        <f t="shared" si="510"/>
        <v>1.8599999999999998E-2</v>
      </c>
      <c r="CU330" s="189">
        <f t="shared" si="511"/>
        <v>1.8600000000000001E-3</v>
      </c>
      <c r="CV330" s="189">
        <f t="shared" si="511"/>
        <v>1.8600000000000001E-3</v>
      </c>
      <c r="CW330" s="189">
        <f t="shared" si="512"/>
        <v>2.9999999999999997E-4</v>
      </c>
      <c r="CX330" s="189">
        <f t="shared" si="513"/>
        <v>3.0000000000000001E-5</v>
      </c>
      <c r="CY330" s="189">
        <f t="shared" si="513"/>
        <v>3.0000000000000001E-5</v>
      </c>
      <c r="CZ330" s="195">
        <f t="shared" si="492"/>
        <v>8.992832323893003</v>
      </c>
      <c r="DA330" s="195">
        <f t="shared" si="493"/>
        <v>72.781886436302173</v>
      </c>
      <c r="DB330" s="195">
        <f t="shared" si="494"/>
        <v>1.5381609555294011</v>
      </c>
      <c r="DC330" s="195">
        <f t="shared" si="495"/>
        <v>50.321496783492023</v>
      </c>
      <c r="DD330" s="195">
        <f t="shared" si="496"/>
        <v>1.5181588004131852</v>
      </c>
      <c r="DE330" s="195">
        <f t="shared" si="497"/>
        <v>42.873618636698367</v>
      </c>
      <c r="DF330" s="195">
        <f t="shared" si="498"/>
        <v>178.02615393632817</v>
      </c>
    </row>
    <row r="331" spans="89:110" x14ac:dyDescent="0.2">
      <c r="CK331" s="189">
        <v>329</v>
      </c>
      <c r="CL331" s="190">
        <f>'Litter calculation'!G$30+CK331</f>
        <v>43004</v>
      </c>
      <c r="CM331" s="193">
        <f t="shared" si="514"/>
        <v>9</v>
      </c>
      <c r="CN331" s="189">
        <f t="shared" si="505"/>
        <v>0.4</v>
      </c>
      <c r="CO331" s="194">
        <f t="shared" si="506"/>
        <v>0.02</v>
      </c>
      <c r="CP331" s="194">
        <f t="shared" si="507"/>
        <v>0.17499999999999999</v>
      </c>
      <c r="CQ331" s="189">
        <f t="shared" si="508"/>
        <v>0.36870000000000003</v>
      </c>
      <c r="CR331" s="189">
        <f t="shared" si="509"/>
        <v>3.687E-2</v>
      </c>
      <c r="CS331" s="189">
        <f t="shared" si="509"/>
        <v>3.687E-2</v>
      </c>
      <c r="CT331" s="189">
        <f t="shared" si="510"/>
        <v>1.8599999999999998E-2</v>
      </c>
      <c r="CU331" s="189">
        <f t="shared" si="511"/>
        <v>1.8600000000000001E-3</v>
      </c>
      <c r="CV331" s="189">
        <f t="shared" si="511"/>
        <v>1.8600000000000001E-3</v>
      </c>
      <c r="CW331" s="189">
        <f t="shared" si="512"/>
        <v>2.9999999999999997E-4</v>
      </c>
      <c r="CX331" s="189">
        <f t="shared" si="513"/>
        <v>3.0000000000000001E-5</v>
      </c>
      <c r="CY331" s="189">
        <f t="shared" si="513"/>
        <v>3.0000000000000001E-5</v>
      </c>
      <c r="CZ331" s="195">
        <f t="shared" si="492"/>
        <v>8.9745916228881999</v>
      </c>
      <c r="DA331" s="195">
        <f t="shared" si="493"/>
        <v>73.012575145228681</v>
      </c>
      <c r="DB331" s="195">
        <f t="shared" si="494"/>
        <v>1.5360400352140635</v>
      </c>
      <c r="DC331" s="195">
        <f t="shared" si="495"/>
        <v>50.339249761232963</v>
      </c>
      <c r="DD331" s="195">
        <f t="shared" si="496"/>
        <v>1.5217898995280776</v>
      </c>
      <c r="DE331" s="195">
        <f t="shared" si="497"/>
        <v>43.040880197432202</v>
      </c>
      <c r="DF331" s="195">
        <f t="shared" si="498"/>
        <v>178.42512666152419</v>
      </c>
    </row>
    <row r="332" spans="89:110" x14ac:dyDescent="0.2">
      <c r="CK332" s="189">
        <v>330</v>
      </c>
      <c r="CL332" s="190">
        <f>'Litter calculation'!G$30+CK332</f>
        <v>43005</v>
      </c>
      <c r="CM332" s="193">
        <f t="shared" si="514"/>
        <v>9</v>
      </c>
      <c r="CN332" s="189">
        <f t="shared" si="505"/>
        <v>0.4</v>
      </c>
      <c r="CO332" s="194">
        <f t="shared" si="506"/>
        <v>0.02</v>
      </c>
      <c r="CP332" s="194">
        <f t="shared" si="507"/>
        <v>0.17499999999999999</v>
      </c>
      <c r="CQ332" s="189">
        <f t="shared" si="508"/>
        <v>0.36870000000000003</v>
      </c>
      <c r="CR332" s="189">
        <f t="shared" si="509"/>
        <v>3.687E-2</v>
      </c>
      <c r="CS332" s="189">
        <f t="shared" si="509"/>
        <v>3.687E-2</v>
      </c>
      <c r="CT332" s="189">
        <f t="shared" si="510"/>
        <v>1.8599999999999998E-2</v>
      </c>
      <c r="CU332" s="189">
        <f t="shared" si="511"/>
        <v>1.8600000000000001E-3</v>
      </c>
      <c r="CV332" s="189">
        <f t="shared" si="511"/>
        <v>1.8600000000000001E-3</v>
      </c>
      <c r="CW332" s="189">
        <f t="shared" si="512"/>
        <v>2.9999999999999997E-4</v>
      </c>
      <c r="CX332" s="189">
        <f t="shared" si="513"/>
        <v>3.0000000000000001E-5</v>
      </c>
      <c r="CY332" s="189">
        <f t="shared" si="513"/>
        <v>3.0000000000000001E-5</v>
      </c>
      <c r="CZ332" s="195">
        <f t="shared" si="492"/>
        <v>8.9566870631177107</v>
      </c>
      <c r="DA332" s="195">
        <f t="shared" si="493"/>
        <v>73.243194657922473</v>
      </c>
      <c r="DB332" s="195">
        <f t="shared" si="494"/>
        <v>1.533923056144018</v>
      </c>
      <c r="DC332" s="195">
        <f t="shared" si="495"/>
        <v>50.357002206392558</v>
      </c>
      <c r="DD332" s="195">
        <f t="shared" si="496"/>
        <v>1.5254142510757991</v>
      </c>
      <c r="DE332" s="195">
        <f t="shared" si="497"/>
        <v>43.208136740394487</v>
      </c>
      <c r="DF332" s="195">
        <f t="shared" si="498"/>
        <v>178.82435797504704</v>
      </c>
    </row>
    <row r="333" spans="89:110" x14ac:dyDescent="0.2">
      <c r="CK333" s="189">
        <v>331</v>
      </c>
      <c r="CL333" s="190">
        <f>'Litter calculation'!G$30+CK333</f>
        <v>43006</v>
      </c>
      <c r="CM333" s="193">
        <f t="shared" si="514"/>
        <v>9</v>
      </c>
      <c r="CN333" s="189">
        <f t="shared" si="505"/>
        <v>0.4</v>
      </c>
      <c r="CO333" s="194">
        <f t="shared" si="506"/>
        <v>0.02</v>
      </c>
      <c r="CP333" s="194">
        <f t="shared" si="507"/>
        <v>0.17499999999999999</v>
      </c>
      <c r="CQ333" s="189">
        <f t="shared" si="508"/>
        <v>0.36870000000000003</v>
      </c>
      <c r="CR333" s="189">
        <f t="shared" si="509"/>
        <v>3.687E-2</v>
      </c>
      <c r="CS333" s="189">
        <f t="shared" si="509"/>
        <v>3.687E-2</v>
      </c>
      <c r="CT333" s="189">
        <f t="shared" si="510"/>
        <v>1.8599999999999998E-2</v>
      </c>
      <c r="CU333" s="189">
        <f t="shared" si="511"/>
        <v>1.8600000000000001E-3</v>
      </c>
      <c r="CV333" s="189">
        <f t="shared" si="511"/>
        <v>1.8600000000000001E-3</v>
      </c>
      <c r="CW333" s="189">
        <f t="shared" si="512"/>
        <v>2.9999999999999997E-4</v>
      </c>
      <c r="CX333" s="189">
        <f t="shared" si="513"/>
        <v>3.0000000000000001E-5</v>
      </c>
      <c r="CY333" s="189">
        <f t="shared" si="513"/>
        <v>3.0000000000000001E-5</v>
      </c>
      <c r="CZ333" s="195">
        <f t="shared" si="492"/>
        <v>8.9391124501414545</v>
      </c>
      <c r="DA333" s="195">
        <f t="shared" si="493"/>
        <v>73.473744995139285</v>
      </c>
      <c r="DB333" s="195">
        <f t="shared" si="494"/>
        <v>1.5318100109953616</v>
      </c>
      <c r="DC333" s="195">
        <f t="shared" si="495"/>
        <v>50.374754118986786</v>
      </c>
      <c r="DD333" s="195">
        <f t="shared" si="496"/>
        <v>1.5290318675951597</v>
      </c>
      <c r="DE333" s="195">
        <f t="shared" si="497"/>
        <v>43.375388265735744</v>
      </c>
      <c r="DF333" s="195">
        <f t="shared" si="498"/>
        <v>179.2238417085938</v>
      </c>
    </row>
    <row r="334" spans="89:110" x14ac:dyDescent="0.2">
      <c r="CK334" s="189">
        <v>332</v>
      </c>
      <c r="CL334" s="190">
        <f>'Litter calculation'!G$30+CK334</f>
        <v>43007</v>
      </c>
      <c r="CM334" s="193">
        <f t="shared" si="514"/>
        <v>9</v>
      </c>
      <c r="CN334" s="189">
        <f t="shared" si="505"/>
        <v>0.4</v>
      </c>
      <c r="CO334" s="194">
        <f t="shared" si="506"/>
        <v>0.02</v>
      </c>
      <c r="CP334" s="194">
        <f t="shared" si="507"/>
        <v>0.17499999999999999</v>
      </c>
      <c r="CQ334" s="189">
        <f t="shared" si="508"/>
        <v>0.36870000000000003</v>
      </c>
      <c r="CR334" s="189">
        <f t="shared" si="509"/>
        <v>3.687E-2</v>
      </c>
      <c r="CS334" s="189">
        <f t="shared" si="509"/>
        <v>3.687E-2</v>
      </c>
      <c r="CT334" s="189">
        <f t="shared" si="510"/>
        <v>1.8599999999999998E-2</v>
      </c>
      <c r="CU334" s="189">
        <f t="shared" si="511"/>
        <v>1.8600000000000001E-3</v>
      </c>
      <c r="CV334" s="189">
        <f t="shared" si="511"/>
        <v>1.8600000000000001E-3</v>
      </c>
      <c r="CW334" s="189">
        <f t="shared" si="512"/>
        <v>2.9999999999999997E-4</v>
      </c>
      <c r="CX334" s="189">
        <f t="shared" si="513"/>
        <v>3.0000000000000001E-5</v>
      </c>
      <c r="CY334" s="189">
        <f t="shared" si="513"/>
        <v>3.0000000000000001E-5</v>
      </c>
      <c r="CZ334" s="195">
        <f t="shared" si="492"/>
        <v>8.9218617036710359</v>
      </c>
      <c r="DA334" s="195">
        <f t="shared" si="493"/>
        <v>73.704226177628669</v>
      </c>
      <c r="DB334" s="195">
        <f t="shared" si="494"/>
        <v>1.5297008924578015</v>
      </c>
      <c r="DC334" s="195">
        <f t="shared" si="495"/>
        <v>50.392505499031628</v>
      </c>
      <c r="DD334" s="195">
        <f t="shared" si="496"/>
        <v>1.5326427616016696</v>
      </c>
      <c r="DE334" s="195">
        <f t="shared" si="497"/>
        <v>43.542634773606501</v>
      </c>
      <c r="DF334" s="195">
        <f t="shared" si="498"/>
        <v>179.62357180799728</v>
      </c>
    </row>
    <row r="335" spans="89:110" x14ac:dyDescent="0.2">
      <c r="CK335" s="189">
        <v>333</v>
      </c>
      <c r="CL335" s="190">
        <f>'Litter calculation'!G$30+CK335</f>
        <v>43008</v>
      </c>
      <c r="CM335" s="193">
        <f t="shared" si="514"/>
        <v>9</v>
      </c>
      <c r="CN335" s="189">
        <f t="shared" si="505"/>
        <v>0.4</v>
      </c>
      <c r="CO335" s="194">
        <f t="shared" si="506"/>
        <v>0.02</v>
      </c>
      <c r="CP335" s="194">
        <f t="shared" si="507"/>
        <v>0.17499999999999999</v>
      </c>
      <c r="CQ335" s="189">
        <f t="shared" si="508"/>
        <v>0.36870000000000003</v>
      </c>
      <c r="CR335" s="189">
        <f t="shared" si="509"/>
        <v>3.687E-2</v>
      </c>
      <c r="CS335" s="189">
        <f t="shared" si="509"/>
        <v>3.687E-2</v>
      </c>
      <c r="CT335" s="189">
        <f t="shared" si="510"/>
        <v>1.8599999999999998E-2</v>
      </c>
      <c r="CU335" s="189">
        <f t="shared" si="511"/>
        <v>1.8600000000000001E-3</v>
      </c>
      <c r="CV335" s="189">
        <f t="shared" si="511"/>
        <v>1.8600000000000001E-3</v>
      </c>
      <c r="CW335" s="189">
        <f t="shared" si="512"/>
        <v>2.9999999999999997E-4</v>
      </c>
      <c r="CX335" s="189">
        <f t="shared" si="513"/>
        <v>3.0000000000000001E-5</v>
      </c>
      <c r="CY335" s="189">
        <f t="shared" si="513"/>
        <v>3.0000000000000001E-5</v>
      </c>
      <c r="CZ335" s="195">
        <f t="shared" si="492"/>
        <v>8.9049288554661423</v>
      </c>
      <c r="DA335" s="195">
        <f t="shared" si="493"/>
        <v>73.934638226133927</v>
      </c>
      <c r="DB335" s="195">
        <f t="shared" si="494"/>
        <v>1.5275956932346288</v>
      </c>
      <c r="DC335" s="195">
        <f t="shared" si="495"/>
        <v>50.410256346543058</v>
      </c>
      <c r="DD335" s="195">
        <f t="shared" si="496"/>
        <v>1.5362469455875809</v>
      </c>
      <c r="DE335" s="195">
        <f t="shared" si="497"/>
        <v>43.709876264157288</v>
      </c>
      <c r="DF335" s="195">
        <f t="shared" si="498"/>
        <v>180.02354233112263</v>
      </c>
    </row>
    <row r="336" spans="89:110" x14ac:dyDescent="0.2">
      <c r="CK336" s="189">
        <v>334</v>
      </c>
      <c r="CL336" s="190">
        <f>'Litter calculation'!G$30+CK336</f>
        <v>43009</v>
      </c>
      <c r="CM336" s="193">
        <f t="shared" si="514"/>
        <v>10</v>
      </c>
      <c r="CN336" s="189">
        <f t="shared" si="505"/>
        <v>0.4</v>
      </c>
      <c r="CO336" s="194">
        <f t="shared" si="506"/>
        <v>0.02</v>
      </c>
      <c r="CP336" s="194">
        <f t="shared" si="507"/>
        <v>0.17499999999999999</v>
      </c>
      <c r="CQ336" s="189">
        <f t="shared" si="508"/>
        <v>0.36870000000000003</v>
      </c>
      <c r="CR336" s="189">
        <f t="shared" si="509"/>
        <v>3.687E-2</v>
      </c>
      <c r="CS336" s="189">
        <f t="shared" si="509"/>
        <v>3.687E-2</v>
      </c>
      <c r="CT336" s="189">
        <f t="shared" si="510"/>
        <v>1.8599999999999998E-2</v>
      </c>
      <c r="CU336" s="189">
        <f t="shared" si="511"/>
        <v>1.8600000000000001E-3</v>
      </c>
      <c r="CV336" s="189">
        <f t="shared" si="511"/>
        <v>1.8600000000000001E-3</v>
      </c>
      <c r="CW336" s="189">
        <f t="shared" si="512"/>
        <v>2.9999999999999997E-4</v>
      </c>
      <c r="CX336" s="189">
        <f t="shared" si="513"/>
        <v>3.0000000000000001E-5</v>
      </c>
      <c r="CY336" s="189">
        <f t="shared" si="513"/>
        <v>3.0000000000000001E-5</v>
      </c>
      <c r="CZ336" s="195">
        <f t="shared" si="492"/>
        <v>8.8883080472697209</v>
      </c>
      <c r="DA336" s="195">
        <f t="shared" si="493"/>
        <v>74.164981161392134</v>
      </c>
      <c r="DB336" s="195">
        <f t="shared" si="494"/>
        <v>1.5254944060426945</v>
      </c>
      <c r="DC336" s="195">
        <f t="shared" si="495"/>
        <v>50.428006661537047</v>
      </c>
      <c r="DD336" s="195">
        <f t="shared" si="496"/>
        <v>1.5398444320219322</v>
      </c>
      <c r="DE336" s="195">
        <f t="shared" si="497"/>
        <v>43.87711273753861</v>
      </c>
      <c r="DF336" s="195">
        <f t="shared" si="498"/>
        <v>180.42374744580212</v>
      </c>
    </row>
    <row r="337" spans="89:110" x14ac:dyDescent="0.2">
      <c r="CK337" s="189">
        <v>335</v>
      </c>
      <c r="CL337" s="190">
        <f>'Litter calculation'!G$30+CK337</f>
        <v>43010</v>
      </c>
      <c r="CM337" s="193">
        <f t="shared" si="514"/>
        <v>10</v>
      </c>
      <c r="CN337" s="189">
        <f t="shared" si="505"/>
        <v>0.4</v>
      </c>
      <c r="CO337" s="194">
        <f t="shared" si="506"/>
        <v>0.02</v>
      </c>
      <c r="CP337" s="194">
        <f t="shared" si="507"/>
        <v>0.17499999999999999</v>
      </c>
      <c r="CQ337" s="189">
        <f t="shared" si="508"/>
        <v>0.36870000000000003</v>
      </c>
      <c r="CR337" s="189">
        <f t="shared" si="509"/>
        <v>3.687E-2</v>
      </c>
      <c r="CS337" s="189">
        <f t="shared" si="509"/>
        <v>3.687E-2</v>
      </c>
      <c r="CT337" s="189">
        <f t="shared" si="510"/>
        <v>1.8599999999999998E-2</v>
      </c>
      <c r="CU337" s="189">
        <f t="shared" si="511"/>
        <v>1.8600000000000001E-3</v>
      </c>
      <c r="CV337" s="189">
        <f t="shared" si="511"/>
        <v>1.8600000000000001E-3</v>
      </c>
      <c r="CW337" s="189">
        <f t="shared" si="512"/>
        <v>2.9999999999999997E-4</v>
      </c>
      <c r="CX337" s="189">
        <f t="shared" si="513"/>
        <v>3.0000000000000001E-5</v>
      </c>
      <c r="CY337" s="189">
        <f t="shared" si="513"/>
        <v>3.0000000000000001E-5</v>
      </c>
      <c r="CZ337" s="195">
        <f t="shared" si="492"/>
        <v>8.8719935287811875</v>
      </c>
      <c r="DA337" s="195">
        <f t="shared" si="493"/>
        <v>74.395255004134157</v>
      </c>
      <c r="DB337" s="195">
        <f t="shared" si="494"/>
        <v>1.523397023612383</v>
      </c>
      <c r="DC337" s="195">
        <f t="shared" si="495"/>
        <v>50.445756444029577</v>
      </c>
      <c r="DD337" s="195">
        <f t="shared" si="496"/>
        <v>1.5434352333505914</v>
      </c>
      <c r="DE337" s="195">
        <f t="shared" si="497"/>
        <v>44.04434419390099</v>
      </c>
      <c r="DF337" s="195">
        <f t="shared" si="498"/>
        <v>180.8241814278089</v>
      </c>
    </row>
    <row r="338" spans="89:110" x14ac:dyDescent="0.2">
      <c r="CK338" s="189">
        <v>336</v>
      </c>
      <c r="CL338" s="190">
        <f>'Litter calculation'!G$30+CK338</f>
        <v>43011</v>
      </c>
      <c r="CM338" s="193">
        <f t="shared" si="514"/>
        <v>10</v>
      </c>
      <c r="CN338" s="189">
        <f t="shared" si="505"/>
        <v>0.4</v>
      </c>
      <c r="CO338" s="194">
        <f t="shared" si="506"/>
        <v>0.02</v>
      </c>
      <c r="CP338" s="194">
        <f t="shared" si="507"/>
        <v>0.17499999999999999</v>
      </c>
      <c r="CQ338" s="189">
        <f t="shared" si="508"/>
        <v>0.36870000000000003</v>
      </c>
      <c r="CR338" s="189">
        <f t="shared" si="509"/>
        <v>3.687E-2</v>
      </c>
      <c r="CS338" s="189">
        <f t="shared" si="509"/>
        <v>3.687E-2</v>
      </c>
      <c r="CT338" s="189">
        <f t="shared" si="510"/>
        <v>1.8599999999999998E-2</v>
      </c>
      <c r="CU338" s="189">
        <f t="shared" si="511"/>
        <v>1.8600000000000001E-3</v>
      </c>
      <c r="CV338" s="189">
        <f t="shared" si="511"/>
        <v>1.8600000000000001E-3</v>
      </c>
      <c r="CW338" s="189">
        <f t="shared" si="512"/>
        <v>2.9999999999999997E-4</v>
      </c>
      <c r="CX338" s="189">
        <f t="shared" si="513"/>
        <v>3.0000000000000001E-5</v>
      </c>
      <c r="CY338" s="189">
        <f t="shared" si="513"/>
        <v>3.0000000000000001E-5</v>
      </c>
      <c r="CZ338" s="195">
        <f t="shared" si="492"/>
        <v>8.855979655667003</v>
      </c>
      <c r="DA338" s="195">
        <f t="shared" si="493"/>
        <v>74.62545977508465</v>
      </c>
      <c r="DB338" s="195">
        <f t="shared" si="494"/>
        <v>1.5213035386875882</v>
      </c>
      <c r="DC338" s="195">
        <f t="shared" si="495"/>
        <v>50.46350569403662</v>
      </c>
      <c r="DD338" s="195">
        <f t="shared" si="496"/>
        <v>1.5470193619962982</v>
      </c>
      <c r="DE338" s="195">
        <f t="shared" si="497"/>
        <v>44.211570633394935</v>
      </c>
      <c r="DF338" s="195">
        <f t="shared" si="498"/>
        <v>181.22483865886707</v>
      </c>
    </row>
    <row r="339" spans="89:110" x14ac:dyDescent="0.2">
      <c r="CK339" s="189">
        <v>337</v>
      </c>
      <c r="CL339" s="190">
        <f>'Litter calculation'!G$30+CK339</f>
        <v>43012</v>
      </c>
      <c r="CM339" s="193">
        <f t="shared" si="514"/>
        <v>10</v>
      </c>
      <c r="CN339" s="189">
        <f t="shared" si="505"/>
        <v>0.4</v>
      </c>
      <c r="CO339" s="194">
        <f t="shared" si="506"/>
        <v>0.02</v>
      </c>
      <c r="CP339" s="194">
        <f t="shared" si="507"/>
        <v>0.17499999999999999</v>
      </c>
      <c r="CQ339" s="189">
        <f t="shared" si="508"/>
        <v>0.36870000000000003</v>
      </c>
      <c r="CR339" s="189">
        <f t="shared" si="509"/>
        <v>3.687E-2</v>
      </c>
      <c r="CS339" s="189">
        <f t="shared" si="509"/>
        <v>3.687E-2</v>
      </c>
      <c r="CT339" s="189">
        <f t="shared" si="510"/>
        <v>1.8599999999999998E-2</v>
      </c>
      <c r="CU339" s="189">
        <f t="shared" si="511"/>
        <v>1.8600000000000001E-3</v>
      </c>
      <c r="CV339" s="189">
        <f t="shared" si="511"/>
        <v>1.8600000000000001E-3</v>
      </c>
      <c r="CW339" s="189">
        <f t="shared" si="512"/>
        <v>2.9999999999999997E-4</v>
      </c>
      <c r="CX339" s="189">
        <f t="shared" si="513"/>
        <v>3.0000000000000001E-5</v>
      </c>
      <c r="CY339" s="189">
        <f t="shared" si="513"/>
        <v>3.0000000000000001E-5</v>
      </c>
      <c r="CZ339" s="195">
        <f t="shared" ref="CZ339:CZ402" si="515">CZ338*EXP(-CT339)+CN339*CQ339</f>
        <v>8.8402608876079007</v>
      </c>
      <c r="DA339" s="195">
        <f t="shared" ref="DA339:DA402" si="516">DA338*EXP(-CW339)+CN339*(1-CQ339)</f>
        <v>74.855595494962031</v>
      </c>
      <c r="DB339" s="195">
        <f t="shared" ref="DB339:DB402" si="517">DB338*EXP(-CU339)+CO339*CR339</f>
        <v>1.5192139440256873</v>
      </c>
      <c r="DC339" s="195">
        <f t="shared" ref="DC339:DC402" si="518">DC338*EXP(-CX339)+CO339*(1-CR339)</f>
        <v>50.481254411574149</v>
      </c>
      <c r="DD339" s="195">
        <f t="shared" ref="DD339:DD402" si="519">DD338*EXP(-CV339)+CP339*CS339</f>
        <v>1.5505968303587074</v>
      </c>
      <c r="DE339" s="195">
        <f t="shared" ref="DE339:DE402" si="520">DE338*EXP(-CY339)+CP339*(1-CS339)</f>
        <v>44.378792056170944</v>
      </c>
      <c r="DF339" s="195">
        <f t="shared" ref="DF339:DF402" si="521">SUM(CZ339:DE339)</f>
        <v>181.62571362469942</v>
      </c>
    </row>
    <row r="340" spans="89:110" x14ac:dyDescent="0.2">
      <c r="CK340" s="189">
        <v>338</v>
      </c>
      <c r="CL340" s="190">
        <f>'Litter calculation'!G$30+CK340</f>
        <v>43013</v>
      </c>
      <c r="CM340" s="193">
        <f t="shared" si="514"/>
        <v>10</v>
      </c>
      <c r="CN340" s="189">
        <f t="shared" si="505"/>
        <v>0.4</v>
      </c>
      <c r="CO340" s="194">
        <f t="shared" si="506"/>
        <v>0.02</v>
      </c>
      <c r="CP340" s="194">
        <f t="shared" si="507"/>
        <v>0.17499999999999999</v>
      </c>
      <c r="CQ340" s="189">
        <f t="shared" si="508"/>
        <v>0.36870000000000003</v>
      </c>
      <c r="CR340" s="189">
        <f t="shared" si="509"/>
        <v>3.687E-2</v>
      </c>
      <c r="CS340" s="189">
        <f t="shared" si="509"/>
        <v>3.687E-2</v>
      </c>
      <c r="CT340" s="189">
        <f t="shared" si="510"/>
        <v>1.8599999999999998E-2</v>
      </c>
      <c r="CU340" s="189">
        <f t="shared" si="511"/>
        <v>1.8600000000000001E-3</v>
      </c>
      <c r="CV340" s="189">
        <f t="shared" si="511"/>
        <v>1.8600000000000001E-3</v>
      </c>
      <c r="CW340" s="189">
        <f t="shared" si="512"/>
        <v>2.9999999999999997E-4</v>
      </c>
      <c r="CX340" s="189">
        <f t="shared" si="513"/>
        <v>3.0000000000000001E-5</v>
      </c>
      <c r="CY340" s="189">
        <f t="shared" si="513"/>
        <v>3.0000000000000001E-5</v>
      </c>
      <c r="CZ340" s="195">
        <f t="shared" si="515"/>
        <v>8.8248317863821004</v>
      </c>
      <c r="DA340" s="195">
        <f t="shared" si="516"/>
        <v>75.085662184478522</v>
      </c>
      <c r="DB340" s="195">
        <f t="shared" si="517"/>
        <v>1.5171282323975168</v>
      </c>
      <c r="DC340" s="195">
        <f t="shared" si="518"/>
        <v>50.499002596658137</v>
      </c>
      <c r="DD340" s="195">
        <f t="shared" si="519"/>
        <v>1.5541676508144324</v>
      </c>
      <c r="DE340" s="195">
        <f t="shared" si="520"/>
        <v>44.546008462379518</v>
      </c>
      <c r="DF340" s="195">
        <f t="shared" si="521"/>
        <v>182.02680091311024</v>
      </c>
    </row>
    <row r="341" spans="89:110" x14ac:dyDescent="0.2">
      <c r="CK341" s="189">
        <v>339</v>
      </c>
      <c r="CL341" s="190">
        <f>'Litter calculation'!G$30+CK341</f>
        <v>43014</v>
      </c>
      <c r="CM341" s="193">
        <f t="shared" si="514"/>
        <v>10</v>
      </c>
      <c r="CN341" s="189">
        <f t="shared" si="505"/>
        <v>0.4</v>
      </c>
      <c r="CO341" s="194">
        <f t="shared" si="506"/>
        <v>0.02</v>
      </c>
      <c r="CP341" s="194">
        <f t="shared" si="507"/>
        <v>0.17499999999999999</v>
      </c>
      <c r="CQ341" s="189">
        <f t="shared" si="508"/>
        <v>0.36870000000000003</v>
      </c>
      <c r="CR341" s="189">
        <f t="shared" si="509"/>
        <v>3.687E-2</v>
      </c>
      <c r="CS341" s="189">
        <f t="shared" si="509"/>
        <v>3.687E-2</v>
      </c>
      <c r="CT341" s="189">
        <f t="shared" si="510"/>
        <v>1.8599999999999998E-2</v>
      </c>
      <c r="CU341" s="189">
        <f t="shared" si="511"/>
        <v>1.8600000000000001E-3</v>
      </c>
      <c r="CV341" s="189">
        <f t="shared" si="511"/>
        <v>1.8600000000000001E-3</v>
      </c>
      <c r="CW341" s="189">
        <f t="shared" si="512"/>
        <v>2.9999999999999997E-4</v>
      </c>
      <c r="CX341" s="189">
        <f t="shared" si="513"/>
        <v>3.0000000000000001E-5</v>
      </c>
      <c r="CY341" s="189">
        <f t="shared" si="513"/>
        <v>3.0000000000000001E-5</v>
      </c>
      <c r="CZ341" s="195">
        <f t="shared" si="515"/>
        <v>8.8096870139838508</v>
      </c>
      <c r="DA341" s="195">
        <f t="shared" si="516"/>
        <v>75.31565986434012</v>
      </c>
      <c r="DB341" s="195">
        <f t="shared" si="517"/>
        <v>1.5150463965873466</v>
      </c>
      <c r="DC341" s="195">
        <f t="shared" si="518"/>
        <v>50.516750249304557</v>
      </c>
      <c r="DD341" s="195">
        <f t="shared" si="519"/>
        <v>1.5577318357170873</v>
      </c>
      <c r="DE341" s="195">
        <f t="shared" si="520"/>
        <v>44.71321985217115</v>
      </c>
      <c r="DF341" s="195">
        <f t="shared" si="521"/>
        <v>182.4280952121041</v>
      </c>
    </row>
    <row r="342" spans="89:110" x14ac:dyDescent="0.2">
      <c r="CK342" s="189">
        <v>340</v>
      </c>
      <c r="CL342" s="190">
        <f>'Litter calculation'!G$30+CK342</f>
        <v>43015</v>
      </c>
      <c r="CM342" s="193">
        <f t="shared" si="514"/>
        <v>10</v>
      </c>
      <c r="CN342" s="189">
        <f t="shared" si="505"/>
        <v>0.4</v>
      </c>
      <c r="CO342" s="194">
        <f t="shared" si="506"/>
        <v>0.02</v>
      </c>
      <c r="CP342" s="194">
        <f t="shared" si="507"/>
        <v>0.17499999999999999</v>
      </c>
      <c r="CQ342" s="189">
        <f t="shared" si="508"/>
        <v>0.36870000000000003</v>
      </c>
      <c r="CR342" s="189">
        <f t="shared" si="509"/>
        <v>3.687E-2</v>
      </c>
      <c r="CS342" s="189">
        <f t="shared" si="509"/>
        <v>3.687E-2</v>
      </c>
      <c r="CT342" s="189">
        <f t="shared" si="510"/>
        <v>1.8599999999999998E-2</v>
      </c>
      <c r="CU342" s="189">
        <f t="shared" si="511"/>
        <v>1.8600000000000001E-3</v>
      </c>
      <c r="CV342" s="189">
        <f t="shared" si="511"/>
        <v>1.8600000000000001E-3</v>
      </c>
      <c r="CW342" s="189">
        <f t="shared" si="512"/>
        <v>2.9999999999999997E-4</v>
      </c>
      <c r="CX342" s="189">
        <f t="shared" si="513"/>
        <v>3.0000000000000001E-5</v>
      </c>
      <c r="CY342" s="189">
        <f t="shared" si="513"/>
        <v>3.0000000000000001E-5</v>
      </c>
      <c r="CZ342" s="195">
        <f t="shared" si="515"/>
        <v>8.7948213307766387</v>
      </c>
      <c r="DA342" s="195">
        <f t="shared" si="516"/>
        <v>75.545588555246624</v>
      </c>
      <c r="DB342" s="195">
        <f t="shared" si="517"/>
        <v>1.5129684293928554</v>
      </c>
      <c r="DC342" s="195">
        <f t="shared" si="518"/>
        <v>50.53449736952939</v>
      </c>
      <c r="DD342" s="195">
        <f t="shared" si="519"/>
        <v>1.5612893973973294</v>
      </c>
      <c r="DE342" s="195">
        <f t="shared" si="520"/>
        <v>44.880426225696333</v>
      </c>
      <c r="DF342" s="195">
        <f t="shared" si="521"/>
        <v>182.8295913080392</v>
      </c>
    </row>
    <row r="343" spans="89:110" x14ac:dyDescent="0.2">
      <c r="CK343" s="189">
        <v>341</v>
      </c>
      <c r="CL343" s="190">
        <f>'Litter calculation'!G$30+CK343</f>
        <v>43016</v>
      </c>
      <c r="CM343" s="193">
        <f t="shared" si="514"/>
        <v>10</v>
      </c>
      <c r="CN343" s="189">
        <f t="shared" si="505"/>
        <v>0.4</v>
      </c>
      <c r="CO343" s="194">
        <f t="shared" si="506"/>
        <v>0.02</v>
      </c>
      <c r="CP343" s="194">
        <f t="shared" si="507"/>
        <v>0.17499999999999999</v>
      </c>
      <c r="CQ343" s="189">
        <f t="shared" si="508"/>
        <v>0.36870000000000003</v>
      </c>
      <c r="CR343" s="189">
        <f t="shared" ref="CR343:CS362" si="522">IF($CM343=12,$D$50,IF($CM343&lt;=2,$D$50,IF($CM343&lt;=5,$D$52,IF($CM343&lt;=8,$D$54,$D$56))))</f>
        <v>3.687E-2</v>
      </c>
      <c r="CS343" s="189">
        <f t="shared" si="522"/>
        <v>3.687E-2</v>
      </c>
      <c r="CT343" s="189">
        <f t="shared" si="510"/>
        <v>1.8599999999999998E-2</v>
      </c>
      <c r="CU343" s="189">
        <f t="shared" ref="CU343:CV362" si="523">IF($CM343=12,$D$58,IF($CM343&lt;=2,$D$58,IF($CM343&lt;=5,$D$60,IF($CM343&lt;=8,$D$62,$D$64))))</f>
        <v>1.8600000000000001E-3</v>
      </c>
      <c r="CV343" s="189">
        <f t="shared" si="523"/>
        <v>1.8600000000000001E-3</v>
      </c>
      <c r="CW343" s="189">
        <f t="shared" si="512"/>
        <v>2.9999999999999997E-4</v>
      </c>
      <c r="CX343" s="189">
        <f t="shared" ref="CX343:CY362" si="524">IF($CM343=12,$D$66,IF($CM343&lt;=2,$D$66,IF($CM343&lt;=5,$D$68,IF($CM343&lt;=8,$D$70,$D$72))))</f>
        <v>3.0000000000000001E-5</v>
      </c>
      <c r="CY343" s="189">
        <f t="shared" si="524"/>
        <v>3.0000000000000001E-5</v>
      </c>
      <c r="CZ343" s="195">
        <f t="shared" si="515"/>
        <v>8.780229593680426</v>
      </c>
      <c r="DA343" s="195">
        <f t="shared" si="516"/>
        <v>75.775448277891613</v>
      </c>
      <c r="DB343" s="195">
        <f t="shared" si="517"/>
        <v>1.5108943236251058</v>
      </c>
      <c r="DC343" s="195">
        <f t="shared" si="518"/>
        <v>50.552243957348601</v>
      </c>
      <c r="DD343" s="195">
        <f t="shared" si="519"/>
        <v>1.564840348162903</v>
      </c>
      <c r="DE343" s="195">
        <f t="shared" si="520"/>
        <v>45.047627583105552</v>
      </c>
      <c r="DF343" s="195">
        <f t="shared" si="521"/>
        <v>183.23128408381422</v>
      </c>
    </row>
    <row r="344" spans="89:110" x14ac:dyDescent="0.2">
      <c r="CK344" s="189">
        <v>342</v>
      </c>
      <c r="CL344" s="190">
        <f>'Litter calculation'!G$30+CK344</f>
        <v>43017</v>
      </c>
      <c r="CM344" s="193">
        <f t="shared" si="514"/>
        <v>10</v>
      </c>
      <c r="CN344" s="189">
        <f t="shared" si="505"/>
        <v>0.4</v>
      </c>
      <c r="CO344" s="194">
        <f t="shared" si="506"/>
        <v>0.02</v>
      </c>
      <c r="CP344" s="194">
        <f t="shared" si="507"/>
        <v>0.17499999999999999</v>
      </c>
      <c r="CQ344" s="189">
        <f t="shared" si="508"/>
        <v>0.36870000000000003</v>
      </c>
      <c r="CR344" s="189">
        <f t="shared" si="522"/>
        <v>3.687E-2</v>
      </c>
      <c r="CS344" s="189">
        <f t="shared" si="522"/>
        <v>3.687E-2</v>
      </c>
      <c r="CT344" s="189">
        <f t="shared" si="510"/>
        <v>1.8599999999999998E-2</v>
      </c>
      <c r="CU344" s="189">
        <f t="shared" si="523"/>
        <v>1.8600000000000001E-3</v>
      </c>
      <c r="CV344" s="189">
        <f t="shared" si="523"/>
        <v>1.8600000000000001E-3</v>
      </c>
      <c r="CW344" s="189">
        <f t="shared" si="512"/>
        <v>2.9999999999999997E-4</v>
      </c>
      <c r="CX344" s="189">
        <f t="shared" si="524"/>
        <v>3.0000000000000001E-5</v>
      </c>
      <c r="CY344" s="189">
        <f t="shared" si="524"/>
        <v>3.0000000000000001E-5</v>
      </c>
      <c r="CZ344" s="195">
        <f t="shared" si="515"/>
        <v>8.7659067543923097</v>
      </c>
      <c r="DA344" s="195">
        <f t="shared" si="516"/>
        <v>76.005239052962466</v>
      </c>
      <c r="DB344" s="195">
        <f t="shared" si="517"/>
        <v>1.5088240721085193</v>
      </c>
      <c r="DC344" s="195">
        <f t="shared" si="518"/>
        <v>50.569990012778163</v>
      </c>
      <c r="DD344" s="195">
        <f t="shared" si="519"/>
        <v>1.5683847002986806</v>
      </c>
      <c r="DE344" s="195">
        <f t="shared" si="520"/>
        <v>45.214823924549293</v>
      </c>
      <c r="DF344" s="195">
        <f t="shared" si="521"/>
        <v>183.63316851708942</v>
      </c>
    </row>
    <row r="345" spans="89:110" x14ac:dyDescent="0.2">
      <c r="CK345" s="189">
        <v>343</v>
      </c>
      <c r="CL345" s="190">
        <f>'Litter calculation'!G$30+CK345</f>
        <v>43018</v>
      </c>
      <c r="CM345" s="193">
        <f t="shared" si="514"/>
        <v>10</v>
      </c>
      <c r="CN345" s="189">
        <f t="shared" si="505"/>
        <v>0.4</v>
      </c>
      <c r="CO345" s="194">
        <f t="shared" si="506"/>
        <v>0.02</v>
      </c>
      <c r="CP345" s="194">
        <f t="shared" si="507"/>
        <v>0.17499999999999999</v>
      </c>
      <c r="CQ345" s="189">
        <f t="shared" si="508"/>
        <v>0.36870000000000003</v>
      </c>
      <c r="CR345" s="189">
        <f t="shared" si="522"/>
        <v>3.687E-2</v>
      </c>
      <c r="CS345" s="189">
        <f t="shared" si="522"/>
        <v>3.687E-2</v>
      </c>
      <c r="CT345" s="189">
        <f t="shared" si="510"/>
        <v>1.8599999999999998E-2</v>
      </c>
      <c r="CU345" s="189">
        <f t="shared" si="523"/>
        <v>1.8600000000000001E-3</v>
      </c>
      <c r="CV345" s="189">
        <f t="shared" si="523"/>
        <v>1.8600000000000001E-3</v>
      </c>
      <c r="CW345" s="189">
        <f t="shared" si="512"/>
        <v>2.9999999999999997E-4</v>
      </c>
      <c r="CX345" s="189">
        <f t="shared" si="524"/>
        <v>3.0000000000000001E-5</v>
      </c>
      <c r="CY345" s="189">
        <f t="shared" si="524"/>
        <v>3.0000000000000001E-5</v>
      </c>
      <c r="CZ345" s="195">
        <f t="shared" si="515"/>
        <v>8.7518478576399499</v>
      </c>
      <c r="DA345" s="195">
        <f t="shared" si="516"/>
        <v>76.23496090114034</v>
      </c>
      <c r="DB345" s="195">
        <f t="shared" si="517"/>
        <v>1.5067576676808521</v>
      </c>
      <c r="DC345" s="195">
        <f t="shared" si="518"/>
        <v>50.587735535834042</v>
      </c>
      <c r="DD345" s="195">
        <f t="shared" si="519"/>
        <v>1.5719224660667066</v>
      </c>
      <c r="DE345" s="195">
        <f t="shared" si="520"/>
        <v>45.382015250178029</v>
      </c>
      <c r="DF345" s="195">
        <f t="shared" si="521"/>
        <v>184.03523967853991</v>
      </c>
    </row>
    <row r="346" spans="89:110" x14ac:dyDescent="0.2">
      <c r="CK346" s="189">
        <v>344</v>
      </c>
      <c r="CL346" s="190">
        <f>'Litter calculation'!G$30+CK346</f>
        <v>43019</v>
      </c>
      <c r="CM346" s="193">
        <f t="shared" si="514"/>
        <v>10</v>
      </c>
      <c r="CN346" s="189">
        <f t="shared" si="505"/>
        <v>0.4</v>
      </c>
      <c r="CO346" s="194">
        <f t="shared" si="506"/>
        <v>0.02</v>
      </c>
      <c r="CP346" s="194">
        <f t="shared" si="507"/>
        <v>0.17499999999999999</v>
      </c>
      <c r="CQ346" s="189">
        <f t="shared" si="508"/>
        <v>0.36870000000000003</v>
      </c>
      <c r="CR346" s="189">
        <f t="shared" si="522"/>
        <v>3.687E-2</v>
      </c>
      <c r="CS346" s="189">
        <f t="shared" si="522"/>
        <v>3.687E-2</v>
      </c>
      <c r="CT346" s="189">
        <f t="shared" si="510"/>
        <v>1.8599999999999998E-2</v>
      </c>
      <c r="CU346" s="189">
        <f t="shared" si="523"/>
        <v>1.8600000000000001E-3</v>
      </c>
      <c r="CV346" s="189">
        <f t="shared" si="523"/>
        <v>1.8600000000000001E-3</v>
      </c>
      <c r="CW346" s="189">
        <f t="shared" si="512"/>
        <v>2.9999999999999997E-4</v>
      </c>
      <c r="CX346" s="189">
        <f t="shared" si="524"/>
        <v>3.0000000000000001E-5</v>
      </c>
      <c r="CY346" s="189">
        <f t="shared" si="524"/>
        <v>3.0000000000000001E-5</v>
      </c>
      <c r="CZ346" s="195">
        <f t="shared" si="515"/>
        <v>8.738048039467202</v>
      </c>
      <c r="DA346" s="195">
        <f t="shared" si="516"/>
        <v>76.46461384310021</v>
      </c>
      <c r="DB346" s="195">
        <f t="shared" si="517"/>
        <v>1.504695103193169</v>
      </c>
      <c r="DC346" s="195">
        <f t="shared" si="518"/>
        <v>50.605480526532219</v>
      </c>
      <c r="DD346" s="195">
        <f t="shared" si="519"/>
        <v>1.5754536577062388</v>
      </c>
      <c r="DE346" s="195">
        <f t="shared" si="520"/>
        <v>45.54920156014223</v>
      </c>
      <c r="DF346" s="195">
        <f t="shared" si="521"/>
        <v>184.43749273014126</v>
      </c>
    </row>
    <row r="347" spans="89:110" x14ac:dyDescent="0.2">
      <c r="CK347" s="189">
        <v>345</v>
      </c>
      <c r="CL347" s="190">
        <f>'Litter calculation'!G$30+CK347</f>
        <v>43020</v>
      </c>
      <c r="CM347" s="193">
        <f t="shared" si="514"/>
        <v>10</v>
      </c>
      <c r="CN347" s="189">
        <f t="shared" si="505"/>
        <v>0.4</v>
      </c>
      <c r="CO347" s="194">
        <f t="shared" si="506"/>
        <v>0.02</v>
      </c>
      <c r="CP347" s="194">
        <f t="shared" si="507"/>
        <v>0.17499999999999999</v>
      </c>
      <c r="CQ347" s="189">
        <f t="shared" si="508"/>
        <v>0.36870000000000003</v>
      </c>
      <c r="CR347" s="189">
        <f t="shared" si="522"/>
        <v>3.687E-2</v>
      </c>
      <c r="CS347" s="189">
        <f t="shared" si="522"/>
        <v>3.687E-2</v>
      </c>
      <c r="CT347" s="189">
        <f t="shared" si="510"/>
        <v>1.8599999999999998E-2</v>
      </c>
      <c r="CU347" s="189">
        <f t="shared" si="523"/>
        <v>1.8600000000000001E-3</v>
      </c>
      <c r="CV347" s="189">
        <f t="shared" si="523"/>
        <v>1.8600000000000001E-3</v>
      </c>
      <c r="CW347" s="189">
        <f t="shared" si="512"/>
        <v>2.9999999999999997E-4</v>
      </c>
      <c r="CX347" s="189">
        <f t="shared" si="524"/>
        <v>3.0000000000000001E-5</v>
      </c>
      <c r="CY347" s="189">
        <f t="shared" si="524"/>
        <v>3.0000000000000001E-5</v>
      </c>
      <c r="CZ347" s="195">
        <f t="shared" si="515"/>
        <v>8.724502525551328</v>
      </c>
      <c r="DA347" s="195">
        <f t="shared" si="516"/>
        <v>76.69419789951084</v>
      </c>
      <c r="DB347" s="195">
        <f t="shared" si="517"/>
        <v>1.5026363715098199</v>
      </c>
      <c r="DC347" s="195">
        <f t="shared" si="518"/>
        <v>50.623224984888658</v>
      </c>
      <c r="DD347" s="195">
        <f t="shared" si="519"/>
        <v>1.5789782874337914</v>
      </c>
      <c r="DE347" s="195">
        <f t="shared" si="520"/>
        <v>45.716382854592361</v>
      </c>
      <c r="DF347" s="195">
        <f t="shared" si="521"/>
        <v>184.8399229234868</v>
      </c>
    </row>
    <row r="348" spans="89:110" x14ac:dyDescent="0.2">
      <c r="CK348" s="189">
        <v>346</v>
      </c>
      <c r="CL348" s="190">
        <f>'Litter calculation'!G$30+CK348</f>
        <v>43021</v>
      </c>
      <c r="CM348" s="193">
        <f t="shared" si="514"/>
        <v>10</v>
      </c>
      <c r="CN348" s="189">
        <f t="shared" si="505"/>
        <v>0.4</v>
      </c>
      <c r="CO348" s="194">
        <f t="shared" si="506"/>
        <v>0.02</v>
      </c>
      <c r="CP348" s="194">
        <f t="shared" si="507"/>
        <v>0.17499999999999999</v>
      </c>
      <c r="CQ348" s="189">
        <f t="shared" si="508"/>
        <v>0.36870000000000003</v>
      </c>
      <c r="CR348" s="189">
        <f t="shared" si="522"/>
        <v>3.687E-2</v>
      </c>
      <c r="CS348" s="189">
        <f t="shared" si="522"/>
        <v>3.687E-2</v>
      </c>
      <c r="CT348" s="189">
        <f t="shared" si="510"/>
        <v>1.8599999999999998E-2</v>
      </c>
      <c r="CU348" s="189">
        <f t="shared" si="523"/>
        <v>1.8600000000000001E-3</v>
      </c>
      <c r="CV348" s="189">
        <f t="shared" si="523"/>
        <v>1.8600000000000001E-3</v>
      </c>
      <c r="CW348" s="189">
        <f t="shared" si="512"/>
        <v>2.9999999999999997E-4</v>
      </c>
      <c r="CX348" s="189">
        <f t="shared" si="524"/>
        <v>3.0000000000000001E-5</v>
      </c>
      <c r="CY348" s="189">
        <f t="shared" si="524"/>
        <v>3.0000000000000001E-5</v>
      </c>
      <c r="CZ348" s="195">
        <f t="shared" si="515"/>
        <v>8.7112066295512296</v>
      </c>
      <c r="DA348" s="195">
        <f t="shared" si="516"/>
        <v>76.923713091034799</v>
      </c>
      <c r="DB348" s="195">
        <f t="shared" si="517"/>
        <v>1.5005814655084146</v>
      </c>
      <c r="DC348" s="195">
        <f t="shared" si="518"/>
        <v>50.640968910919334</v>
      </c>
      <c r="DD348" s="195">
        <f t="shared" si="519"/>
        <v>1.5824963674431769</v>
      </c>
      <c r="DE348" s="195">
        <f t="shared" si="520"/>
        <v>45.883559133678894</v>
      </c>
      <c r="DF348" s="195">
        <f t="shared" si="521"/>
        <v>185.24252559813584</v>
      </c>
    </row>
    <row r="349" spans="89:110" x14ac:dyDescent="0.2">
      <c r="CK349" s="189">
        <v>347</v>
      </c>
      <c r="CL349" s="190">
        <f>'Litter calculation'!G$30+CK349</f>
        <v>43022</v>
      </c>
      <c r="CM349" s="193">
        <f t="shared" si="514"/>
        <v>10</v>
      </c>
      <c r="CN349" s="189">
        <f t="shared" si="505"/>
        <v>0.4</v>
      </c>
      <c r="CO349" s="194">
        <f t="shared" si="506"/>
        <v>0.02</v>
      </c>
      <c r="CP349" s="194">
        <f t="shared" si="507"/>
        <v>0.17499999999999999</v>
      </c>
      <c r="CQ349" s="189">
        <f t="shared" si="508"/>
        <v>0.36870000000000003</v>
      </c>
      <c r="CR349" s="189">
        <f t="shared" si="522"/>
        <v>3.687E-2</v>
      </c>
      <c r="CS349" s="189">
        <f t="shared" si="522"/>
        <v>3.687E-2</v>
      </c>
      <c r="CT349" s="189">
        <f t="shared" si="510"/>
        <v>1.8599999999999998E-2</v>
      </c>
      <c r="CU349" s="189">
        <f t="shared" si="523"/>
        <v>1.8600000000000001E-3</v>
      </c>
      <c r="CV349" s="189">
        <f t="shared" si="523"/>
        <v>1.8600000000000001E-3</v>
      </c>
      <c r="CW349" s="189">
        <f t="shared" si="512"/>
        <v>2.9999999999999997E-4</v>
      </c>
      <c r="CX349" s="189">
        <f t="shared" si="524"/>
        <v>3.0000000000000001E-5</v>
      </c>
      <c r="CY349" s="189">
        <f t="shared" si="524"/>
        <v>3.0000000000000001E-5</v>
      </c>
      <c r="CZ349" s="195">
        <f t="shared" si="515"/>
        <v>8.6981557514861105</v>
      </c>
      <c r="DA349" s="195">
        <f t="shared" si="516"/>
        <v>77.153159438328458</v>
      </c>
      <c r="DB349" s="195">
        <f t="shared" si="517"/>
        <v>1.4985303780797985</v>
      </c>
      <c r="DC349" s="195">
        <f t="shared" si="518"/>
        <v>50.658712304640211</v>
      </c>
      <c r="DD349" s="195">
        <f t="shared" si="519"/>
        <v>1.5860079099055484</v>
      </c>
      <c r="DE349" s="195">
        <f t="shared" si="520"/>
        <v>46.050730397552279</v>
      </c>
      <c r="DF349" s="195">
        <f t="shared" si="521"/>
        <v>185.64529617999241</v>
      </c>
    </row>
    <row r="350" spans="89:110" x14ac:dyDescent="0.2">
      <c r="CK350" s="189">
        <v>348</v>
      </c>
      <c r="CL350" s="190">
        <f>'Litter calculation'!G$30+CK350</f>
        <v>43023</v>
      </c>
      <c r="CM350" s="193">
        <f t="shared" si="514"/>
        <v>10</v>
      </c>
      <c r="CN350" s="189">
        <f t="shared" si="505"/>
        <v>0.4</v>
      </c>
      <c r="CO350" s="194">
        <f t="shared" si="506"/>
        <v>0.02</v>
      </c>
      <c r="CP350" s="194">
        <f t="shared" si="507"/>
        <v>0.17499999999999999</v>
      </c>
      <c r="CQ350" s="189">
        <f t="shared" si="508"/>
        <v>0.36870000000000003</v>
      </c>
      <c r="CR350" s="189">
        <f t="shared" si="522"/>
        <v>3.687E-2</v>
      </c>
      <c r="CS350" s="189">
        <f t="shared" si="522"/>
        <v>3.687E-2</v>
      </c>
      <c r="CT350" s="189">
        <f t="shared" si="510"/>
        <v>1.8599999999999998E-2</v>
      </c>
      <c r="CU350" s="189">
        <f t="shared" si="523"/>
        <v>1.8600000000000001E-3</v>
      </c>
      <c r="CV350" s="189">
        <f t="shared" si="523"/>
        <v>1.8600000000000001E-3</v>
      </c>
      <c r="CW350" s="189">
        <f t="shared" si="512"/>
        <v>2.9999999999999997E-4</v>
      </c>
      <c r="CX350" s="189">
        <f t="shared" si="524"/>
        <v>3.0000000000000001E-5</v>
      </c>
      <c r="CY350" s="189">
        <f t="shared" si="524"/>
        <v>3.0000000000000001E-5</v>
      </c>
      <c r="CZ350" s="195">
        <f t="shared" si="515"/>
        <v>8.685345376144026</v>
      </c>
      <c r="DA350" s="195">
        <f t="shared" si="516"/>
        <v>77.382536962041982</v>
      </c>
      <c r="DB350" s="195">
        <f t="shared" si="517"/>
        <v>1.4964831021280274</v>
      </c>
      <c r="DC350" s="195">
        <f t="shared" si="518"/>
        <v>50.676455166067264</v>
      </c>
      <c r="DD350" s="195">
        <f t="shared" si="519"/>
        <v>1.5895129269694419</v>
      </c>
      <c r="DE350" s="195">
        <f t="shared" si="520"/>
        <v>46.217896646362973</v>
      </c>
      <c r="DF350" s="195">
        <f t="shared" si="521"/>
        <v>186.0482301797137</v>
      </c>
    </row>
    <row r="351" spans="89:110" x14ac:dyDescent="0.2">
      <c r="CK351" s="189">
        <v>349</v>
      </c>
      <c r="CL351" s="190">
        <f>'Litter calculation'!G$30+CK351</f>
        <v>43024</v>
      </c>
      <c r="CM351" s="193">
        <f t="shared" si="514"/>
        <v>10</v>
      </c>
      <c r="CN351" s="189">
        <f t="shared" si="505"/>
        <v>0.4</v>
      </c>
      <c r="CO351" s="194">
        <f t="shared" si="506"/>
        <v>0.02</v>
      </c>
      <c r="CP351" s="194">
        <f t="shared" si="507"/>
        <v>0.17499999999999999</v>
      </c>
      <c r="CQ351" s="189">
        <f t="shared" si="508"/>
        <v>0.36870000000000003</v>
      </c>
      <c r="CR351" s="189">
        <f t="shared" si="522"/>
        <v>3.687E-2</v>
      </c>
      <c r="CS351" s="189">
        <f t="shared" si="522"/>
        <v>3.687E-2</v>
      </c>
      <c r="CT351" s="189">
        <f t="shared" si="510"/>
        <v>1.8599999999999998E-2</v>
      </c>
      <c r="CU351" s="189">
        <f t="shared" si="523"/>
        <v>1.8600000000000001E-3</v>
      </c>
      <c r="CV351" s="189">
        <f t="shared" si="523"/>
        <v>1.8600000000000001E-3</v>
      </c>
      <c r="CW351" s="189">
        <f t="shared" si="512"/>
        <v>2.9999999999999997E-4</v>
      </c>
      <c r="CX351" s="189">
        <f t="shared" si="524"/>
        <v>3.0000000000000001E-5</v>
      </c>
      <c r="CY351" s="189">
        <f t="shared" si="524"/>
        <v>3.0000000000000001E-5</v>
      </c>
      <c r="CZ351" s="195">
        <f t="shared" si="515"/>
        <v>8.6727710715197492</v>
      </c>
      <c r="DA351" s="195">
        <f t="shared" si="516"/>
        <v>77.61184568281935</v>
      </c>
      <c r="DB351" s="195">
        <f t="shared" si="517"/>
        <v>1.4944396305703431</v>
      </c>
      <c r="DC351" s="195">
        <f t="shared" si="518"/>
        <v>50.694197495216457</v>
      </c>
      <c r="DD351" s="195">
        <f t="shared" si="519"/>
        <v>1.5930114307608176</v>
      </c>
      <c r="DE351" s="195">
        <f t="shared" si="520"/>
        <v>46.385057880261428</v>
      </c>
      <c r="DF351" s="195">
        <f t="shared" si="521"/>
        <v>186.45132319114813</v>
      </c>
    </row>
    <row r="352" spans="89:110" x14ac:dyDescent="0.2">
      <c r="CK352" s="189">
        <v>350</v>
      </c>
      <c r="CL352" s="190">
        <f>'Litter calculation'!G$30+CK352</f>
        <v>43025</v>
      </c>
      <c r="CM352" s="193">
        <f t="shared" si="514"/>
        <v>10</v>
      </c>
      <c r="CN352" s="189">
        <f t="shared" si="505"/>
        <v>0.4</v>
      </c>
      <c r="CO352" s="194">
        <f t="shared" si="506"/>
        <v>0.02</v>
      </c>
      <c r="CP352" s="194">
        <f t="shared" si="507"/>
        <v>0.17499999999999999</v>
      </c>
      <c r="CQ352" s="189">
        <f t="shared" si="508"/>
        <v>0.36870000000000003</v>
      </c>
      <c r="CR352" s="189">
        <f t="shared" si="522"/>
        <v>3.687E-2</v>
      </c>
      <c r="CS352" s="189">
        <f t="shared" si="522"/>
        <v>3.687E-2</v>
      </c>
      <c r="CT352" s="189">
        <f t="shared" si="510"/>
        <v>1.8599999999999998E-2</v>
      </c>
      <c r="CU352" s="189">
        <f t="shared" si="523"/>
        <v>1.8600000000000001E-3</v>
      </c>
      <c r="CV352" s="189">
        <f t="shared" si="523"/>
        <v>1.8600000000000001E-3</v>
      </c>
      <c r="CW352" s="189">
        <f t="shared" si="512"/>
        <v>2.9999999999999997E-4</v>
      </c>
      <c r="CX352" s="189">
        <f t="shared" si="524"/>
        <v>3.0000000000000001E-5</v>
      </c>
      <c r="CY352" s="189">
        <f t="shared" si="524"/>
        <v>3.0000000000000001E-5</v>
      </c>
      <c r="CZ352" s="195">
        <f t="shared" si="515"/>
        <v>8.6604284872814343</v>
      </c>
      <c r="DA352" s="195">
        <f t="shared" si="516"/>
        <v>77.841085621298333</v>
      </c>
      <c r="DB352" s="195">
        <f t="shared" si="517"/>
        <v>1.4923999563371497</v>
      </c>
      <c r="DC352" s="195">
        <f t="shared" si="518"/>
        <v>50.711939292103757</v>
      </c>
      <c r="DD352" s="195">
        <f t="shared" si="519"/>
        <v>1.596503433383103</v>
      </c>
      <c r="DE352" s="195">
        <f t="shared" si="520"/>
        <v>46.552214099398093</v>
      </c>
      <c r="DF352" s="195">
        <f t="shared" si="521"/>
        <v>186.85457088980189</v>
      </c>
    </row>
    <row r="353" spans="89:110" x14ac:dyDescent="0.2">
      <c r="CK353" s="189">
        <v>351</v>
      </c>
      <c r="CL353" s="190">
        <f>'Litter calculation'!G$30+CK353</f>
        <v>43026</v>
      </c>
      <c r="CM353" s="193">
        <f t="shared" si="514"/>
        <v>10</v>
      </c>
      <c r="CN353" s="189">
        <f t="shared" si="505"/>
        <v>0.4</v>
      </c>
      <c r="CO353" s="194">
        <f t="shared" si="506"/>
        <v>0.02</v>
      </c>
      <c r="CP353" s="194">
        <f t="shared" si="507"/>
        <v>0.17499999999999999</v>
      </c>
      <c r="CQ353" s="189">
        <f t="shared" si="508"/>
        <v>0.36870000000000003</v>
      </c>
      <c r="CR353" s="189">
        <f t="shared" si="522"/>
        <v>3.687E-2</v>
      </c>
      <c r="CS353" s="189">
        <f t="shared" si="522"/>
        <v>3.687E-2</v>
      </c>
      <c r="CT353" s="189">
        <f t="shared" si="510"/>
        <v>1.8599999999999998E-2</v>
      </c>
      <c r="CU353" s="189">
        <f t="shared" si="523"/>
        <v>1.8600000000000001E-3</v>
      </c>
      <c r="CV353" s="189">
        <f t="shared" si="523"/>
        <v>1.8600000000000001E-3</v>
      </c>
      <c r="CW353" s="189">
        <f t="shared" si="512"/>
        <v>2.9999999999999997E-4</v>
      </c>
      <c r="CX353" s="189">
        <f t="shared" si="524"/>
        <v>3.0000000000000001E-5</v>
      </c>
      <c r="CY353" s="189">
        <f t="shared" si="524"/>
        <v>3.0000000000000001E-5</v>
      </c>
      <c r="CZ353" s="195">
        <f t="shared" si="515"/>
        <v>8.6483133532655305</v>
      </c>
      <c r="DA353" s="195">
        <f t="shared" si="516"/>
        <v>78.070256798110549</v>
      </c>
      <c r="DB353" s="195">
        <f t="shared" si="517"/>
        <v>1.490364072371988</v>
      </c>
      <c r="DC353" s="195">
        <f t="shared" si="518"/>
        <v>50.729680556745137</v>
      </c>
      <c r="DD353" s="195">
        <f t="shared" si="519"/>
        <v>1.5999889469172337</v>
      </c>
      <c r="DE353" s="195">
        <f t="shared" si="520"/>
        <v>46.719365303923396</v>
      </c>
      <c r="DF353" s="195">
        <f t="shared" si="521"/>
        <v>187.2579690313338</v>
      </c>
    </row>
    <row r="354" spans="89:110" x14ac:dyDescent="0.2">
      <c r="CK354" s="189">
        <v>352</v>
      </c>
      <c r="CL354" s="190">
        <f>'Litter calculation'!G$30+CK354</f>
        <v>43027</v>
      </c>
      <c r="CM354" s="193">
        <f t="shared" si="514"/>
        <v>10</v>
      </c>
      <c r="CN354" s="189">
        <f t="shared" si="505"/>
        <v>0.4</v>
      </c>
      <c r="CO354" s="194">
        <f t="shared" si="506"/>
        <v>0.02</v>
      </c>
      <c r="CP354" s="194">
        <f t="shared" si="507"/>
        <v>0.17499999999999999</v>
      </c>
      <c r="CQ354" s="189">
        <f t="shared" si="508"/>
        <v>0.36870000000000003</v>
      </c>
      <c r="CR354" s="189">
        <f t="shared" si="522"/>
        <v>3.687E-2</v>
      </c>
      <c r="CS354" s="189">
        <f t="shared" si="522"/>
        <v>3.687E-2</v>
      </c>
      <c r="CT354" s="189">
        <f t="shared" si="510"/>
        <v>1.8599999999999998E-2</v>
      </c>
      <c r="CU354" s="189">
        <f t="shared" si="523"/>
        <v>1.8600000000000001E-3</v>
      </c>
      <c r="CV354" s="189">
        <f t="shared" si="523"/>
        <v>1.8600000000000001E-3</v>
      </c>
      <c r="CW354" s="189">
        <f t="shared" si="512"/>
        <v>2.9999999999999997E-4</v>
      </c>
      <c r="CX354" s="189">
        <f t="shared" si="524"/>
        <v>3.0000000000000001E-5</v>
      </c>
      <c r="CY354" s="189">
        <f t="shared" si="524"/>
        <v>3.0000000000000001E-5</v>
      </c>
      <c r="CZ354" s="195">
        <f t="shared" si="515"/>
        <v>8.6364214779994377</v>
      </c>
      <c r="DA354" s="195">
        <f t="shared" si="516"/>
        <v>78.29935923388139</v>
      </c>
      <c r="DB354" s="195">
        <f t="shared" si="517"/>
        <v>1.4883319716315118</v>
      </c>
      <c r="DC354" s="195">
        <f t="shared" si="518"/>
        <v>50.747421289156563</v>
      </c>
      <c r="DD354" s="195">
        <f t="shared" si="519"/>
        <v>1.6034679834216958</v>
      </c>
      <c r="DE354" s="195">
        <f t="shared" si="520"/>
        <v>46.886511493987783</v>
      </c>
      <c r="DF354" s="195">
        <f t="shared" si="521"/>
        <v>187.66151345007836</v>
      </c>
    </row>
    <row r="355" spans="89:110" x14ac:dyDescent="0.2">
      <c r="CK355" s="189">
        <v>353</v>
      </c>
      <c r="CL355" s="190">
        <f>'Litter calculation'!G$30+CK355</f>
        <v>43028</v>
      </c>
      <c r="CM355" s="193">
        <f t="shared" si="514"/>
        <v>10</v>
      </c>
      <c r="CN355" s="189">
        <f t="shared" si="505"/>
        <v>0.4</v>
      </c>
      <c r="CO355" s="194">
        <f t="shared" si="506"/>
        <v>0.02</v>
      </c>
      <c r="CP355" s="194">
        <f t="shared" si="507"/>
        <v>0.17499999999999999</v>
      </c>
      <c r="CQ355" s="189">
        <f t="shared" si="508"/>
        <v>0.36870000000000003</v>
      </c>
      <c r="CR355" s="189">
        <f t="shared" si="522"/>
        <v>3.687E-2</v>
      </c>
      <c r="CS355" s="189">
        <f t="shared" si="522"/>
        <v>3.687E-2</v>
      </c>
      <c r="CT355" s="189">
        <f t="shared" si="510"/>
        <v>1.8599999999999998E-2</v>
      </c>
      <c r="CU355" s="189">
        <f t="shared" si="523"/>
        <v>1.8600000000000001E-3</v>
      </c>
      <c r="CV355" s="189">
        <f t="shared" si="523"/>
        <v>1.8600000000000001E-3</v>
      </c>
      <c r="CW355" s="189">
        <f t="shared" si="512"/>
        <v>2.9999999999999997E-4</v>
      </c>
      <c r="CX355" s="189">
        <f t="shared" si="524"/>
        <v>3.0000000000000001E-5</v>
      </c>
      <c r="CY355" s="189">
        <f t="shared" si="524"/>
        <v>3.0000000000000001E-5</v>
      </c>
      <c r="CZ355" s="195">
        <f t="shared" si="515"/>
        <v>8.6247487472513757</v>
      </c>
      <c r="DA355" s="195">
        <f t="shared" si="516"/>
        <v>78.528392949230081</v>
      </c>
      <c r="DB355" s="195">
        <f t="shared" si="517"/>
        <v>1.4863036470854634</v>
      </c>
      <c r="DC355" s="195">
        <f t="shared" si="518"/>
        <v>50.765161489354</v>
      </c>
      <c r="DD355" s="195">
        <f t="shared" si="519"/>
        <v>1.6069405549325675</v>
      </c>
      <c r="DE355" s="195">
        <f t="shared" si="520"/>
        <v>47.053652669741687</v>
      </c>
      <c r="DF355" s="195">
        <f t="shared" si="521"/>
        <v>188.06520005759521</v>
      </c>
    </row>
    <row r="356" spans="89:110" x14ac:dyDescent="0.2">
      <c r="CK356" s="189">
        <v>354</v>
      </c>
      <c r="CL356" s="190">
        <f>'Litter calculation'!G$30+CK356</f>
        <v>43029</v>
      </c>
      <c r="CM356" s="193">
        <f t="shared" si="514"/>
        <v>10</v>
      </c>
      <c r="CN356" s="189">
        <f t="shared" si="505"/>
        <v>0.4</v>
      </c>
      <c r="CO356" s="194">
        <f t="shared" si="506"/>
        <v>0.02</v>
      </c>
      <c r="CP356" s="194">
        <f t="shared" si="507"/>
        <v>0.17499999999999999</v>
      </c>
      <c r="CQ356" s="189">
        <f t="shared" si="508"/>
        <v>0.36870000000000003</v>
      </c>
      <c r="CR356" s="189">
        <f t="shared" si="522"/>
        <v>3.687E-2</v>
      </c>
      <c r="CS356" s="189">
        <f t="shared" si="522"/>
        <v>3.687E-2</v>
      </c>
      <c r="CT356" s="189">
        <f t="shared" si="510"/>
        <v>1.8599999999999998E-2</v>
      </c>
      <c r="CU356" s="189">
        <f t="shared" si="523"/>
        <v>1.8600000000000001E-3</v>
      </c>
      <c r="CV356" s="189">
        <f t="shared" si="523"/>
        <v>1.8600000000000001E-3</v>
      </c>
      <c r="CW356" s="189">
        <f t="shared" si="512"/>
        <v>2.9999999999999997E-4</v>
      </c>
      <c r="CX356" s="189">
        <f t="shared" si="524"/>
        <v>3.0000000000000001E-5</v>
      </c>
      <c r="CY356" s="189">
        <f t="shared" si="524"/>
        <v>3.0000000000000001E-5</v>
      </c>
      <c r="CZ356" s="195">
        <f t="shared" si="515"/>
        <v>8.6132911226069915</v>
      </c>
      <c r="DA356" s="195">
        <f t="shared" si="516"/>
        <v>78.757357964769653</v>
      </c>
      <c r="DB356" s="195">
        <f t="shared" si="517"/>
        <v>1.4842790917166491</v>
      </c>
      <c r="DC356" s="195">
        <f t="shared" si="518"/>
        <v>50.782901157353415</v>
      </c>
      <c r="DD356" s="195">
        <f t="shared" si="519"/>
        <v>1.6104066734635607</v>
      </c>
      <c r="DE356" s="195">
        <f t="shared" si="520"/>
        <v>47.220788831335533</v>
      </c>
      <c r="DF356" s="195">
        <f t="shared" si="521"/>
        <v>188.46902484124581</v>
      </c>
    </row>
    <row r="357" spans="89:110" x14ac:dyDescent="0.2">
      <c r="CK357" s="189">
        <v>355</v>
      </c>
      <c r="CL357" s="190">
        <f>'Litter calculation'!G$30+CK357</f>
        <v>43030</v>
      </c>
      <c r="CM357" s="193">
        <f t="shared" si="514"/>
        <v>10</v>
      </c>
      <c r="CN357" s="189">
        <f t="shared" si="505"/>
        <v>0.4</v>
      </c>
      <c r="CO357" s="194">
        <f t="shared" si="506"/>
        <v>0.02</v>
      </c>
      <c r="CP357" s="194">
        <f t="shared" si="507"/>
        <v>0.17499999999999999</v>
      </c>
      <c r="CQ357" s="189">
        <f t="shared" si="508"/>
        <v>0.36870000000000003</v>
      </c>
      <c r="CR357" s="189">
        <f t="shared" si="522"/>
        <v>3.687E-2</v>
      </c>
      <c r="CS357" s="189">
        <f t="shared" si="522"/>
        <v>3.687E-2</v>
      </c>
      <c r="CT357" s="189">
        <f t="shared" si="510"/>
        <v>1.8599999999999998E-2</v>
      </c>
      <c r="CU357" s="189">
        <f t="shared" si="523"/>
        <v>1.8600000000000001E-3</v>
      </c>
      <c r="CV357" s="189">
        <f t="shared" si="523"/>
        <v>1.8600000000000001E-3</v>
      </c>
      <c r="CW357" s="189">
        <f t="shared" si="512"/>
        <v>2.9999999999999997E-4</v>
      </c>
      <c r="CX357" s="189">
        <f t="shared" si="524"/>
        <v>3.0000000000000001E-5</v>
      </c>
      <c r="CY357" s="189">
        <f t="shared" si="524"/>
        <v>3.0000000000000001E-5</v>
      </c>
      <c r="CZ357" s="195">
        <f t="shared" si="515"/>
        <v>8.6020446400721813</v>
      </c>
      <c r="DA357" s="195">
        <f t="shared" si="516"/>
        <v>78.986254301106953</v>
      </c>
      <c r="DB357" s="195">
        <f t="shared" si="517"/>
        <v>1.4822582985209152</v>
      </c>
      <c r="DC357" s="195">
        <f t="shared" si="518"/>
        <v>50.800640293170773</v>
      </c>
      <c r="DD357" s="195">
        <f t="shared" si="519"/>
        <v>1.6138663510060625</v>
      </c>
      <c r="DE357" s="195">
        <f t="shared" si="520"/>
        <v>47.38791997891974</v>
      </c>
      <c r="DF357" s="195">
        <f t="shared" si="521"/>
        <v>188.87298386279664</v>
      </c>
    </row>
    <row r="358" spans="89:110" x14ac:dyDescent="0.2">
      <c r="CK358" s="189">
        <v>356</v>
      </c>
      <c r="CL358" s="190">
        <f>'Litter calculation'!G$30+CK358</f>
        <v>43031</v>
      </c>
      <c r="CM358" s="193">
        <f t="shared" si="514"/>
        <v>10</v>
      </c>
      <c r="CN358" s="189">
        <f t="shared" si="505"/>
        <v>0.4</v>
      </c>
      <c r="CO358" s="194">
        <f t="shared" si="506"/>
        <v>0.02</v>
      </c>
      <c r="CP358" s="194">
        <f t="shared" si="507"/>
        <v>0.17499999999999999</v>
      </c>
      <c r="CQ358" s="189">
        <f t="shared" si="508"/>
        <v>0.36870000000000003</v>
      </c>
      <c r="CR358" s="189">
        <f t="shared" si="522"/>
        <v>3.687E-2</v>
      </c>
      <c r="CS358" s="189">
        <f t="shared" si="522"/>
        <v>3.687E-2</v>
      </c>
      <c r="CT358" s="189">
        <f t="shared" si="510"/>
        <v>1.8599999999999998E-2</v>
      </c>
      <c r="CU358" s="189">
        <f t="shared" si="523"/>
        <v>1.8600000000000001E-3</v>
      </c>
      <c r="CV358" s="189">
        <f t="shared" si="523"/>
        <v>1.8600000000000001E-3</v>
      </c>
      <c r="CW358" s="189">
        <f t="shared" si="512"/>
        <v>2.9999999999999997E-4</v>
      </c>
      <c r="CX358" s="189">
        <f t="shared" si="524"/>
        <v>3.0000000000000001E-5</v>
      </c>
      <c r="CY358" s="189">
        <f t="shared" si="524"/>
        <v>3.0000000000000001E-5</v>
      </c>
      <c r="CZ358" s="195">
        <f t="shared" si="515"/>
        <v>8.5910054087016743</v>
      </c>
      <c r="DA358" s="195">
        <f t="shared" si="516"/>
        <v>79.215081978842662</v>
      </c>
      <c r="DB358" s="195">
        <f t="shared" si="517"/>
        <v>1.4802412605071236</v>
      </c>
      <c r="DC358" s="195">
        <f t="shared" si="518"/>
        <v>50.818378896822033</v>
      </c>
      <c r="DD358" s="195">
        <f t="shared" si="519"/>
        <v>1.6173195995291767</v>
      </c>
      <c r="DE358" s="195">
        <f t="shared" si="520"/>
        <v>47.555046112644725</v>
      </c>
      <c r="DF358" s="195">
        <f t="shared" si="521"/>
        <v>189.27707325704739</v>
      </c>
    </row>
    <row r="359" spans="89:110" x14ac:dyDescent="0.2">
      <c r="CK359" s="189">
        <v>357</v>
      </c>
      <c r="CL359" s="190">
        <f>'Litter calculation'!G$30+CK359</f>
        <v>43032</v>
      </c>
      <c r="CM359" s="193">
        <f t="shared" si="514"/>
        <v>10</v>
      </c>
      <c r="CN359" s="189">
        <f t="shared" si="505"/>
        <v>0.4</v>
      </c>
      <c r="CO359" s="194">
        <f t="shared" si="506"/>
        <v>0.02</v>
      </c>
      <c r="CP359" s="194">
        <f t="shared" si="507"/>
        <v>0.17499999999999999</v>
      </c>
      <c r="CQ359" s="189">
        <f t="shared" si="508"/>
        <v>0.36870000000000003</v>
      </c>
      <c r="CR359" s="189">
        <f t="shared" si="522"/>
        <v>3.687E-2</v>
      </c>
      <c r="CS359" s="189">
        <f t="shared" si="522"/>
        <v>3.687E-2</v>
      </c>
      <c r="CT359" s="189">
        <f t="shared" si="510"/>
        <v>1.8599999999999998E-2</v>
      </c>
      <c r="CU359" s="189">
        <f t="shared" si="523"/>
        <v>1.8600000000000001E-3</v>
      </c>
      <c r="CV359" s="189">
        <f t="shared" si="523"/>
        <v>1.8600000000000001E-3</v>
      </c>
      <c r="CW359" s="189">
        <f t="shared" si="512"/>
        <v>2.9999999999999997E-4</v>
      </c>
      <c r="CX359" s="189">
        <f t="shared" si="524"/>
        <v>3.0000000000000001E-5</v>
      </c>
      <c r="CY359" s="189">
        <f t="shared" si="524"/>
        <v>3.0000000000000001E-5</v>
      </c>
      <c r="CZ359" s="195">
        <f t="shared" si="515"/>
        <v>8.5801696092528772</v>
      </c>
      <c r="DA359" s="195">
        <f t="shared" si="516"/>
        <v>79.443841018571263</v>
      </c>
      <c r="DB359" s="195">
        <f t="shared" si="517"/>
        <v>1.4782279706971275</v>
      </c>
      <c r="DC359" s="195">
        <f t="shared" si="518"/>
        <v>50.836116968323168</v>
      </c>
      <c r="DD359" s="195">
        <f t="shared" si="519"/>
        <v>1.6207664309797656</v>
      </c>
      <c r="DE359" s="195">
        <f t="shared" si="520"/>
        <v>47.722167232660901</v>
      </c>
      <c r="DF359" s="195">
        <f t="shared" si="521"/>
        <v>189.68128923048508</v>
      </c>
    </row>
    <row r="360" spans="89:110" x14ac:dyDescent="0.2">
      <c r="CK360" s="189">
        <v>358</v>
      </c>
      <c r="CL360" s="190">
        <f>'Litter calculation'!G$30+CK360</f>
        <v>43033</v>
      </c>
      <c r="CM360" s="193">
        <f t="shared" si="514"/>
        <v>10</v>
      </c>
      <c r="CN360" s="189">
        <f t="shared" si="505"/>
        <v>0.4</v>
      </c>
      <c r="CO360" s="194">
        <f t="shared" si="506"/>
        <v>0.02</v>
      </c>
      <c r="CP360" s="194">
        <f t="shared" si="507"/>
        <v>0.17499999999999999</v>
      </c>
      <c r="CQ360" s="189">
        <f t="shared" si="508"/>
        <v>0.36870000000000003</v>
      </c>
      <c r="CR360" s="189">
        <f t="shared" si="522"/>
        <v>3.687E-2</v>
      </c>
      <c r="CS360" s="189">
        <f t="shared" si="522"/>
        <v>3.687E-2</v>
      </c>
      <c r="CT360" s="189">
        <f t="shared" si="510"/>
        <v>1.8599999999999998E-2</v>
      </c>
      <c r="CU360" s="189">
        <f t="shared" si="523"/>
        <v>1.8600000000000001E-3</v>
      </c>
      <c r="CV360" s="189">
        <f t="shared" si="523"/>
        <v>1.8600000000000001E-3</v>
      </c>
      <c r="CW360" s="189">
        <f t="shared" si="512"/>
        <v>2.9999999999999997E-4</v>
      </c>
      <c r="CX360" s="189">
        <f t="shared" si="524"/>
        <v>3.0000000000000001E-5</v>
      </c>
      <c r="CY360" s="189">
        <f t="shared" si="524"/>
        <v>3.0000000000000001E-5</v>
      </c>
      <c r="CZ360" s="195">
        <f t="shared" si="515"/>
        <v>8.5695334928645366</v>
      </c>
      <c r="DA360" s="195">
        <f t="shared" si="516"/>
        <v>79.672531440881073</v>
      </c>
      <c r="DB360" s="195">
        <f t="shared" si="517"/>
        <v>1.4762184221257475</v>
      </c>
      <c r="DC360" s="195">
        <f t="shared" si="518"/>
        <v>50.853854507690137</v>
      </c>
      <c r="DD360" s="195">
        <f t="shared" si="519"/>
        <v>1.6242068572824904</v>
      </c>
      <c r="DE360" s="195">
        <f t="shared" si="520"/>
        <v>47.889283339118684</v>
      </c>
      <c r="DF360" s="195">
        <f t="shared" si="521"/>
        <v>190.08562805996269</v>
      </c>
    </row>
    <row r="361" spans="89:110" x14ac:dyDescent="0.2">
      <c r="CK361" s="189">
        <v>359</v>
      </c>
      <c r="CL361" s="190">
        <f>'Litter calculation'!G$30+CK361</f>
        <v>43034</v>
      </c>
      <c r="CM361" s="193">
        <f t="shared" si="514"/>
        <v>10</v>
      </c>
      <c r="CN361" s="189">
        <f t="shared" si="505"/>
        <v>0.4</v>
      </c>
      <c r="CO361" s="194">
        <f t="shared" si="506"/>
        <v>0.02</v>
      </c>
      <c r="CP361" s="194">
        <f t="shared" si="507"/>
        <v>0.17499999999999999</v>
      </c>
      <c r="CQ361" s="189">
        <f t="shared" si="508"/>
        <v>0.36870000000000003</v>
      </c>
      <c r="CR361" s="189">
        <f t="shared" si="522"/>
        <v>3.687E-2</v>
      </c>
      <c r="CS361" s="189">
        <f t="shared" si="522"/>
        <v>3.687E-2</v>
      </c>
      <c r="CT361" s="189">
        <f t="shared" si="510"/>
        <v>1.8599999999999998E-2</v>
      </c>
      <c r="CU361" s="189">
        <f t="shared" si="523"/>
        <v>1.8600000000000001E-3</v>
      </c>
      <c r="CV361" s="189">
        <f t="shared" si="523"/>
        <v>1.8600000000000001E-3</v>
      </c>
      <c r="CW361" s="189">
        <f t="shared" si="512"/>
        <v>2.9999999999999997E-4</v>
      </c>
      <c r="CX361" s="189">
        <f t="shared" si="524"/>
        <v>3.0000000000000001E-5</v>
      </c>
      <c r="CY361" s="189">
        <f t="shared" si="524"/>
        <v>3.0000000000000001E-5</v>
      </c>
      <c r="CZ361" s="195">
        <f t="shared" si="515"/>
        <v>8.5590933797597408</v>
      </c>
      <c r="DA361" s="195">
        <f t="shared" si="516"/>
        <v>79.901153266354228</v>
      </c>
      <c r="DB361" s="195">
        <f t="shared" si="517"/>
        <v>1.4742126078407474</v>
      </c>
      <c r="DC361" s="195">
        <f t="shared" si="518"/>
        <v>50.871591514938913</v>
      </c>
      <c r="DD361" s="195">
        <f t="shared" si="519"/>
        <v>1.6276408903398534</v>
      </c>
      <c r="DE361" s="195">
        <f t="shared" si="520"/>
        <v>48.056394432168474</v>
      </c>
      <c r="DF361" s="195">
        <f t="shared" si="521"/>
        <v>190.49008609140193</v>
      </c>
    </row>
    <row r="362" spans="89:110" x14ac:dyDescent="0.2">
      <c r="CK362" s="189">
        <v>360</v>
      </c>
      <c r="CL362" s="190">
        <f>'Litter calculation'!G$30+CK362</f>
        <v>43035</v>
      </c>
      <c r="CM362" s="193">
        <f t="shared" si="514"/>
        <v>10</v>
      </c>
      <c r="CN362" s="189">
        <f t="shared" si="505"/>
        <v>0.4</v>
      </c>
      <c r="CO362" s="194">
        <f t="shared" si="506"/>
        <v>0.02</v>
      </c>
      <c r="CP362" s="194">
        <f t="shared" si="507"/>
        <v>0.17499999999999999</v>
      </c>
      <c r="CQ362" s="189">
        <f t="shared" si="508"/>
        <v>0.36870000000000003</v>
      </c>
      <c r="CR362" s="189">
        <f t="shared" si="522"/>
        <v>3.687E-2</v>
      </c>
      <c r="CS362" s="189">
        <f t="shared" si="522"/>
        <v>3.687E-2</v>
      </c>
      <c r="CT362" s="189">
        <f t="shared" si="510"/>
        <v>1.8599999999999998E-2</v>
      </c>
      <c r="CU362" s="189">
        <f t="shared" si="523"/>
        <v>1.8600000000000001E-3</v>
      </c>
      <c r="CV362" s="189">
        <f t="shared" si="523"/>
        <v>1.8600000000000001E-3</v>
      </c>
      <c r="CW362" s="189">
        <f t="shared" si="512"/>
        <v>2.9999999999999997E-4</v>
      </c>
      <c r="CX362" s="189">
        <f t="shared" si="524"/>
        <v>3.0000000000000001E-5</v>
      </c>
      <c r="CY362" s="189">
        <f t="shared" si="524"/>
        <v>3.0000000000000001E-5</v>
      </c>
      <c r="CZ362" s="195">
        <f t="shared" si="515"/>
        <v>8.5488456579728282</v>
      </c>
      <c r="DA362" s="195">
        <f t="shared" si="516"/>
        <v>80.129706515566696</v>
      </c>
      <c r="DB362" s="195">
        <f t="shared" si="517"/>
        <v>1.47221052090281</v>
      </c>
      <c r="DC362" s="195">
        <f t="shared" si="518"/>
        <v>50.889327990085448</v>
      </c>
      <c r="DD362" s="195">
        <f t="shared" si="519"/>
        <v>1.6310685420322388</v>
      </c>
      <c r="DE362" s="195">
        <f t="shared" si="520"/>
        <v>48.223500511960673</v>
      </c>
      <c r="DF362" s="195">
        <f t="shared" si="521"/>
        <v>190.89465973852072</v>
      </c>
    </row>
    <row r="363" spans="89:110" x14ac:dyDescent="0.2">
      <c r="CK363" s="189">
        <v>361</v>
      </c>
      <c r="CL363" s="190">
        <f>'Litter calculation'!G$30+CK363</f>
        <v>43036</v>
      </c>
      <c r="CM363" s="193">
        <f t="shared" si="514"/>
        <v>10</v>
      </c>
      <c r="CN363" s="189">
        <f t="shared" si="505"/>
        <v>0.4</v>
      </c>
      <c r="CO363" s="194">
        <f t="shared" si="506"/>
        <v>0.02</v>
      </c>
      <c r="CP363" s="194">
        <f t="shared" si="507"/>
        <v>0.17499999999999999</v>
      </c>
      <c r="CQ363" s="189">
        <f t="shared" si="508"/>
        <v>0.36870000000000003</v>
      </c>
      <c r="CR363" s="189">
        <f t="shared" ref="CR363:CS382" si="525">IF($CM363=12,$D$50,IF($CM363&lt;=2,$D$50,IF($CM363&lt;=5,$D$52,IF($CM363&lt;=8,$D$54,$D$56))))</f>
        <v>3.687E-2</v>
      </c>
      <c r="CS363" s="189">
        <f t="shared" si="525"/>
        <v>3.687E-2</v>
      </c>
      <c r="CT363" s="189">
        <f t="shared" si="510"/>
        <v>1.8599999999999998E-2</v>
      </c>
      <c r="CU363" s="189">
        <f t="shared" ref="CU363:CV382" si="526">IF($CM363=12,$D$58,IF($CM363&lt;=2,$D$58,IF($CM363&lt;=5,$D$60,IF($CM363&lt;=8,$D$62,$D$64))))</f>
        <v>1.8600000000000001E-3</v>
      </c>
      <c r="CV363" s="189">
        <f t="shared" si="526"/>
        <v>1.8600000000000001E-3</v>
      </c>
      <c r="CW363" s="189">
        <f t="shared" si="512"/>
        <v>2.9999999999999997E-4</v>
      </c>
      <c r="CX363" s="189">
        <f t="shared" ref="CX363:CY382" si="527">IF($CM363=12,$D$66,IF($CM363&lt;=2,$D$66,IF($CM363&lt;=5,$D$68,IF($CM363&lt;=8,$D$70,$D$72))))</f>
        <v>3.0000000000000001E-5</v>
      </c>
      <c r="CY363" s="189">
        <f t="shared" si="527"/>
        <v>3.0000000000000001E-5</v>
      </c>
      <c r="CZ363" s="195">
        <f t="shared" si="515"/>
        <v>8.5387867820997556</v>
      </c>
      <c r="DA363" s="195">
        <f t="shared" si="516"/>
        <v>80.358191209088261</v>
      </c>
      <c r="DB363" s="195">
        <f t="shared" si="517"/>
        <v>1.4702121543855133</v>
      </c>
      <c r="DC363" s="195">
        <f t="shared" si="518"/>
        <v>50.907063933145714</v>
      </c>
      <c r="DD363" s="195">
        <f t="shared" si="519"/>
        <v>1.6344898242179542</v>
      </c>
      <c r="DE363" s="195">
        <f t="shared" si="520"/>
        <v>48.390601578645672</v>
      </c>
      <c r="DF363" s="195">
        <f t="shared" si="521"/>
        <v>191.29934548158286</v>
      </c>
    </row>
    <row r="364" spans="89:110" x14ac:dyDescent="0.2">
      <c r="CK364" s="189">
        <v>362</v>
      </c>
      <c r="CL364" s="190">
        <f>'Litter calculation'!G$30+CK364</f>
        <v>43037</v>
      </c>
      <c r="CM364" s="193">
        <f t="shared" si="514"/>
        <v>10</v>
      </c>
      <c r="CN364" s="189">
        <f t="shared" si="505"/>
        <v>0.4</v>
      </c>
      <c r="CO364" s="194">
        <f t="shared" si="506"/>
        <v>0.02</v>
      </c>
      <c r="CP364" s="194">
        <f t="shared" si="507"/>
        <v>0.17499999999999999</v>
      </c>
      <c r="CQ364" s="189">
        <f t="shared" si="508"/>
        <v>0.36870000000000003</v>
      </c>
      <c r="CR364" s="189">
        <f t="shared" si="525"/>
        <v>3.687E-2</v>
      </c>
      <c r="CS364" s="189">
        <f t="shared" si="525"/>
        <v>3.687E-2</v>
      </c>
      <c r="CT364" s="189">
        <f t="shared" si="510"/>
        <v>1.8599999999999998E-2</v>
      </c>
      <c r="CU364" s="189">
        <f t="shared" si="526"/>
        <v>1.8600000000000001E-3</v>
      </c>
      <c r="CV364" s="189">
        <f t="shared" si="526"/>
        <v>1.8600000000000001E-3</v>
      </c>
      <c r="CW364" s="189">
        <f t="shared" si="512"/>
        <v>2.9999999999999997E-4</v>
      </c>
      <c r="CX364" s="189">
        <f t="shared" si="527"/>
        <v>3.0000000000000001E-5</v>
      </c>
      <c r="CY364" s="189">
        <f t="shared" si="527"/>
        <v>3.0000000000000001E-5</v>
      </c>
      <c r="CZ364" s="195">
        <f t="shared" si="515"/>
        <v>8.5289132720714989</v>
      </c>
      <c r="DA364" s="195">
        <f t="shared" si="516"/>
        <v>80.586607367482557</v>
      </c>
      <c r="DB364" s="195">
        <f t="shared" si="517"/>
        <v>1.4682175013753067</v>
      </c>
      <c r="DC364" s="195">
        <f t="shared" si="518"/>
        <v>50.924799344135671</v>
      </c>
      <c r="DD364" s="195">
        <f t="shared" si="519"/>
        <v>1.6379047487332703</v>
      </c>
      <c r="DE364" s="195">
        <f t="shared" si="520"/>
        <v>48.557697632373866</v>
      </c>
      <c r="DF364" s="195">
        <f t="shared" si="521"/>
        <v>191.70413986617217</v>
      </c>
    </row>
    <row r="365" spans="89:110" x14ac:dyDescent="0.2">
      <c r="CK365" s="189">
        <v>363</v>
      </c>
      <c r="CL365" s="190">
        <f>'Litter calculation'!G$30+CK365</f>
        <v>43038</v>
      </c>
      <c r="CM365" s="193">
        <f t="shared" si="514"/>
        <v>10</v>
      </c>
      <c r="CN365" s="189">
        <f t="shared" si="505"/>
        <v>0.4</v>
      </c>
      <c r="CO365" s="194">
        <f t="shared" si="506"/>
        <v>0.02</v>
      </c>
      <c r="CP365" s="194">
        <f t="shared" si="507"/>
        <v>0.17499999999999999</v>
      </c>
      <c r="CQ365" s="189">
        <f t="shared" si="508"/>
        <v>0.36870000000000003</v>
      </c>
      <c r="CR365" s="189">
        <f t="shared" si="525"/>
        <v>3.687E-2</v>
      </c>
      <c r="CS365" s="189">
        <f t="shared" si="525"/>
        <v>3.687E-2</v>
      </c>
      <c r="CT365" s="189">
        <f t="shared" si="510"/>
        <v>1.8599999999999998E-2</v>
      </c>
      <c r="CU365" s="189">
        <f t="shared" si="526"/>
        <v>1.8600000000000001E-3</v>
      </c>
      <c r="CV365" s="189">
        <f t="shared" si="526"/>
        <v>1.8600000000000001E-3</v>
      </c>
      <c r="CW365" s="189">
        <f t="shared" si="512"/>
        <v>2.9999999999999997E-4</v>
      </c>
      <c r="CX365" s="189">
        <f t="shared" si="527"/>
        <v>3.0000000000000001E-5</v>
      </c>
      <c r="CY365" s="189">
        <f t="shared" si="527"/>
        <v>3.0000000000000001E-5</v>
      </c>
      <c r="CZ365" s="195">
        <f t="shared" si="515"/>
        <v>8.5192217119500491</v>
      </c>
      <c r="DA365" s="195">
        <f t="shared" si="516"/>
        <v>80.814955011307035</v>
      </c>
      <c r="DB365" s="195">
        <f t="shared" si="517"/>
        <v>1.4662265549714864</v>
      </c>
      <c r="DC365" s="195">
        <f t="shared" si="518"/>
        <v>50.942534223071277</v>
      </c>
      <c r="DD365" s="195">
        <f t="shared" si="519"/>
        <v>1.6413133273924638</v>
      </c>
      <c r="DE365" s="195">
        <f t="shared" si="520"/>
        <v>48.724788673295642</v>
      </c>
      <c r="DF365" s="195">
        <f t="shared" si="521"/>
        <v>192.10903950198795</v>
      </c>
    </row>
    <row r="366" spans="89:110" x14ac:dyDescent="0.2">
      <c r="CK366" s="189">
        <v>364</v>
      </c>
      <c r="CL366" s="190">
        <f>'Litter calculation'!G$30+CK366</f>
        <v>43039</v>
      </c>
      <c r="CM366" s="193">
        <f t="shared" si="514"/>
        <v>10</v>
      </c>
      <c r="CN366" s="189">
        <f t="shared" si="505"/>
        <v>0.4</v>
      </c>
      <c r="CO366" s="194">
        <f t="shared" si="506"/>
        <v>0.02</v>
      </c>
      <c r="CP366" s="194">
        <f t="shared" si="507"/>
        <v>0.17499999999999999</v>
      </c>
      <c r="CQ366" s="189">
        <f t="shared" si="508"/>
        <v>0.36870000000000003</v>
      </c>
      <c r="CR366" s="189">
        <f t="shared" si="525"/>
        <v>3.687E-2</v>
      </c>
      <c r="CS366" s="189">
        <f t="shared" si="525"/>
        <v>3.687E-2</v>
      </c>
      <c r="CT366" s="189">
        <f t="shared" si="510"/>
        <v>1.8599999999999998E-2</v>
      </c>
      <c r="CU366" s="189">
        <f t="shared" si="526"/>
        <v>1.8600000000000001E-3</v>
      </c>
      <c r="CV366" s="189">
        <f t="shared" si="526"/>
        <v>1.8600000000000001E-3</v>
      </c>
      <c r="CW366" s="189">
        <f t="shared" si="512"/>
        <v>2.9999999999999997E-4</v>
      </c>
      <c r="CX366" s="189">
        <f t="shared" si="527"/>
        <v>3.0000000000000001E-5</v>
      </c>
      <c r="CY366" s="189">
        <f t="shared" si="527"/>
        <v>3.0000000000000001E-5</v>
      </c>
      <c r="CZ366" s="195">
        <f t="shared" si="515"/>
        <v>8.5097087487466023</v>
      </c>
      <c r="DA366" s="195">
        <f t="shared" si="516"/>
        <v>81.043234161112977</v>
      </c>
      <c r="DB366" s="195">
        <f t="shared" si="517"/>
        <v>1.4642393082861724</v>
      </c>
      <c r="DC366" s="195">
        <f t="shared" si="518"/>
        <v>50.960268569968491</v>
      </c>
      <c r="DD366" s="195">
        <f t="shared" si="519"/>
        <v>1.6447155719878566</v>
      </c>
      <c r="DE366" s="195">
        <f t="shared" si="520"/>
        <v>48.891874701561377</v>
      </c>
      <c r="DF366" s="195">
        <f t="shared" si="521"/>
        <v>192.51404106166348</v>
      </c>
    </row>
    <row r="367" spans="89:110" x14ac:dyDescent="0.2">
      <c r="CK367" s="189">
        <v>365</v>
      </c>
      <c r="CL367" s="190">
        <f>'Litter calculation'!G$30+CK367</f>
        <v>43040</v>
      </c>
      <c r="CM367" s="193">
        <f t="shared" si="514"/>
        <v>11</v>
      </c>
      <c r="CN367" s="189">
        <f t="shared" si="505"/>
        <v>0.4</v>
      </c>
      <c r="CO367" s="194">
        <f t="shared" si="506"/>
        <v>0.02</v>
      </c>
      <c r="CP367" s="194">
        <f t="shared" si="507"/>
        <v>0.17499999999999999</v>
      </c>
      <c r="CQ367" s="189">
        <f t="shared" si="508"/>
        <v>0.36870000000000003</v>
      </c>
      <c r="CR367" s="189">
        <f t="shared" si="525"/>
        <v>3.687E-2</v>
      </c>
      <c r="CS367" s="189">
        <f t="shared" si="525"/>
        <v>3.687E-2</v>
      </c>
      <c r="CT367" s="189">
        <f t="shared" si="510"/>
        <v>1.8599999999999998E-2</v>
      </c>
      <c r="CU367" s="189">
        <f t="shared" si="526"/>
        <v>1.8600000000000001E-3</v>
      </c>
      <c r="CV367" s="189">
        <f t="shared" si="526"/>
        <v>1.8600000000000001E-3</v>
      </c>
      <c r="CW367" s="189">
        <f t="shared" si="512"/>
        <v>2.9999999999999997E-4</v>
      </c>
      <c r="CX367" s="189">
        <f t="shared" si="527"/>
        <v>3.0000000000000001E-5</v>
      </c>
      <c r="CY367" s="189">
        <f t="shared" si="527"/>
        <v>3.0000000000000001E-5</v>
      </c>
      <c r="CZ367" s="195">
        <f t="shared" si="515"/>
        <v>8.500371091261524</v>
      </c>
      <c r="DA367" s="195">
        <f t="shared" si="516"/>
        <v>81.271444837445515</v>
      </c>
      <c r="DB367" s="195">
        <f t="shared" si="517"/>
        <v>1.462255754444284</v>
      </c>
      <c r="DC367" s="195">
        <f t="shared" si="518"/>
        <v>50.978002384843279</v>
      </c>
      <c r="DD367" s="195">
        <f t="shared" si="519"/>
        <v>1.6481114942898576</v>
      </c>
      <c r="DE367" s="195">
        <f t="shared" si="520"/>
        <v>49.05895571732146</v>
      </c>
      <c r="DF367" s="195">
        <f t="shared" si="521"/>
        <v>192.9191412796059</v>
      </c>
    </row>
    <row r="368" spans="89:110" x14ac:dyDescent="0.2">
      <c r="CK368" s="189">
        <v>366</v>
      </c>
      <c r="CL368" s="190">
        <f>'Litter calculation'!G$30+CK368</f>
        <v>43041</v>
      </c>
      <c r="CM368" s="193">
        <f t="shared" si="514"/>
        <v>11</v>
      </c>
      <c r="CN368" s="189">
        <f t="shared" si="505"/>
        <v>0.4</v>
      </c>
      <c r="CO368" s="194">
        <f t="shared" si="506"/>
        <v>0.02</v>
      </c>
      <c r="CP368" s="194">
        <f t="shared" si="507"/>
        <v>0.17499999999999999</v>
      </c>
      <c r="CQ368" s="189">
        <f t="shared" si="508"/>
        <v>0.36870000000000003</v>
      </c>
      <c r="CR368" s="189">
        <f t="shared" si="525"/>
        <v>3.687E-2</v>
      </c>
      <c r="CS368" s="189">
        <f t="shared" si="525"/>
        <v>3.687E-2</v>
      </c>
      <c r="CT368" s="189">
        <f t="shared" si="510"/>
        <v>1.8599999999999998E-2</v>
      </c>
      <c r="CU368" s="189">
        <f t="shared" si="526"/>
        <v>1.8600000000000001E-3</v>
      </c>
      <c r="CV368" s="189">
        <f t="shared" si="526"/>
        <v>1.8600000000000001E-3</v>
      </c>
      <c r="CW368" s="189">
        <f t="shared" si="512"/>
        <v>2.9999999999999997E-4</v>
      </c>
      <c r="CX368" s="189">
        <f t="shared" si="527"/>
        <v>3.0000000000000001E-5</v>
      </c>
      <c r="CY368" s="189">
        <f t="shared" si="527"/>
        <v>3.0000000000000001E-5</v>
      </c>
      <c r="CZ368" s="195">
        <f t="shared" si="515"/>
        <v>8.4912055089456953</v>
      </c>
      <c r="DA368" s="195">
        <f t="shared" si="516"/>
        <v>81.499587060843609</v>
      </c>
      <c r="DB368" s="195">
        <f t="shared" si="517"/>
        <v>1.4602758865835164</v>
      </c>
      <c r="DC368" s="195">
        <f t="shared" si="518"/>
        <v>50.995735667711607</v>
      </c>
      <c r="DD368" s="195">
        <f t="shared" si="519"/>
        <v>1.6515011060470028</v>
      </c>
      <c r="DE368" s="195">
        <f t="shared" si="520"/>
        <v>49.226031720726255</v>
      </c>
      <c r="DF368" s="195">
        <f t="shared" si="521"/>
        <v>193.32433695085768</v>
      </c>
    </row>
    <row r="369" spans="89:110" x14ac:dyDescent="0.2">
      <c r="CK369" s="189">
        <v>367</v>
      </c>
      <c r="CL369" s="190">
        <f>'Litter calculation'!G$30+CK369</f>
        <v>43042</v>
      </c>
      <c r="CM369" s="193">
        <f t="shared" si="514"/>
        <v>11</v>
      </c>
      <c r="CN369" s="189">
        <f t="shared" si="505"/>
        <v>0.4</v>
      </c>
      <c r="CO369" s="194">
        <f t="shared" si="506"/>
        <v>0.02</v>
      </c>
      <c r="CP369" s="194">
        <f t="shared" si="507"/>
        <v>0.17499999999999999</v>
      </c>
      <c r="CQ369" s="189">
        <f t="shared" si="508"/>
        <v>0.36870000000000003</v>
      </c>
      <c r="CR369" s="189">
        <f t="shared" si="525"/>
        <v>3.687E-2</v>
      </c>
      <c r="CS369" s="189">
        <f t="shared" si="525"/>
        <v>3.687E-2</v>
      </c>
      <c r="CT369" s="189">
        <f t="shared" si="510"/>
        <v>1.8599999999999998E-2</v>
      </c>
      <c r="CU369" s="189">
        <f t="shared" si="526"/>
        <v>1.8600000000000001E-3</v>
      </c>
      <c r="CV369" s="189">
        <f t="shared" si="526"/>
        <v>1.8600000000000001E-3</v>
      </c>
      <c r="CW369" s="189">
        <f t="shared" si="512"/>
        <v>2.9999999999999997E-4</v>
      </c>
      <c r="CX369" s="189">
        <f t="shared" si="527"/>
        <v>3.0000000000000001E-5</v>
      </c>
      <c r="CY369" s="189">
        <f t="shared" si="527"/>
        <v>3.0000000000000001E-5</v>
      </c>
      <c r="CZ369" s="195">
        <f t="shared" si="515"/>
        <v>8.4822088307828398</v>
      </c>
      <c r="DA369" s="195">
        <f t="shared" si="516"/>
        <v>81.727660851840056</v>
      </c>
      <c r="DB369" s="195">
        <f t="shared" si="517"/>
        <v>1.4582996978543168</v>
      </c>
      <c r="DC369" s="195">
        <f t="shared" si="518"/>
        <v>51.013468418589426</v>
      </c>
      <c r="DD369" s="195">
        <f t="shared" si="519"/>
        <v>1.6548844189859966</v>
      </c>
      <c r="DE369" s="195">
        <f t="shared" si="520"/>
        <v>49.393102711926126</v>
      </c>
      <c r="DF369" s="195">
        <f t="shared" si="521"/>
        <v>193.72962492997877</v>
      </c>
    </row>
    <row r="370" spans="89:110" x14ac:dyDescent="0.2">
      <c r="CK370" s="189">
        <v>368</v>
      </c>
      <c r="CL370" s="190">
        <f>'Litter calculation'!G$30+CK370</f>
        <v>43043</v>
      </c>
      <c r="CM370" s="193">
        <f t="shared" si="514"/>
        <v>11</v>
      </c>
      <c r="CN370" s="189">
        <f t="shared" si="505"/>
        <v>0.4</v>
      </c>
      <c r="CO370" s="194">
        <f t="shared" si="506"/>
        <v>0.02</v>
      </c>
      <c r="CP370" s="194">
        <f t="shared" si="507"/>
        <v>0.17499999999999999</v>
      </c>
      <c r="CQ370" s="189">
        <f t="shared" si="508"/>
        <v>0.36870000000000003</v>
      </c>
      <c r="CR370" s="189">
        <f t="shared" si="525"/>
        <v>3.687E-2</v>
      </c>
      <c r="CS370" s="189">
        <f t="shared" si="525"/>
        <v>3.687E-2</v>
      </c>
      <c r="CT370" s="189">
        <f t="shared" si="510"/>
        <v>1.8599999999999998E-2</v>
      </c>
      <c r="CU370" s="189">
        <f t="shared" si="526"/>
        <v>1.8600000000000001E-3</v>
      </c>
      <c r="CV370" s="189">
        <f t="shared" si="526"/>
        <v>1.8600000000000001E-3</v>
      </c>
      <c r="CW370" s="189">
        <f t="shared" si="512"/>
        <v>2.9999999999999997E-4</v>
      </c>
      <c r="CX370" s="189">
        <f t="shared" si="527"/>
        <v>3.0000000000000001E-5</v>
      </c>
      <c r="CY370" s="189">
        <f t="shared" si="527"/>
        <v>3.0000000000000001E-5</v>
      </c>
      <c r="CZ370" s="195">
        <f t="shared" si="515"/>
        <v>8.4733779441924462</v>
      </c>
      <c r="DA370" s="195">
        <f t="shared" si="516"/>
        <v>81.955666230961498</v>
      </c>
      <c r="DB370" s="195">
        <f t="shared" si="517"/>
        <v>1.4563271814198606</v>
      </c>
      <c r="DC370" s="195">
        <f t="shared" si="518"/>
        <v>51.031200637492695</v>
      </c>
      <c r="DD370" s="195">
        <f t="shared" si="519"/>
        <v>1.6582614448117516</v>
      </c>
      <c r="DE370" s="195">
        <f t="shared" si="520"/>
        <v>49.560168691071446</v>
      </c>
      <c r="DF370" s="195">
        <f t="shared" si="521"/>
        <v>194.13500212994973</v>
      </c>
    </row>
    <row r="371" spans="89:110" x14ac:dyDescent="0.2">
      <c r="CK371" s="189">
        <v>369</v>
      </c>
      <c r="CL371" s="190">
        <f>'Litter calculation'!G$30+CK371</f>
        <v>43044</v>
      </c>
      <c r="CM371" s="193">
        <f t="shared" si="514"/>
        <v>11</v>
      </c>
      <c r="CN371" s="189">
        <f t="shared" si="505"/>
        <v>0.4</v>
      </c>
      <c r="CO371" s="194">
        <f t="shared" si="506"/>
        <v>0.02</v>
      </c>
      <c r="CP371" s="194">
        <f t="shared" si="507"/>
        <v>0.17499999999999999</v>
      </c>
      <c r="CQ371" s="189">
        <f t="shared" si="508"/>
        <v>0.36870000000000003</v>
      </c>
      <c r="CR371" s="189">
        <f t="shared" si="525"/>
        <v>3.687E-2</v>
      </c>
      <c r="CS371" s="189">
        <f t="shared" si="525"/>
        <v>3.687E-2</v>
      </c>
      <c r="CT371" s="189">
        <f t="shared" si="510"/>
        <v>1.8599999999999998E-2</v>
      </c>
      <c r="CU371" s="189">
        <f t="shared" si="526"/>
        <v>1.8600000000000001E-3</v>
      </c>
      <c r="CV371" s="189">
        <f t="shared" si="526"/>
        <v>1.8600000000000001E-3</v>
      </c>
      <c r="CW371" s="189">
        <f t="shared" si="512"/>
        <v>2.9999999999999997E-4</v>
      </c>
      <c r="CX371" s="189">
        <f t="shared" si="527"/>
        <v>3.0000000000000001E-5</v>
      </c>
      <c r="CY371" s="189">
        <f t="shared" si="527"/>
        <v>3.0000000000000001E-5</v>
      </c>
      <c r="CZ371" s="195">
        <f t="shared" si="515"/>
        <v>8.4647097939529079</v>
      </c>
      <c r="DA371" s="195">
        <f t="shared" si="516"/>
        <v>82.183603218728422</v>
      </c>
      <c r="DB371" s="195">
        <f t="shared" si="517"/>
        <v>1.4543583304560281</v>
      </c>
      <c r="DC371" s="195">
        <f t="shared" si="518"/>
        <v>51.048932324437381</v>
      </c>
      <c r="DD371" s="195">
        <f t="shared" si="519"/>
        <v>1.66163219520743</v>
      </c>
      <c r="DE371" s="195">
        <f t="shared" si="520"/>
        <v>49.727229658312567</v>
      </c>
      <c r="DF371" s="195">
        <f t="shared" si="521"/>
        <v>194.54046552109475</v>
      </c>
    </row>
    <row r="372" spans="89:110" x14ac:dyDescent="0.2">
      <c r="CK372" s="189">
        <v>370</v>
      </c>
      <c r="CL372" s="190">
        <f>'Litter calculation'!G$30+CK372</f>
        <v>43045</v>
      </c>
      <c r="CM372" s="193">
        <f t="shared" si="514"/>
        <v>11</v>
      </c>
      <c r="CN372" s="189">
        <f t="shared" si="505"/>
        <v>0.4</v>
      </c>
      <c r="CO372" s="194">
        <f t="shared" si="506"/>
        <v>0.02</v>
      </c>
      <c r="CP372" s="194">
        <f t="shared" si="507"/>
        <v>0.17499999999999999</v>
      </c>
      <c r="CQ372" s="189">
        <f t="shared" si="508"/>
        <v>0.36870000000000003</v>
      </c>
      <c r="CR372" s="189">
        <f t="shared" si="525"/>
        <v>3.687E-2</v>
      </c>
      <c r="CS372" s="189">
        <f t="shared" si="525"/>
        <v>3.687E-2</v>
      </c>
      <c r="CT372" s="189">
        <f t="shared" si="510"/>
        <v>1.8599999999999998E-2</v>
      </c>
      <c r="CU372" s="189">
        <f t="shared" si="526"/>
        <v>1.8600000000000001E-3</v>
      </c>
      <c r="CV372" s="189">
        <f t="shared" si="526"/>
        <v>1.8600000000000001E-3</v>
      </c>
      <c r="CW372" s="189">
        <f t="shared" si="512"/>
        <v>2.9999999999999997E-4</v>
      </c>
      <c r="CX372" s="189">
        <f t="shared" si="527"/>
        <v>3.0000000000000001E-5</v>
      </c>
      <c r="CY372" s="189">
        <f t="shared" si="527"/>
        <v>3.0000000000000001E-5</v>
      </c>
      <c r="CZ372" s="195">
        <f t="shared" si="515"/>
        <v>8.4562013811445134</v>
      </c>
      <c r="DA372" s="195">
        <f t="shared" si="516"/>
        <v>82.411471835655149</v>
      </c>
      <c r="DB372" s="195">
        <f t="shared" si="517"/>
        <v>1.4523931381513806</v>
      </c>
      <c r="DC372" s="195">
        <f t="shared" si="518"/>
        <v>51.066663479439434</v>
      </c>
      <c r="DD372" s="195">
        <f t="shared" si="519"/>
        <v>1.664996681834483</v>
      </c>
      <c r="DE372" s="195">
        <f t="shared" si="520"/>
        <v>49.894285613799852</v>
      </c>
      <c r="DF372" s="195">
        <f t="shared" si="521"/>
        <v>194.94601213002483</v>
      </c>
    </row>
    <row r="373" spans="89:110" x14ac:dyDescent="0.2">
      <c r="CK373" s="189">
        <v>371</v>
      </c>
      <c r="CL373" s="190">
        <f>'Litter calculation'!G$30+CK373</f>
        <v>43046</v>
      </c>
      <c r="CM373" s="193">
        <f t="shared" si="514"/>
        <v>11</v>
      </c>
      <c r="CN373" s="189">
        <f t="shared" si="505"/>
        <v>0.4</v>
      </c>
      <c r="CO373" s="194">
        <f t="shared" si="506"/>
        <v>0.02</v>
      </c>
      <c r="CP373" s="194">
        <f t="shared" si="507"/>
        <v>0.17499999999999999</v>
      </c>
      <c r="CQ373" s="189">
        <f t="shared" si="508"/>
        <v>0.36870000000000003</v>
      </c>
      <c r="CR373" s="189">
        <f t="shared" si="525"/>
        <v>3.687E-2</v>
      </c>
      <c r="CS373" s="189">
        <f t="shared" si="525"/>
        <v>3.687E-2</v>
      </c>
      <c r="CT373" s="189">
        <f t="shared" si="510"/>
        <v>1.8599999999999998E-2</v>
      </c>
      <c r="CU373" s="189">
        <f t="shared" si="526"/>
        <v>1.8600000000000001E-3</v>
      </c>
      <c r="CV373" s="189">
        <f t="shared" si="526"/>
        <v>1.8600000000000001E-3</v>
      </c>
      <c r="CW373" s="189">
        <f t="shared" si="512"/>
        <v>2.9999999999999997E-4</v>
      </c>
      <c r="CX373" s="189">
        <f t="shared" si="527"/>
        <v>3.0000000000000001E-5</v>
      </c>
      <c r="CY373" s="189">
        <f t="shared" si="527"/>
        <v>3.0000000000000001E-5</v>
      </c>
      <c r="CZ373" s="195">
        <f t="shared" si="515"/>
        <v>8.4478497621119004</v>
      </c>
      <c r="DA373" s="195">
        <f t="shared" si="516"/>
        <v>82.639272102249862</v>
      </c>
      <c r="DB373" s="195">
        <f t="shared" si="517"/>
        <v>1.4504315977071367</v>
      </c>
      <c r="DC373" s="195">
        <f t="shared" si="518"/>
        <v>51.084394102514821</v>
      </c>
      <c r="DD373" s="195">
        <f t="shared" si="519"/>
        <v>1.6683549163326921</v>
      </c>
      <c r="DE373" s="195">
        <f t="shared" si="520"/>
        <v>50.061336557683646</v>
      </c>
      <c r="DF373" s="195">
        <f t="shared" si="521"/>
        <v>195.35163903860007</v>
      </c>
    </row>
    <row r="374" spans="89:110" x14ac:dyDescent="0.2">
      <c r="CK374" s="189">
        <v>372</v>
      </c>
      <c r="CL374" s="190">
        <f>'Litter calculation'!G$30+CK374</f>
        <v>43047</v>
      </c>
      <c r="CM374" s="193">
        <f t="shared" si="514"/>
        <v>11</v>
      </c>
      <c r="CN374" s="189">
        <f t="shared" si="505"/>
        <v>0.4</v>
      </c>
      <c r="CO374" s="194">
        <f t="shared" si="506"/>
        <v>0.02</v>
      </c>
      <c r="CP374" s="194">
        <f t="shared" si="507"/>
        <v>0.17499999999999999</v>
      </c>
      <c r="CQ374" s="189">
        <f t="shared" si="508"/>
        <v>0.36870000000000003</v>
      </c>
      <c r="CR374" s="189">
        <f t="shared" si="525"/>
        <v>3.687E-2</v>
      </c>
      <c r="CS374" s="189">
        <f t="shared" si="525"/>
        <v>3.687E-2</v>
      </c>
      <c r="CT374" s="189">
        <f t="shared" si="510"/>
        <v>1.8599999999999998E-2</v>
      </c>
      <c r="CU374" s="189">
        <f t="shared" si="526"/>
        <v>1.8600000000000001E-3</v>
      </c>
      <c r="CV374" s="189">
        <f t="shared" si="526"/>
        <v>1.8600000000000001E-3</v>
      </c>
      <c r="CW374" s="189">
        <f t="shared" si="512"/>
        <v>2.9999999999999997E-4</v>
      </c>
      <c r="CX374" s="189">
        <f t="shared" si="527"/>
        <v>3.0000000000000001E-5</v>
      </c>
      <c r="CY374" s="189">
        <f t="shared" si="527"/>
        <v>3.0000000000000001E-5</v>
      </c>
      <c r="CZ374" s="195">
        <f t="shared" si="515"/>
        <v>8.4396520474456498</v>
      </c>
      <c r="DA374" s="195">
        <f t="shared" si="516"/>
        <v>82.867004039014589</v>
      </c>
      <c r="DB374" s="195">
        <f t="shared" si="517"/>
        <v>1.4484737023371492</v>
      </c>
      <c r="DC374" s="195">
        <f t="shared" si="518"/>
        <v>51.102124193679494</v>
      </c>
      <c r="DD374" s="195">
        <f t="shared" si="519"/>
        <v>1.6717069103202087</v>
      </c>
      <c r="DE374" s="195">
        <f t="shared" si="520"/>
        <v>50.228382490114292</v>
      </c>
      <c r="DF374" s="195">
        <f t="shared" si="521"/>
        <v>195.75734338291139</v>
      </c>
    </row>
    <row r="375" spans="89:110" x14ac:dyDescent="0.2">
      <c r="CK375" s="189">
        <v>373</v>
      </c>
      <c r="CL375" s="190">
        <f>'Litter calculation'!G$30+CK375</f>
        <v>43048</v>
      </c>
      <c r="CM375" s="193">
        <f t="shared" si="514"/>
        <v>11</v>
      </c>
      <c r="CN375" s="189">
        <f t="shared" si="505"/>
        <v>0.4</v>
      </c>
      <c r="CO375" s="194">
        <f t="shared" si="506"/>
        <v>0.02</v>
      </c>
      <c r="CP375" s="194">
        <f t="shared" si="507"/>
        <v>0.17499999999999999</v>
      </c>
      <c r="CQ375" s="189">
        <f t="shared" si="508"/>
        <v>0.36870000000000003</v>
      </c>
      <c r="CR375" s="189">
        <f t="shared" si="525"/>
        <v>3.687E-2</v>
      </c>
      <c r="CS375" s="189">
        <f t="shared" si="525"/>
        <v>3.687E-2</v>
      </c>
      <c r="CT375" s="189">
        <f t="shared" si="510"/>
        <v>1.8599999999999998E-2</v>
      </c>
      <c r="CU375" s="189">
        <f t="shared" si="526"/>
        <v>1.8600000000000001E-3</v>
      </c>
      <c r="CV375" s="189">
        <f t="shared" si="526"/>
        <v>1.8600000000000001E-3</v>
      </c>
      <c r="CW375" s="189">
        <f t="shared" si="512"/>
        <v>2.9999999999999997E-4</v>
      </c>
      <c r="CX375" s="189">
        <f t="shared" si="527"/>
        <v>3.0000000000000001E-5</v>
      </c>
      <c r="CY375" s="189">
        <f t="shared" si="527"/>
        <v>3.0000000000000001E-5</v>
      </c>
      <c r="CZ375" s="195">
        <f t="shared" si="515"/>
        <v>8.4316054009826313</v>
      </c>
      <c r="DA375" s="195">
        <f t="shared" si="516"/>
        <v>83.094667666445204</v>
      </c>
      <c r="DB375" s="195">
        <f t="shared" si="517"/>
        <v>1.4465194452678813</v>
      </c>
      <c r="DC375" s="195">
        <f t="shared" si="518"/>
        <v>51.11985375294941</v>
      </c>
      <c r="DD375" s="195">
        <f t="shared" si="519"/>
        <v>1.6750526753935944</v>
      </c>
      <c r="DE375" s="195">
        <f t="shared" si="520"/>
        <v>50.395423411242135</v>
      </c>
      <c r="DF375" s="195">
        <f t="shared" si="521"/>
        <v>196.16312235228088</v>
      </c>
    </row>
    <row r="376" spans="89:110" x14ac:dyDescent="0.2">
      <c r="CK376" s="189">
        <v>374</v>
      </c>
      <c r="CL376" s="190">
        <f>'Litter calculation'!G$30+CK376</f>
        <v>43049</v>
      </c>
      <c r="CM376" s="193">
        <f t="shared" si="514"/>
        <v>11</v>
      </c>
      <c r="CN376" s="189">
        <f t="shared" si="505"/>
        <v>0.4</v>
      </c>
      <c r="CO376" s="194">
        <f t="shared" si="506"/>
        <v>0.02</v>
      </c>
      <c r="CP376" s="194">
        <f t="shared" si="507"/>
        <v>0.17499999999999999</v>
      </c>
      <c r="CQ376" s="189">
        <f t="shared" si="508"/>
        <v>0.36870000000000003</v>
      </c>
      <c r="CR376" s="189">
        <f t="shared" si="525"/>
        <v>3.687E-2</v>
      </c>
      <c r="CS376" s="189">
        <f t="shared" si="525"/>
        <v>3.687E-2</v>
      </c>
      <c r="CT376" s="189">
        <f t="shared" si="510"/>
        <v>1.8599999999999998E-2</v>
      </c>
      <c r="CU376" s="189">
        <f t="shared" si="526"/>
        <v>1.8600000000000001E-3</v>
      </c>
      <c r="CV376" s="189">
        <f t="shared" si="526"/>
        <v>1.8600000000000001E-3</v>
      </c>
      <c r="CW376" s="189">
        <f t="shared" si="512"/>
        <v>2.9999999999999997E-4</v>
      </c>
      <c r="CX376" s="189">
        <f t="shared" si="527"/>
        <v>3.0000000000000001E-5</v>
      </c>
      <c r="CY376" s="189">
        <f t="shared" si="527"/>
        <v>3.0000000000000001E-5</v>
      </c>
      <c r="CZ376" s="195">
        <f t="shared" si="515"/>
        <v>8.4237070388247748</v>
      </c>
      <c r="DA376" s="195">
        <f t="shared" si="516"/>
        <v>83.322263005031417</v>
      </c>
      <c r="DB376" s="195">
        <f t="shared" si="517"/>
        <v>1.4445688197383832</v>
      </c>
      <c r="DC376" s="195">
        <f t="shared" si="518"/>
        <v>51.137582780340523</v>
      </c>
      <c r="DD376" s="195">
        <f t="shared" si="519"/>
        <v>1.6783922231278614</v>
      </c>
      <c r="DE376" s="195">
        <f t="shared" si="520"/>
        <v>50.562459321217517</v>
      </c>
      <c r="DF376" s="195">
        <f t="shared" si="521"/>
        <v>196.56897318828049</v>
      </c>
    </row>
    <row r="377" spans="89:110" x14ac:dyDescent="0.2">
      <c r="CK377" s="189">
        <v>375</v>
      </c>
      <c r="CL377" s="190">
        <f>'Litter calculation'!G$30+CK377</f>
        <v>43050</v>
      </c>
      <c r="CM377" s="193">
        <f t="shared" si="514"/>
        <v>11</v>
      </c>
      <c r="CN377" s="189">
        <f t="shared" si="505"/>
        <v>0.4</v>
      </c>
      <c r="CO377" s="194">
        <f t="shared" si="506"/>
        <v>0.02</v>
      </c>
      <c r="CP377" s="194">
        <f t="shared" si="507"/>
        <v>0.17499999999999999</v>
      </c>
      <c r="CQ377" s="189">
        <f t="shared" si="508"/>
        <v>0.36870000000000003</v>
      </c>
      <c r="CR377" s="189">
        <f t="shared" si="525"/>
        <v>3.687E-2</v>
      </c>
      <c r="CS377" s="189">
        <f t="shared" si="525"/>
        <v>3.687E-2</v>
      </c>
      <c r="CT377" s="189">
        <f t="shared" si="510"/>
        <v>1.8599999999999998E-2</v>
      </c>
      <c r="CU377" s="189">
        <f t="shared" si="526"/>
        <v>1.8600000000000001E-3</v>
      </c>
      <c r="CV377" s="189">
        <f t="shared" si="526"/>
        <v>1.8600000000000001E-3</v>
      </c>
      <c r="CW377" s="189">
        <f t="shared" si="512"/>
        <v>2.9999999999999997E-4</v>
      </c>
      <c r="CX377" s="189">
        <f t="shared" si="527"/>
        <v>3.0000000000000001E-5</v>
      </c>
      <c r="CY377" s="189">
        <f t="shared" si="527"/>
        <v>3.0000000000000001E-5</v>
      </c>
      <c r="CZ377" s="195">
        <f t="shared" si="515"/>
        <v>8.415954228375929</v>
      </c>
      <c r="DA377" s="195">
        <f t="shared" si="516"/>
        <v>83.549790075256823</v>
      </c>
      <c r="DB377" s="195">
        <f t="shared" si="517"/>
        <v>1.4426218190002691</v>
      </c>
      <c r="DC377" s="195">
        <f t="shared" si="518"/>
        <v>51.15531127586879</v>
      </c>
      <c r="DD377" s="195">
        <f t="shared" si="519"/>
        <v>1.6817255650765124</v>
      </c>
      <c r="DE377" s="195">
        <f t="shared" si="520"/>
        <v>50.729490220190762</v>
      </c>
      <c r="DF377" s="195">
        <f t="shared" si="521"/>
        <v>196.97489318376907</v>
      </c>
    </row>
    <row r="378" spans="89:110" x14ac:dyDescent="0.2">
      <c r="CK378" s="189">
        <v>376</v>
      </c>
      <c r="CL378" s="190">
        <f>'Litter calculation'!G$30+CK378</f>
        <v>43051</v>
      </c>
      <c r="CM378" s="193">
        <f t="shared" si="514"/>
        <v>11</v>
      </c>
      <c r="CN378" s="189">
        <f t="shared" si="505"/>
        <v>0.4</v>
      </c>
      <c r="CO378" s="194">
        <f t="shared" si="506"/>
        <v>0.02</v>
      </c>
      <c r="CP378" s="194">
        <f t="shared" si="507"/>
        <v>0.17499999999999999</v>
      </c>
      <c r="CQ378" s="189">
        <f t="shared" si="508"/>
        <v>0.36870000000000003</v>
      </c>
      <c r="CR378" s="189">
        <f t="shared" si="525"/>
        <v>3.687E-2</v>
      </c>
      <c r="CS378" s="189">
        <f t="shared" si="525"/>
        <v>3.687E-2</v>
      </c>
      <c r="CT378" s="189">
        <f t="shared" si="510"/>
        <v>1.8599999999999998E-2</v>
      </c>
      <c r="CU378" s="189">
        <f t="shared" si="526"/>
        <v>1.8600000000000001E-3</v>
      </c>
      <c r="CV378" s="189">
        <f t="shared" si="526"/>
        <v>1.8600000000000001E-3</v>
      </c>
      <c r="CW378" s="189">
        <f t="shared" si="512"/>
        <v>2.9999999999999997E-4</v>
      </c>
      <c r="CX378" s="189">
        <f t="shared" si="527"/>
        <v>3.0000000000000001E-5</v>
      </c>
      <c r="CY378" s="189">
        <f t="shared" si="527"/>
        <v>3.0000000000000001E-5</v>
      </c>
      <c r="CZ378" s="195">
        <f t="shared" si="515"/>
        <v>8.4083442873964636</v>
      </c>
      <c r="DA378" s="195">
        <f t="shared" si="516"/>
        <v>83.777248897598852</v>
      </c>
      <c r="DB378" s="195">
        <f t="shared" si="517"/>
        <v>1.440678436317693</v>
      </c>
      <c r="DC378" s="195">
        <f t="shared" si="518"/>
        <v>51.173039239550171</v>
      </c>
      <c r="DD378" s="195">
        <f t="shared" si="519"/>
        <v>1.6850527127715806</v>
      </c>
      <c r="DE378" s="195">
        <f t="shared" si="520"/>
        <v>50.896516108312198</v>
      </c>
      <c r="DF378" s="195">
        <f t="shared" si="521"/>
        <v>197.38087968194696</v>
      </c>
    </row>
    <row r="379" spans="89:110" x14ac:dyDescent="0.2">
      <c r="CK379" s="189">
        <v>377</v>
      </c>
      <c r="CL379" s="190">
        <f>'Litter calculation'!G$30+CK379</f>
        <v>43052</v>
      </c>
      <c r="CM379" s="193">
        <f t="shared" si="514"/>
        <v>11</v>
      </c>
      <c r="CN379" s="189">
        <f t="shared" si="505"/>
        <v>0.4</v>
      </c>
      <c r="CO379" s="194">
        <f t="shared" si="506"/>
        <v>0.02</v>
      </c>
      <c r="CP379" s="194">
        <f t="shared" si="507"/>
        <v>0.17499999999999999</v>
      </c>
      <c r="CQ379" s="189">
        <f t="shared" si="508"/>
        <v>0.36870000000000003</v>
      </c>
      <c r="CR379" s="189">
        <f t="shared" si="525"/>
        <v>3.687E-2</v>
      </c>
      <c r="CS379" s="189">
        <f t="shared" si="525"/>
        <v>3.687E-2</v>
      </c>
      <c r="CT379" s="189">
        <f t="shared" si="510"/>
        <v>1.8599999999999998E-2</v>
      </c>
      <c r="CU379" s="189">
        <f t="shared" si="526"/>
        <v>1.8600000000000001E-3</v>
      </c>
      <c r="CV379" s="189">
        <f t="shared" si="526"/>
        <v>1.8600000000000001E-3</v>
      </c>
      <c r="CW379" s="189">
        <f t="shared" si="512"/>
        <v>2.9999999999999997E-4</v>
      </c>
      <c r="CX379" s="189">
        <f t="shared" si="527"/>
        <v>3.0000000000000001E-5</v>
      </c>
      <c r="CY379" s="189">
        <f t="shared" si="527"/>
        <v>3.0000000000000001E-5</v>
      </c>
      <c r="CZ379" s="195">
        <f t="shared" si="515"/>
        <v>8.4008745830752947</v>
      </c>
      <c r="DA379" s="195">
        <f t="shared" si="516"/>
        <v>84.00463949252881</v>
      </c>
      <c r="DB379" s="195">
        <f t="shared" si="517"/>
        <v>1.4387386649673264</v>
      </c>
      <c r="DC379" s="195">
        <f t="shared" si="518"/>
        <v>51.190766671400617</v>
      </c>
      <c r="DD379" s="195">
        <f t="shared" si="519"/>
        <v>1.6883736777236695</v>
      </c>
      <c r="DE379" s="195">
        <f t="shared" si="520"/>
        <v>51.063536985732156</v>
      </c>
      <c r="DF379" s="195">
        <f t="shared" si="521"/>
        <v>197.78693007542788</v>
      </c>
    </row>
    <row r="380" spans="89:110" x14ac:dyDescent="0.2">
      <c r="CK380" s="189">
        <v>378</v>
      </c>
      <c r="CL380" s="190">
        <f>'Litter calculation'!G$30+CK380</f>
        <v>43053</v>
      </c>
      <c r="CM380" s="193">
        <f t="shared" si="514"/>
        <v>11</v>
      </c>
      <c r="CN380" s="189">
        <f t="shared" si="505"/>
        <v>0.4</v>
      </c>
      <c r="CO380" s="194">
        <f t="shared" si="506"/>
        <v>0.02</v>
      </c>
      <c r="CP380" s="194">
        <f t="shared" si="507"/>
        <v>0.17499999999999999</v>
      </c>
      <c r="CQ380" s="189">
        <f t="shared" si="508"/>
        <v>0.36870000000000003</v>
      </c>
      <c r="CR380" s="189">
        <f t="shared" si="525"/>
        <v>3.687E-2</v>
      </c>
      <c r="CS380" s="189">
        <f t="shared" si="525"/>
        <v>3.687E-2</v>
      </c>
      <c r="CT380" s="189">
        <f t="shared" si="510"/>
        <v>1.8599999999999998E-2</v>
      </c>
      <c r="CU380" s="189">
        <f t="shared" si="526"/>
        <v>1.8600000000000001E-3</v>
      </c>
      <c r="CV380" s="189">
        <f t="shared" si="526"/>
        <v>1.8600000000000001E-3</v>
      </c>
      <c r="CW380" s="189">
        <f t="shared" si="512"/>
        <v>2.9999999999999997E-4</v>
      </c>
      <c r="CX380" s="189">
        <f t="shared" si="527"/>
        <v>3.0000000000000001E-5</v>
      </c>
      <c r="CY380" s="189">
        <f t="shared" si="527"/>
        <v>3.0000000000000001E-5</v>
      </c>
      <c r="CZ380" s="195">
        <f t="shared" si="515"/>
        <v>8.3935425311190102</v>
      </c>
      <c r="DA380" s="195">
        <f t="shared" si="516"/>
        <v>84.231961880511847</v>
      </c>
      <c r="DB380" s="195">
        <f t="shared" si="517"/>
        <v>1.4368024982383345</v>
      </c>
      <c r="DC380" s="195">
        <f t="shared" si="518"/>
        <v>51.208493571436087</v>
      </c>
      <c r="DD380" s="195">
        <f t="shared" si="519"/>
        <v>1.6916884714219926</v>
      </c>
      <c r="DE380" s="195">
        <f t="shared" si="520"/>
        <v>51.230552852600951</v>
      </c>
      <c r="DF380" s="195">
        <f t="shared" si="521"/>
        <v>198.19304180532822</v>
      </c>
    </row>
    <row r="381" spans="89:110" x14ac:dyDescent="0.2">
      <c r="CK381" s="189">
        <v>379</v>
      </c>
      <c r="CL381" s="190">
        <f>'Litter calculation'!G$30+CK381</f>
        <v>43054</v>
      </c>
      <c r="CM381" s="193">
        <f t="shared" si="514"/>
        <v>11</v>
      </c>
      <c r="CN381" s="189">
        <f t="shared" si="505"/>
        <v>0.4</v>
      </c>
      <c r="CO381" s="194">
        <f t="shared" si="506"/>
        <v>0.02</v>
      </c>
      <c r="CP381" s="194">
        <f t="shared" si="507"/>
        <v>0.17499999999999999</v>
      </c>
      <c r="CQ381" s="189">
        <f t="shared" si="508"/>
        <v>0.36870000000000003</v>
      </c>
      <c r="CR381" s="189">
        <f t="shared" si="525"/>
        <v>3.687E-2</v>
      </c>
      <c r="CS381" s="189">
        <f t="shared" si="525"/>
        <v>3.687E-2</v>
      </c>
      <c r="CT381" s="189">
        <f t="shared" si="510"/>
        <v>1.8599999999999998E-2</v>
      </c>
      <c r="CU381" s="189">
        <f t="shared" si="526"/>
        <v>1.8600000000000001E-3</v>
      </c>
      <c r="CV381" s="189">
        <f t="shared" si="526"/>
        <v>1.8600000000000001E-3</v>
      </c>
      <c r="CW381" s="189">
        <f t="shared" si="512"/>
        <v>2.9999999999999997E-4</v>
      </c>
      <c r="CX381" s="189">
        <f t="shared" si="527"/>
        <v>3.0000000000000001E-5</v>
      </c>
      <c r="CY381" s="189">
        <f t="shared" si="527"/>
        <v>3.0000000000000001E-5</v>
      </c>
      <c r="CZ381" s="195">
        <f t="shared" si="515"/>
        <v>8.3863455948577865</v>
      </c>
      <c r="DA381" s="195">
        <f t="shared" si="516"/>
        <v>84.459216082006975</v>
      </c>
      <c r="DB381" s="195">
        <f t="shared" si="517"/>
        <v>1.4348699294323528</v>
      </c>
      <c r="DC381" s="195">
        <f t="shared" si="518"/>
        <v>51.226219939672532</v>
      </c>
      <c r="DD381" s="195">
        <f t="shared" si="519"/>
        <v>1.6949971053344137</v>
      </c>
      <c r="DE381" s="195">
        <f t="shared" si="520"/>
        <v>51.397563709068891</v>
      </c>
      <c r="DF381" s="195">
        <f t="shared" si="521"/>
        <v>198.59921236037295</v>
      </c>
    </row>
    <row r="382" spans="89:110" x14ac:dyDescent="0.2">
      <c r="CK382" s="189">
        <v>380</v>
      </c>
      <c r="CL382" s="190">
        <f>'Litter calculation'!G$30+CK382</f>
        <v>43055</v>
      </c>
      <c r="CM382" s="193">
        <f t="shared" si="514"/>
        <v>11</v>
      </c>
      <c r="CN382" s="189">
        <f t="shared" si="505"/>
        <v>0.4</v>
      </c>
      <c r="CO382" s="194">
        <f t="shared" si="506"/>
        <v>0.02</v>
      </c>
      <c r="CP382" s="194">
        <f t="shared" si="507"/>
        <v>0.17499999999999999</v>
      </c>
      <c r="CQ382" s="189">
        <f t="shared" si="508"/>
        <v>0.36870000000000003</v>
      </c>
      <c r="CR382" s="189">
        <f t="shared" si="525"/>
        <v>3.687E-2</v>
      </c>
      <c r="CS382" s="189">
        <f t="shared" si="525"/>
        <v>3.687E-2</v>
      </c>
      <c r="CT382" s="189">
        <f t="shared" si="510"/>
        <v>1.8599999999999998E-2</v>
      </c>
      <c r="CU382" s="189">
        <f t="shared" si="526"/>
        <v>1.8600000000000001E-3</v>
      </c>
      <c r="CV382" s="189">
        <f t="shared" si="526"/>
        <v>1.8600000000000001E-3</v>
      </c>
      <c r="CW382" s="189">
        <f t="shared" si="512"/>
        <v>2.9999999999999997E-4</v>
      </c>
      <c r="CX382" s="189">
        <f t="shared" si="527"/>
        <v>3.0000000000000001E-5</v>
      </c>
      <c r="CY382" s="189">
        <f t="shared" si="527"/>
        <v>3.0000000000000001E-5</v>
      </c>
      <c r="CZ382" s="195">
        <f t="shared" si="515"/>
        <v>8.3792812843677691</v>
      </c>
      <c r="DA382" s="195">
        <f t="shared" si="516"/>
        <v>84.686402117467068</v>
      </c>
      <c r="DB382" s="195">
        <f t="shared" si="517"/>
        <v>1.4329409518634644</v>
      </c>
      <c r="DC382" s="195">
        <f t="shared" si="518"/>
        <v>51.243945776125912</v>
      </c>
      <c r="DD382" s="195">
        <f t="shared" si="519"/>
        <v>1.6982995909074858</v>
      </c>
      <c r="DE382" s="195">
        <f t="shared" si="520"/>
        <v>51.56456955528629</v>
      </c>
      <c r="DF382" s="195">
        <f t="shared" si="521"/>
        <v>199.00543927601797</v>
      </c>
    </row>
    <row r="383" spans="89:110" x14ac:dyDescent="0.2">
      <c r="CK383" s="189">
        <v>381</v>
      </c>
      <c r="CL383" s="190">
        <f>'Litter calculation'!G$30+CK383</f>
        <v>43056</v>
      </c>
      <c r="CM383" s="193">
        <f t="shared" si="514"/>
        <v>11</v>
      </c>
      <c r="CN383" s="189">
        <f t="shared" si="505"/>
        <v>0.4</v>
      </c>
      <c r="CO383" s="194">
        <f t="shared" si="506"/>
        <v>0.02</v>
      </c>
      <c r="CP383" s="194">
        <f t="shared" si="507"/>
        <v>0.17499999999999999</v>
      </c>
      <c r="CQ383" s="189">
        <f t="shared" si="508"/>
        <v>0.36870000000000003</v>
      </c>
      <c r="CR383" s="189">
        <f t="shared" ref="CR383:CS402" si="528">IF($CM383=12,$D$50,IF($CM383&lt;=2,$D$50,IF($CM383&lt;=5,$D$52,IF($CM383&lt;=8,$D$54,$D$56))))</f>
        <v>3.687E-2</v>
      </c>
      <c r="CS383" s="189">
        <f t="shared" si="528"/>
        <v>3.687E-2</v>
      </c>
      <c r="CT383" s="189">
        <f t="shared" si="510"/>
        <v>1.8599999999999998E-2</v>
      </c>
      <c r="CU383" s="189">
        <f t="shared" ref="CU383:CV402" si="529">IF($CM383=12,$D$58,IF($CM383&lt;=2,$D$58,IF($CM383&lt;=5,$D$60,IF($CM383&lt;=8,$D$62,$D$64))))</f>
        <v>1.8600000000000001E-3</v>
      </c>
      <c r="CV383" s="189">
        <f t="shared" si="529"/>
        <v>1.8600000000000001E-3</v>
      </c>
      <c r="CW383" s="189">
        <f t="shared" si="512"/>
        <v>2.9999999999999997E-4</v>
      </c>
      <c r="CX383" s="189">
        <f t="shared" ref="CX383:CY402" si="530">IF($CM383=12,$D$66,IF($CM383&lt;=2,$D$66,IF($CM383&lt;=5,$D$68,IF($CM383&lt;=8,$D$70,$D$72))))</f>
        <v>3.0000000000000001E-5</v>
      </c>
      <c r="CY383" s="189">
        <f t="shared" si="530"/>
        <v>3.0000000000000001E-5</v>
      </c>
      <c r="CZ383" s="195">
        <f t="shared" si="515"/>
        <v>8.372347155609642</v>
      </c>
      <c r="DA383" s="195">
        <f t="shared" si="516"/>
        <v>84.913520007338875</v>
      </c>
      <c r="DB383" s="195">
        <f t="shared" si="517"/>
        <v>1.4310155588581766</v>
      </c>
      <c r="DC383" s="195">
        <f t="shared" si="518"/>
        <v>51.261671080812171</v>
      </c>
      <c r="DD383" s="195">
        <f t="shared" si="519"/>
        <v>1.7015959395664912</v>
      </c>
      <c r="DE383" s="195">
        <f t="shared" si="520"/>
        <v>51.731570391403459</v>
      </c>
      <c r="DF383" s="195">
        <f t="shared" si="521"/>
        <v>199.41172013358883</v>
      </c>
    </row>
    <row r="384" spans="89:110" x14ac:dyDescent="0.2">
      <c r="CK384" s="189">
        <v>382</v>
      </c>
      <c r="CL384" s="190">
        <f>'Litter calculation'!G$30+CK384</f>
        <v>43057</v>
      </c>
      <c r="CM384" s="193">
        <f t="shared" si="514"/>
        <v>11</v>
      </c>
      <c r="CN384" s="189">
        <f t="shared" si="505"/>
        <v>0.4</v>
      </c>
      <c r="CO384" s="194">
        <f t="shared" si="506"/>
        <v>0.02</v>
      </c>
      <c r="CP384" s="194">
        <f t="shared" si="507"/>
        <v>0.17499999999999999</v>
      </c>
      <c r="CQ384" s="189">
        <f t="shared" si="508"/>
        <v>0.36870000000000003</v>
      </c>
      <c r="CR384" s="189">
        <f t="shared" si="528"/>
        <v>3.687E-2</v>
      </c>
      <c r="CS384" s="189">
        <f t="shared" si="528"/>
        <v>3.687E-2</v>
      </c>
      <c r="CT384" s="189">
        <f t="shared" si="510"/>
        <v>1.8599999999999998E-2</v>
      </c>
      <c r="CU384" s="189">
        <f t="shared" si="529"/>
        <v>1.8600000000000001E-3</v>
      </c>
      <c r="CV384" s="189">
        <f t="shared" si="529"/>
        <v>1.8600000000000001E-3</v>
      </c>
      <c r="CW384" s="189">
        <f t="shared" si="512"/>
        <v>2.9999999999999997E-4</v>
      </c>
      <c r="CX384" s="189">
        <f t="shared" si="530"/>
        <v>3.0000000000000001E-5</v>
      </c>
      <c r="CY384" s="189">
        <f t="shared" si="530"/>
        <v>3.0000000000000001E-5</v>
      </c>
      <c r="CZ384" s="195">
        <f t="shared" si="515"/>
        <v>8.3655408095830577</v>
      </c>
      <c r="DA384" s="195">
        <f t="shared" si="516"/>
        <v>85.140569772063003</v>
      </c>
      <c r="DB384" s="195">
        <f t="shared" si="517"/>
        <v>1.4290937437553977</v>
      </c>
      <c r="DC384" s="195">
        <f t="shared" si="518"/>
        <v>51.279395853747268</v>
      </c>
      <c r="DD384" s="195">
        <f t="shared" si="519"/>
        <v>1.7048861627154812</v>
      </c>
      <c r="DE384" s="195">
        <f t="shared" si="520"/>
        <v>51.898566217570696</v>
      </c>
      <c r="DF384" s="195">
        <f t="shared" si="521"/>
        <v>199.8180525594349</v>
      </c>
    </row>
    <row r="385" spans="89:110" x14ac:dyDescent="0.2">
      <c r="CK385" s="189">
        <v>383</v>
      </c>
      <c r="CL385" s="190">
        <f>'Litter calculation'!G$30+CK385</f>
        <v>43058</v>
      </c>
      <c r="CM385" s="193">
        <f t="shared" si="514"/>
        <v>11</v>
      </c>
      <c r="CN385" s="189">
        <f t="shared" si="505"/>
        <v>0.4</v>
      </c>
      <c r="CO385" s="194">
        <f t="shared" si="506"/>
        <v>0.02</v>
      </c>
      <c r="CP385" s="194">
        <f t="shared" si="507"/>
        <v>0.17499999999999999</v>
      </c>
      <c r="CQ385" s="189">
        <f t="shared" si="508"/>
        <v>0.36870000000000003</v>
      </c>
      <c r="CR385" s="189">
        <f t="shared" si="528"/>
        <v>3.687E-2</v>
      </c>
      <c r="CS385" s="189">
        <f t="shared" si="528"/>
        <v>3.687E-2</v>
      </c>
      <c r="CT385" s="189">
        <f t="shared" si="510"/>
        <v>1.8599999999999998E-2</v>
      </c>
      <c r="CU385" s="189">
        <f t="shared" si="529"/>
        <v>1.8600000000000001E-3</v>
      </c>
      <c r="CV385" s="189">
        <f t="shared" si="529"/>
        <v>1.8600000000000001E-3</v>
      </c>
      <c r="CW385" s="189">
        <f t="shared" si="512"/>
        <v>2.9999999999999997E-4</v>
      </c>
      <c r="CX385" s="189">
        <f t="shared" si="530"/>
        <v>3.0000000000000001E-5</v>
      </c>
      <c r="CY385" s="189">
        <f t="shared" si="530"/>
        <v>3.0000000000000001E-5</v>
      </c>
      <c r="CZ385" s="195">
        <f t="shared" si="515"/>
        <v>8.3588598914966585</v>
      </c>
      <c r="DA385" s="195">
        <f t="shared" si="516"/>
        <v>85.367551432073924</v>
      </c>
      <c r="DB385" s="195">
        <f t="shared" si="517"/>
        <v>1.4271754999064143</v>
      </c>
      <c r="DC385" s="195">
        <f t="shared" si="518"/>
        <v>51.297120094947154</v>
      </c>
      <c r="DD385" s="195">
        <f t="shared" si="519"/>
        <v>1.7081702717373151</v>
      </c>
      <c r="DE385" s="195">
        <f t="shared" si="520"/>
        <v>52.06555703393829</v>
      </c>
      <c r="DF385" s="195">
        <f t="shared" si="521"/>
        <v>200.22443422409975</v>
      </c>
    </row>
    <row r="386" spans="89:110" x14ac:dyDescent="0.2">
      <c r="CK386" s="189">
        <v>384</v>
      </c>
      <c r="CL386" s="190">
        <f>'Litter calculation'!G$30+CK386</f>
        <v>43059</v>
      </c>
      <c r="CM386" s="193">
        <f t="shared" si="514"/>
        <v>11</v>
      </c>
      <c r="CN386" s="189">
        <f t="shared" si="505"/>
        <v>0.4</v>
      </c>
      <c r="CO386" s="194">
        <f t="shared" si="506"/>
        <v>0.02</v>
      </c>
      <c r="CP386" s="194">
        <f t="shared" si="507"/>
        <v>0.17499999999999999</v>
      </c>
      <c r="CQ386" s="189">
        <f t="shared" si="508"/>
        <v>0.36870000000000003</v>
      </c>
      <c r="CR386" s="189">
        <f t="shared" si="528"/>
        <v>3.687E-2</v>
      </c>
      <c r="CS386" s="189">
        <f t="shared" si="528"/>
        <v>3.687E-2</v>
      </c>
      <c r="CT386" s="189">
        <f t="shared" si="510"/>
        <v>1.8599999999999998E-2</v>
      </c>
      <c r="CU386" s="189">
        <f t="shared" si="529"/>
        <v>1.8600000000000001E-3</v>
      </c>
      <c r="CV386" s="189">
        <f t="shared" si="529"/>
        <v>1.8600000000000001E-3</v>
      </c>
      <c r="CW386" s="189">
        <f t="shared" si="512"/>
        <v>2.9999999999999997E-4</v>
      </c>
      <c r="CX386" s="189">
        <f t="shared" si="530"/>
        <v>3.0000000000000001E-5</v>
      </c>
      <c r="CY386" s="189">
        <f t="shared" si="530"/>
        <v>3.0000000000000001E-5</v>
      </c>
      <c r="CZ386" s="195">
        <f t="shared" si="515"/>
        <v>8.3523020899533851</v>
      </c>
      <c r="DA386" s="195">
        <f t="shared" si="516"/>
        <v>85.594465007799997</v>
      </c>
      <c r="DB386" s="195">
        <f t="shared" si="517"/>
        <v>1.4252608206748683</v>
      </c>
      <c r="DC386" s="195">
        <f t="shared" si="518"/>
        <v>51.314843804427774</v>
      </c>
      <c r="DD386" s="195">
        <f t="shared" si="519"/>
        <v>1.7114482779936997</v>
      </c>
      <c r="DE386" s="195">
        <f t="shared" si="520"/>
        <v>52.232542840656542</v>
      </c>
      <c r="DF386" s="195">
        <f t="shared" si="521"/>
        <v>200.63086284150626</v>
      </c>
    </row>
    <row r="387" spans="89:110" x14ac:dyDescent="0.2">
      <c r="CK387" s="189">
        <v>385</v>
      </c>
      <c r="CL387" s="190">
        <f>'Litter calculation'!G$30+CK387</f>
        <v>43060</v>
      </c>
      <c r="CM387" s="193">
        <f t="shared" si="514"/>
        <v>11</v>
      </c>
      <c r="CN387" s="189">
        <f t="shared" ref="CN387:CN450" si="531">IF($CM387=12,D$37,IF($CM387&lt;=2,D$37,IF($CM387&lt;=5,D$40,IF($CM387&lt;=8,D$43,D$46))))</f>
        <v>0.4</v>
      </c>
      <c r="CO387" s="194">
        <f t="shared" ref="CO387:CO450" si="532">IF($CM387=12,D$39,IF($CM387&lt;=2,D$39,IF($CM387&lt;=5,D$42,IF($CM387&lt;=8,D$45,D$48))))</f>
        <v>0.02</v>
      </c>
      <c r="CP387" s="194">
        <f t="shared" ref="CP387:CP450" si="533">IF($CM387=12,D$38,IF($CM387&lt;=2,D$38,IF($CM387&lt;=5,D$41,IF($CM387&lt;=8,D$44,D$47))))</f>
        <v>0.17499999999999999</v>
      </c>
      <c r="CQ387" s="189">
        <f t="shared" ref="CQ387:CQ450" si="534">IF($CM387=12,$D$49,IF($CM387&lt;=2,$D$49,IF($CM387&lt;=5,$D$51,IF($CM387&lt;=8,$D$53,$D$55))))</f>
        <v>0.36870000000000003</v>
      </c>
      <c r="CR387" s="189">
        <f t="shared" si="528"/>
        <v>3.687E-2</v>
      </c>
      <c r="CS387" s="189">
        <f t="shared" si="528"/>
        <v>3.687E-2</v>
      </c>
      <c r="CT387" s="189">
        <f t="shared" ref="CT387:CT450" si="535">IF($CM387=12,$D$57,IF($CM387&lt;=2,$D$57,IF($CM387&lt;=5,$D$59,IF($CM387&lt;=8,$D$61,$D$63))))</f>
        <v>1.8599999999999998E-2</v>
      </c>
      <c r="CU387" s="189">
        <f t="shared" si="529"/>
        <v>1.8600000000000001E-3</v>
      </c>
      <c r="CV387" s="189">
        <f t="shared" si="529"/>
        <v>1.8600000000000001E-3</v>
      </c>
      <c r="CW387" s="189">
        <f t="shared" ref="CW387:CW450" si="536">IF($CM387=12,$D$65,IF($CM387&lt;=2,$D$65,IF($CM387&lt;=5,$D$67,IF($CM387&lt;=8,$D$69,$D$71))))</f>
        <v>2.9999999999999997E-4</v>
      </c>
      <c r="CX387" s="189">
        <f t="shared" si="530"/>
        <v>3.0000000000000001E-5</v>
      </c>
      <c r="CY387" s="189">
        <f t="shared" si="530"/>
        <v>3.0000000000000001E-5</v>
      </c>
      <c r="CZ387" s="195">
        <f t="shared" si="515"/>
        <v>8.3458651361508078</v>
      </c>
      <c r="DA387" s="195">
        <f t="shared" si="516"/>
        <v>85.821310519663442</v>
      </c>
      <c r="DB387" s="195">
        <f t="shared" si="517"/>
        <v>1.4233496994367332</v>
      </c>
      <c r="DC387" s="195">
        <f t="shared" si="518"/>
        <v>51.332566982205087</v>
      </c>
      <c r="DD387" s="195">
        <f t="shared" si="519"/>
        <v>1.7147201928252287</v>
      </c>
      <c r="DE387" s="195">
        <f t="shared" si="520"/>
        <v>52.399523637875731</v>
      </c>
      <c r="DF387" s="195">
        <f t="shared" si="521"/>
        <v>201.03733616815703</v>
      </c>
    </row>
    <row r="388" spans="89:110" x14ac:dyDescent="0.2">
      <c r="CK388" s="189">
        <v>386</v>
      </c>
      <c r="CL388" s="190">
        <f>'Litter calculation'!G$30+CK388</f>
        <v>43061</v>
      </c>
      <c r="CM388" s="193">
        <f t="shared" ref="CM388:CM451" si="537">MONTH(CL388)</f>
        <v>11</v>
      </c>
      <c r="CN388" s="189">
        <f t="shared" si="531"/>
        <v>0.4</v>
      </c>
      <c r="CO388" s="194">
        <f t="shared" si="532"/>
        <v>0.02</v>
      </c>
      <c r="CP388" s="194">
        <f t="shared" si="533"/>
        <v>0.17499999999999999</v>
      </c>
      <c r="CQ388" s="189">
        <f t="shared" si="534"/>
        <v>0.36870000000000003</v>
      </c>
      <c r="CR388" s="189">
        <f t="shared" si="528"/>
        <v>3.687E-2</v>
      </c>
      <c r="CS388" s="189">
        <f t="shared" si="528"/>
        <v>3.687E-2</v>
      </c>
      <c r="CT388" s="189">
        <f t="shared" si="535"/>
        <v>1.8599999999999998E-2</v>
      </c>
      <c r="CU388" s="189">
        <f t="shared" si="529"/>
        <v>1.8600000000000001E-3</v>
      </c>
      <c r="CV388" s="189">
        <f t="shared" si="529"/>
        <v>1.8600000000000001E-3</v>
      </c>
      <c r="CW388" s="189">
        <f t="shared" si="536"/>
        <v>2.9999999999999997E-4</v>
      </c>
      <c r="CX388" s="189">
        <f t="shared" si="530"/>
        <v>3.0000000000000001E-5</v>
      </c>
      <c r="CY388" s="189">
        <f t="shared" si="530"/>
        <v>3.0000000000000001E-5</v>
      </c>
      <c r="CZ388" s="195">
        <f t="shared" si="515"/>
        <v>8.3395468030961872</v>
      </c>
      <c r="DA388" s="195">
        <f t="shared" si="516"/>
        <v>86.048087988080354</v>
      </c>
      <c r="DB388" s="195">
        <f t="shared" si="517"/>
        <v>1.4214421295802921</v>
      </c>
      <c r="DC388" s="195">
        <f t="shared" si="518"/>
        <v>51.350289628295045</v>
      </c>
      <c r="DD388" s="195">
        <f t="shared" si="519"/>
        <v>1.7179860275514218</v>
      </c>
      <c r="DE388" s="195">
        <f t="shared" si="520"/>
        <v>52.566499425746144</v>
      </c>
      <c r="DF388" s="195">
        <f t="shared" si="521"/>
        <v>201.44385200234944</v>
      </c>
    </row>
    <row r="389" spans="89:110" x14ac:dyDescent="0.2">
      <c r="CK389" s="189">
        <v>387</v>
      </c>
      <c r="CL389" s="190">
        <f>'Litter calculation'!G$30+CK389</f>
        <v>43062</v>
      </c>
      <c r="CM389" s="193">
        <f t="shared" si="537"/>
        <v>11</v>
      </c>
      <c r="CN389" s="189">
        <f t="shared" si="531"/>
        <v>0.4</v>
      </c>
      <c r="CO389" s="194">
        <f t="shared" si="532"/>
        <v>0.02</v>
      </c>
      <c r="CP389" s="194">
        <f t="shared" si="533"/>
        <v>0.17499999999999999</v>
      </c>
      <c r="CQ389" s="189">
        <f t="shared" si="534"/>
        <v>0.36870000000000003</v>
      </c>
      <c r="CR389" s="189">
        <f t="shared" si="528"/>
        <v>3.687E-2</v>
      </c>
      <c r="CS389" s="189">
        <f t="shared" si="528"/>
        <v>3.687E-2</v>
      </c>
      <c r="CT389" s="189">
        <f t="shared" si="535"/>
        <v>1.8599999999999998E-2</v>
      </c>
      <c r="CU389" s="189">
        <f t="shared" si="529"/>
        <v>1.8600000000000001E-3</v>
      </c>
      <c r="CV389" s="189">
        <f t="shared" si="529"/>
        <v>1.8600000000000001E-3</v>
      </c>
      <c r="CW389" s="189">
        <f t="shared" si="536"/>
        <v>2.9999999999999997E-4</v>
      </c>
      <c r="CX389" s="189">
        <f t="shared" si="530"/>
        <v>3.0000000000000001E-5</v>
      </c>
      <c r="CY389" s="189">
        <f t="shared" si="530"/>
        <v>3.0000000000000001E-5</v>
      </c>
      <c r="CZ389" s="195">
        <f t="shared" si="515"/>
        <v>8.3333449048359984</v>
      </c>
      <c r="DA389" s="195">
        <f t="shared" si="516"/>
        <v>86.274797433460705</v>
      </c>
      <c r="DB389" s="195">
        <f t="shared" si="517"/>
        <v>1.4195381045061146</v>
      </c>
      <c r="DC389" s="195">
        <f t="shared" si="518"/>
        <v>51.368011742713591</v>
      </c>
      <c r="DD389" s="195">
        <f t="shared" si="519"/>
        <v>1.7212457934707643</v>
      </c>
      <c r="DE389" s="195">
        <f t="shared" si="520"/>
        <v>52.733470204418062</v>
      </c>
      <c r="DF389" s="195">
        <f t="shared" si="521"/>
        <v>201.85040818340522</v>
      </c>
    </row>
    <row r="390" spans="89:110" x14ac:dyDescent="0.2">
      <c r="CK390" s="189">
        <v>388</v>
      </c>
      <c r="CL390" s="190">
        <f>'Litter calculation'!G$30+CK390</f>
        <v>43063</v>
      </c>
      <c r="CM390" s="193">
        <f t="shared" si="537"/>
        <v>11</v>
      </c>
      <c r="CN390" s="189">
        <f t="shared" si="531"/>
        <v>0.4</v>
      </c>
      <c r="CO390" s="194">
        <f t="shared" si="532"/>
        <v>0.02</v>
      </c>
      <c r="CP390" s="194">
        <f t="shared" si="533"/>
        <v>0.17499999999999999</v>
      </c>
      <c r="CQ390" s="189">
        <f t="shared" si="534"/>
        <v>0.36870000000000003</v>
      </c>
      <c r="CR390" s="189">
        <f t="shared" si="528"/>
        <v>3.687E-2</v>
      </c>
      <c r="CS390" s="189">
        <f t="shared" si="528"/>
        <v>3.687E-2</v>
      </c>
      <c r="CT390" s="189">
        <f t="shared" si="535"/>
        <v>1.8599999999999998E-2</v>
      </c>
      <c r="CU390" s="189">
        <f t="shared" si="529"/>
        <v>1.8600000000000001E-3</v>
      </c>
      <c r="CV390" s="189">
        <f t="shared" si="529"/>
        <v>1.8600000000000001E-3</v>
      </c>
      <c r="CW390" s="189">
        <f t="shared" si="536"/>
        <v>2.9999999999999997E-4</v>
      </c>
      <c r="CX390" s="189">
        <f t="shared" si="530"/>
        <v>3.0000000000000001E-5</v>
      </c>
      <c r="CY390" s="189">
        <f t="shared" si="530"/>
        <v>3.0000000000000001E-5</v>
      </c>
      <c r="CZ390" s="195">
        <f t="shared" si="515"/>
        <v>8.3272572956996598</v>
      </c>
      <c r="DA390" s="195">
        <f t="shared" si="516"/>
        <v>86.501438876208354</v>
      </c>
      <c r="DB390" s="195">
        <f t="shared" si="517"/>
        <v>1.4176376176270336</v>
      </c>
      <c r="DC390" s="195">
        <f t="shared" si="518"/>
        <v>51.385733325476679</v>
      </c>
      <c r="DD390" s="195">
        <f t="shared" si="519"/>
        <v>1.7244995018607454</v>
      </c>
      <c r="DE390" s="195">
        <f t="shared" si="520"/>
        <v>52.900435974041756</v>
      </c>
      <c r="DF390" s="195">
        <f t="shared" si="521"/>
        <v>202.25700259091423</v>
      </c>
    </row>
    <row r="391" spans="89:110" x14ac:dyDescent="0.2">
      <c r="CK391" s="189">
        <v>389</v>
      </c>
      <c r="CL391" s="190">
        <f>'Litter calculation'!G$30+CK391</f>
        <v>43064</v>
      </c>
      <c r="CM391" s="193">
        <f t="shared" si="537"/>
        <v>11</v>
      </c>
      <c r="CN391" s="189">
        <f t="shared" si="531"/>
        <v>0.4</v>
      </c>
      <c r="CO391" s="194">
        <f t="shared" si="532"/>
        <v>0.02</v>
      </c>
      <c r="CP391" s="194">
        <f t="shared" si="533"/>
        <v>0.17499999999999999</v>
      </c>
      <c r="CQ391" s="189">
        <f t="shared" si="534"/>
        <v>0.36870000000000003</v>
      </c>
      <c r="CR391" s="189">
        <f t="shared" si="528"/>
        <v>3.687E-2</v>
      </c>
      <c r="CS391" s="189">
        <f t="shared" si="528"/>
        <v>3.687E-2</v>
      </c>
      <c r="CT391" s="189">
        <f t="shared" si="535"/>
        <v>1.8599999999999998E-2</v>
      </c>
      <c r="CU391" s="189">
        <f t="shared" si="529"/>
        <v>1.8600000000000001E-3</v>
      </c>
      <c r="CV391" s="189">
        <f t="shared" si="529"/>
        <v>1.8600000000000001E-3</v>
      </c>
      <c r="CW391" s="189">
        <f t="shared" si="536"/>
        <v>2.9999999999999997E-4</v>
      </c>
      <c r="CX391" s="189">
        <f t="shared" si="530"/>
        <v>3.0000000000000001E-5</v>
      </c>
      <c r="CY391" s="189">
        <f t="shared" si="530"/>
        <v>3.0000000000000001E-5</v>
      </c>
      <c r="CZ391" s="195">
        <f t="shared" si="515"/>
        <v>8.3212818695571968</v>
      </c>
      <c r="DA391" s="195">
        <f t="shared" si="516"/>
        <v>86.728012336721022</v>
      </c>
      <c r="DB391" s="195">
        <f t="shared" si="517"/>
        <v>1.4157406623681226</v>
      </c>
      <c r="DC391" s="195">
        <f t="shared" si="518"/>
        <v>51.403454376600259</v>
      </c>
      <c r="DD391" s="195">
        <f t="shared" si="519"/>
        <v>1.7277471639778981</v>
      </c>
      <c r="DE391" s="195">
        <f t="shared" si="520"/>
        <v>53.067396734767492</v>
      </c>
      <c r="DF391" s="195">
        <f t="shared" si="521"/>
        <v>202.663633143992</v>
      </c>
    </row>
    <row r="392" spans="89:110" x14ac:dyDescent="0.2">
      <c r="CK392" s="189">
        <v>390</v>
      </c>
      <c r="CL392" s="190">
        <f>'Litter calculation'!G$30+CK392</f>
        <v>43065</v>
      </c>
      <c r="CM392" s="193">
        <f t="shared" si="537"/>
        <v>11</v>
      </c>
      <c r="CN392" s="189">
        <f t="shared" si="531"/>
        <v>0.4</v>
      </c>
      <c r="CO392" s="194">
        <f t="shared" si="532"/>
        <v>0.02</v>
      </c>
      <c r="CP392" s="194">
        <f t="shared" si="533"/>
        <v>0.17499999999999999</v>
      </c>
      <c r="CQ392" s="189">
        <f t="shared" si="534"/>
        <v>0.36870000000000003</v>
      </c>
      <c r="CR392" s="189">
        <f t="shared" si="528"/>
        <v>3.687E-2</v>
      </c>
      <c r="CS392" s="189">
        <f t="shared" si="528"/>
        <v>3.687E-2</v>
      </c>
      <c r="CT392" s="189">
        <f t="shared" si="535"/>
        <v>1.8599999999999998E-2</v>
      </c>
      <c r="CU392" s="189">
        <f t="shared" si="529"/>
        <v>1.8600000000000001E-3</v>
      </c>
      <c r="CV392" s="189">
        <f t="shared" si="529"/>
        <v>1.8600000000000001E-3</v>
      </c>
      <c r="CW392" s="189">
        <f t="shared" si="536"/>
        <v>2.9999999999999997E-4</v>
      </c>
      <c r="CX392" s="189">
        <f t="shared" si="530"/>
        <v>3.0000000000000001E-5</v>
      </c>
      <c r="CY392" s="189">
        <f t="shared" si="530"/>
        <v>3.0000000000000001E-5</v>
      </c>
      <c r="CZ392" s="195">
        <f t="shared" si="515"/>
        <v>8.3154165590905826</v>
      </c>
      <c r="DA392" s="195">
        <f t="shared" si="516"/>
        <v>86.95451783539032</v>
      </c>
      <c r="DB392" s="195">
        <f t="shared" si="517"/>
        <v>1.4138472321666735</v>
      </c>
      <c r="DC392" s="195">
        <f t="shared" si="518"/>
        <v>51.421174896100283</v>
      </c>
      <c r="DD392" s="195">
        <f t="shared" si="519"/>
        <v>1.7309887910578374</v>
      </c>
      <c r="DE392" s="195">
        <f t="shared" si="520"/>
        <v>53.234352486745543</v>
      </c>
      <c r="DF392" s="195">
        <f t="shared" si="521"/>
        <v>203.0702978005512</v>
      </c>
    </row>
    <row r="393" spans="89:110" x14ac:dyDescent="0.2">
      <c r="CK393" s="189">
        <v>391</v>
      </c>
      <c r="CL393" s="190">
        <f>'Litter calculation'!G$30+CK393</f>
        <v>43066</v>
      </c>
      <c r="CM393" s="193">
        <f t="shared" si="537"/>
        <v>11</v>
      </c>
      <c r="CN393" s="189">
        <f t="shared" si="531"/>
        <v>0.4</v>
      </c>
      <c r="CO393" s="194">
        <f t="shared" si="532"/>
        <v>0.02</v>
      </c>
      <c r="CP393" s="194">
        <f t="shared" si="533"/>
        <v>0.17499999999999999</v>
      </c>
      <c r="CQ393" s="189">
        <f t="shared" si="534"/>
        <v>0.36870000000000003</v>
      </c>
      <c r="CR393" s="189">
        <f t="shared" si="528"/>
        <v>3.687E-2</v>
      </c>
      <c r="CS393" s="189">
        <f t="shared" si="528"/>
        <v>3.687E-2</v>
      </c>
      <c r="CT393" s="189">
        <f t="shared" si="535"/>
        <v>1.8599999999999998E-2</v>
      </c>
      <c r="CU393" s="189">
        <f t="shared" si="529"/>
        <v>1.8600000000000001E-3</v>
      </c>
      <c r="CV393" s="189">
        <f t="shared" si="529"/>
        <v>1.8600000000000001E-3</v>
      </c>
      <c r="CW393" s="189">
        <f t="shared" si="536"/>
        <v>2.9999999999999997E-4</v>
      </c>
      <c r="CX393" s="189">
        <f t="shared" si="530"/>
        <v>3.0000000000000001E-5</v>
      </c>
      <c r="CY393" s="189">
        <f t="shared" si="530"/>
        <v>3.0000000000000001E-5</v>
      </c>
      <c r="CZ393" s="195">
        <f t="shared" si="515"/>
        <v>8.3096593350785053</v>
      </c>
      <c r="DA393" s="195">
        <f t="shared" si="516"/>
        <v>87.180955392601746</v>
      </c>
      <c r="DB393" s="195">
        <f t="shared" si="517"/>
        <v>1.4119573204721734</v>
      </c>
      <c r="DC393" s="195">
        <f t="shared" si="518"/>
        <v>51.438894883992695</v>
      </c>
      <c r="DD393" s="195">
        <f t="shared" si="519"/>
        <v>1.7342243943152995</v>
      </c>
      <c r="DE393" s="195">
        <f t="shared" si="520"/>
        <v>53.40130323012616</v>
      </c>
      <c r="DF393" s="195">
        <f t="shared" si="521"/>
        <v>203.47699455658659</v>
      </c>
    </row>
    <row r="394" spans="89:110" x14ac:dyDescent="0.2">
      <c r="CK394" s="189">
        <v>392</v>
      </c>
      <c r="CL394" s="190">
        <f>'Litter calculation'!G$30+CK394</f>
        <v>43067</v>
      </c>
      <c r="CM394" s="193">
        <f t="shared" si="537"/>
        <v>11</v>
      </c>
      <c r="CN394" s="189">
        <f t="shared" si="531"/>
        <v>0.4</v>
      </c>
      <c r="CO394" s="194">
        <f t="shared" si="532"/>
        <v>0.02</v>
      </c>
      <c r="CP394" s="194">
        <f t="shared" si="533"/>
        <v>0.17499999999999999</v>
      </c>
      <c r="CQ394" s="189">
        <f t="shared" si="534"/>
        <v>0.36870000000000003</v>
      </c>
      <c r="CR394" s="189">
        <f t="shared" si="528"/>
        <v>3.687E-2</v>
      </c>
      <c r="CS394" s="189">
        <f t="shared" si="528"/>
        <v>3.687E-2</v>
      </c>
      <c r="CT394" s="189">
        <f t="shared" si="535"/>
        <v>1.8599999999999998E-2</v>
      </c>
      <c r="CU394" s="189">
        <f t="shared" si="529"/>
        <v>1.8600000000000001E-3</v>
      </c>
      <c r="CV394" s="189">
        <f t="shared" si="529"/>
        <v>1.8600000000000001E-3</v>
      </c>
      <c r="CW394" s="189">
        <f t="shared" si="536"/>
        <v>2.9999999999999997E-4</v>
      </c>
      <c r="CX394" s="189">
        <f t="shared" si="530"/>
        <v>3.0000000000000001E-5</v>
      </c>
      <c r="CY394" s="189">
        <f t="shared" si="530"/>
        <v>3.0000000000000001E-5</v>
      </c>
      <c r="CZ394" s="195">
        <f t="shared" si="515"/>
        <v>8.3040082056943234</v>
      </c>
      <c r="DA394" s="195">
        <f t="shared" si="516"/>
        <v>87.407325028734675</v>
      </c>
      <c r="DB394" s="195">
        <f t="shared" si="517"/>
        <v>1.4100709207462816</v>
      </c>
      <c r="DC394" s="195">
        <f t="shared" si="518"/>
        <v>51.456614340293442</v>
      </c>
      <c r="DD394" s="195">
        <f t="shared" si="519"/>
        <v>1.7374539849441808</v>
      </c>
      <c r="DE394" s="195">
        <f t="shared" si="520"/>
        <v>53.568248965059603</v>
      </c>
      <c r="DF394" s="195">
        <f t="shared" si="521"/>
        <v>203.8837214454725</v>
      </c>
    </row>
    <row r="395" spans="89:110" x14ac:dyDescent="0.2">
      <c r="CK395" s="189">
        <v>393</v>
      </c>
      <c r="CL395" s="190">
        <f>'Litter calculation'!G$30+CK395</f>
        <v>43068</v>
      </c>
      <c r="CM395" s="193">
        <f t="shared" si="537"/>
        <v>11</v>
      </c>
      <c r="CN395" s="189">
        <f t="shared" si="531"/>
        <v>0.4</v>
      </c>
      <c r="CO395" s="194">
        <f t="shared" si="532"/>
        <v>0.02</v>
      </c>
      <c r="CP395" s="194">
        <f t="shared" si="533"/>
        <v>0.17499999999999999</v>
      </c>
      <c r="CQ395" s="189">
        <f t="shared" si="534"/>
        <v>0.36870000000000003</v>
      </c>
      <c r="CR395" s="189">
        <f t="shared" si="528"/>
        <v>3.687E-2</v>
      </c>
      <c r="CS395" s="189">
        <f t="shared" si="528"/>
        <v>3.687E-2</v>
      </c>
      <c r="CT395" s="189">
        <f t="shared" si="535"/>
        <v>1.8599999999999998E-2</v>
      </c>
      <c r="CU395" s="189">
        <f t="shared" si="529"/>
        <v>1.8600000000000001E-3</v>
      </c>
      <c r="CV395" s="189">
        <f t="shared" si="529"/>
        <v>1.8600000000000001E-3</v>
      </c>
      <c r="CW395" s="189">
        <f t="shared" si="536"/>
        <v>2.9999999999999997E-4</v>
      </c>
      <c r="CX395" s="189">
        <f t="shared" si="530"/>
        <v>3.0000000000000001E-5</v>
      </c>
      <c r="CY395" s="189">
        <f t="shared" si="530"/>
        <v>3.0000000000000001E-5</v>
      </c>
      <c r="CZ395" s="195">
        <f t="shared" si="515"/>
        <v>8.298461215816948</v>
      </c>
      <c r="DA395" s="195">
        <f t="shared" si="516"/>
        <v>87.633626764162386</v>
      </c>
      <c r="DB395" s="195">
        <f t="shared" si="517"/>
        <v>1.4081880264628079</v>
      </c>
      <c r="DC395" s="195">
        <f t="shared" si="518"/>
        <v>51.474333265018473</v>
      </c>
      <c r="DD395" s="195">
        <f t="shared" si="519"/>
        <v>1.7406775741175762</v>
      </c>
      <c r="DE395" s="195">
        <f t="shared" si="520"/>
        <v>53.735189691696121</v>
      </c>
      <c r="DF395" s="195">
        <f t="shared" si="521"/>
        <v>204.29047653727429</v>
      </c>
    </row>
    <row r="396" spans="89:110" x14ac:dyDescent="0.2">
      <c r="CK396" s="189">
        <v>394</v>
      </c>
      <c r="CL396" s="190">
        <f>'Litter calculation'!G$30+CK396</f>
        <v>43069</v>
      </c>
      <c r="CM396" s="193">
        <f t="shared" si="537"/>
        <v>11</v>
      </c>
      <c r="CN396" s="189">
        <f t="shared" si="531"/>
        <v>0.4</v>
      </c>
      <c r="CO396" s="194">
        <f t="shared" si="532"/>
        <v>0.02</v>
      </c>
      <c r="CP396" s="194">
        <f t="shared" si="533"/>
        <v>0.17499999999999999</v>
      </c>
      <c r="CQ396" s="189">
        <f t="shared" si="534"/>
        <v>0.36870000000000003</v>
      </c>
      <c r="CR396" s="189">
        <f t="shared" si="528"/>
        <v>3.687E-2</v>
      </c>
      <c r="CS396" s="189">
        <f t="shared" si="528"/>
        <v>3.687E-2</v>
      </c>
      <c r="CT396" s="189">
        <f t="shared" si="535"/>
        <v>1.8599999999999998E-2</v>
      </c>
      <c r="CU396" s="189">
        <f t="shared" si="529"/>
        <v>1.8600000000000001E-3</v>
      </c>
      <c r="CV396" s="189">
        <f t="shared" si="529"/>
        <v>1.8600000000000001E-3</v>
      </c>
      <c r="CW396" s="189">
        <f t="shared" si="536"/>
        <v>2.9999999999999997E-4</v>
      </c>
      <c r="CX396" s="189">
        <f t="shared" si="530"/>
        <v>3.0000000000000001E-5</v>
      </c>
      <c r="CY396" s="189">
        <f t="shared" si="530"/>
        <v>3.0000000000000001E-5</v>
      </c>
      <c r="CZ396" s="195">
        <f t="shared" si="515"/>
        <v>8.2930164463544358</v>
      </c>
      <c r="DA396" s="195">
        <f t="shared" si="516"/>
        <v>87.859860619252032</v>
      </c>
      <c r="DB396" s="195">
        <f t="shared" si="517"/>
        <v>1.4063086311076896</v>
      </c>
      <c r="DC396" s="195">
        <f t="shared" si="518"/>
        <v>51.49205165818374</v>
      </c>
      <c r="DD396" s="195">
        <f t="shared" si="519"/>
        <v>1.743895172987818</v>
      </c>
      <c r="DE396" s="195">
        <f t="shared" si="520"/>
        <v>53.902125410185967</v>
      </c>
      <c r="DF396" s="195">
        <f t="shared" si="521"/>
        <v>204.69725793807169</v>
      </c>
    </row>
    <row r="397" spans="89:110" x14ac:dyDescent="0.2">
      <c r="CK397" s="189">
        <v>395</v>
      </c>
      <c r="CL397" s="190">
        <f>'Litter calculation'!G$30+CK397</f>
        <v>43070</v>
      </c>
      <c r="CM397" s="193">
        <f t="shared" si="537"/>
        <v>12</v>
      </c>
      <c r="CN397" s="189">
        <f t="shared" si="531"/>
        <v>0.9</v>
      </c>
      <c r="CO397" s="194">
        <f t="shared" si="532"/>
        <v>0.45</v>
      </c>
      <c r="CP397" s="194">
        <f t="shared" si="533"/>
        <v>0.2</v>
      </c>
      <c r="CQ397" s="189">
        <f t="shared" si="534"/>
        <v>0.36870000000000003</v>
      </c>
      <c r="CR397" s="189">
        <f t="shared" si="528"/>
        <v>3.687E-2</v>
      </c>
      <c r="CS397" s="189">
        <f t="shared" si="528"/>
        <v>3.687E-2</v>
      </c>
      <c r="CT397" s="189">
        <f t="shared" si="535"/>
        <v>2.9389999999999999E-2</v>
      </c>
      <c r="CU397" s="189">
        <f t="shared" si="529"/>
        <v>2.9390000000000002E-3</v>
      </c>
      <c r="CV397" s="189">
        <f t="shared" si="529"/>
        <v>2.9390000000000002E-3</v>
      </c>
      <c r="CW397" s="189">
        <f t="shared" si="536"/>
        <v>4.6999999999999999E-4</v>
      </c>
      <c r="CX397" s="189">
        <f t="shared" si="530"/>
        <v>4.6999999999999997E-5</v>
      </c>
      <c r="CY397" s="189">
        <f t="shared" si="530"/>
        <v>4.6999999999999997E-5</v>
      </c>
      <c r="CZ397" s="195">
        <f t="shared" si="515"/>
        <v>8.3846614992988489</v>
      </c>
      <c r="DA397" s="195">
        <f t="shared" si="516"/>
        <v>88.386746187362448</v>
      </c>
      <c r="DB397" s="195">
        <f t="shared" si="517"/>
        <v>1.4187730577458779</v>
      </c>
      <c r="DC397" s="195">
        <f t="shared" si="518"/>
        <v>51.923040088627886</v>
      </c>
      <c r="DD397" s="195">
        <f t="shared" si="519"/>
        <v>1.7461513893413072</v>
      </c>
      <c r="DE397" s="195">
        <f t="shared" si="520"/>
        <v>54.092218069825648</v>
      </c>
      <c r="DF397" s="195">
        <f t="shared" si="521"/>
        <v>205.95159029220201</v>
      </c>
    </row>
    <row r="398" spans="89:110" x14ac:dyDescent="0.2">
      <c r="CK398" s="189">
        <v>396</v>
      </c>
      <c r="CL398" s="190">
        <f>'Litter calculation'!G$30+CK398</f>
        <v>43071</v>
      </c>
      <c r="CM398" s="193">
        <f t="shared" si="537"/>
        <v>12</v>
      </c>
      <c r="CN398" s="189">
        <f t="shared" si="531"/>
        <v>0.9</v>
      </c>
      <c r="CO398" s="194">
        <f t="shared" si="532"/>
        <v>0.45</v>
      </c>
      <c r="CP398" s="194">
        <f t="shared" si="533"/>
        <v>0.2</v>
      </c>
      <c r="CQ398" s="189">
        <f t="shared" si="534"/>
        <v>0.36870000000000003</v>
      </c>
      <c r="CR398" s="189">
        <f t="shared" si="528"/>
        <v>3.687E-2</v>
      </c>
      <c r="CS398" s="189">
        <f t="shared" si="528"/>
        <v>3.687E-2</v>
      </c>
      <c r="CT398" s="189">
        <f t="shared" si="535"/>
        <v>2.9389999999999999E-2</v>
      </c>
      <c r="CU398" s="189">
        <f t="shared" si="529"/>
        <v>2.9390000000000002E-3</v>
      </c>
      <c r="CV398" s="189">
        <f t="shared" si="529"/>
        <v>2.9390000000000002E-3</v>
      </c>
      <c r="CW398" s="189">
        <f t="shared" si="536"/>
        <v>4.6999999999999999E-4</v>
      </c>
      <c r="CX398" s="189">
        <f t="shared" si="530"/>
        <v>4.6999999999999997E-5</v>
      </c>
      <c r="CY398" s="189">
        <f t="shared" si="530"/>
        <v>4.6999999999999997E-5</v>
      </c>
      <c r="CZ398" s="195">
        <f t="shared" si="515"/>
        <v>8.4736522994352814</v>
      </c>
      <c r="DA398" s="195">
        <f t="shared" si="516"/>
        <v>88.913384177441259</v>
      </c>
      <c r="DB398" s="195">
        <f t="shared" si="517"/>
        <v>1.4312009052135979</v>
      </c>
      <c r="DC398" s="195">
        <f t="shared" si="518"/>
        <v>52.354008263091821</v>
      </c>
      <c r="DD398" s="195">
        <f t="shared" si="519"/>
        <v>1.7484009844096779</v>
      </c>
      <c r="DE398" s="195">
        <f t="shared" si="520"/>
        <v>54.282301795320286</v>
      </c>
      <c r="DF398" s="195">
        <f t="shared" si="521"/>
        <v>207.20294842491191</v>
      </c>
    </row>
    <row r="399" spans="89:110" x14ac:dyDescent="0.2">
      <c r="CK399" s="189">
        <v>397</v>
      </c>
      <c r="CL399" s="190">
        <f>'Litter calculation'!G$30+CK399</f>
        <v>43072</v>
      </c>
      <c r="CM399" s="193">
        <f t="shared" si="537"/>
        <v>12</v>
      </c>
      <c r="CN399" s="189">
        <f t="shared" si="531"/>
        <v>0.9</v>
      </c>
      <c r="CO399" s="194">
        <f t="shared" si="532"/>
        <v>0.45</v>
      </c>
      <c r="CP399" s="194">
        <f t="shared" si="533"/>
        <v>0.2</v>
      </c>
      <c r="CQ399" s="189">
        <f t="shared" si="534"/>
        <v>0.36870000000000003</v>
      </c>
      <c r="CR399" s="189">
        <f t="shared" si="528"/>
        <v>3.687E-2</v>
      </c>
      <c r="CS399" s="189">
        <f t="shared" si="528"/>
        <v>3.687E-2</v>
      </c>
      <c r="CT399" s="189">
        <f t="shared" si="535"/>
        <v>2.9389999999999999E-2</v>
      </c>
      <c r="CU399" s="189">
        <f t="shared" si="529"/>
        <v>2.9390000000000002E-3</v>
      </c>
      <c r="CV399" s="189">
        <f t="shared" si="529"/>
        <v>2.9390000000000002E-3</v>
      </c>
      <c r="CW399" s="189">
        <f t="shared" si="536"/>
        <v>4.6999999999999999E-4</v>
      </c>
      <c r="CX399" s="189">
        <f t="shared" si="530"/>
        <v>4.6999999999999997E-5</v>
      </c>
      <c r="CY399" s="189">
        <f t="shared" si="530"/>
        <v>4.6999999999999997E-5</v>
      </c>
      <c r="CZ399" s="195">
        <f t="shared" si="515"/>
        <v>8.560065720067227</v>
      </c>
      <c r="DA399" s="195">
        <f t="shared" si="516"/>
        <v>89.439774705822785</v>
      </c>
      <c r="DB399" s="195">
        <f t="shared" si="517"/>
        <v>1.4435922808592054</v>
      </c>
      <c r="DC399" s="195">
        <f t="shared" si="518"/>
        <v>52.784956182527552</v>
      </c>
      <c r="DD399" s="195">
        <f t="shared" si="519"/>
        <v>1.750643977624319</v>
      </c>
      <c r="DE399" s="195">
        <f t="shared" si="520"/>
        <v>54.472376587089769</v>
      </c>
      <c r="DF399" s="195">
        <f t="shared" si="521"/>
        <v>208.45140945399086</v>
      </c>
    </row>
    <row r="400" spans="89:110" x14ac:dyDescent="0.2">
      <c r="CK400" s="189">
        <v>398</v>
      </c>
      <c r="CL400" s="190">
        <f>'Litter calculation'!G$30+CK400</f>
        <v>43073</v>
      </c>
      <c r="CM400" s="193">
        <f t="shared" si="537"/>
        <v>12</v>
      </c>
      <c r="CN400" s="189">
        <f t="shared" si="531"/>
        <v>0.9</v>
      </c>
      <c r="CO400" s="194">
        <f t="shared" si="532"/>
        <v>0.45</v>
      </c>
      <c r="CP400" s="194">
        <f t="shared" si="533"/>
        <v>0.2</v>
      </c>
      <c r="CQ400" s="189">
        <f t="shared" si="534"/>
        <v>0.36870000000000003</v>
      </c>
      <c r="CR400" s="189">
        <f t="shared" si="528"/>
        <v>3.687E-2</v>
      </c>
      <c r="CS400" s="189">
        <f t="shared" si="528"/>
        <v>3.687E-2</v>
      </c>
      <c r="CT400" s="189">
        <f t="shared" si="535"/>
        <v>2.9389999999999999E-2</v>
      </c>
      <c r="CU400" s="189">
        <f t="shared" si="529"/>
        <v>2.9390000000000002E-3</v>
      </c>
      <c r="CV400" s="189">
        <f t="shared" si="529"/>
        <v>2.9390000000000002E-3</v>
      </c>
      <c r="CW400" s="189">
        <f t="shared" si="536"/>
        <v>4.6999999999999999E-4</v>
      </c>
      <c r="CX400" s="189">
        <f t="shared" si="530"/>
        <v>4.6999999999999997E-5</v>
      </c>
      <c r="CY400" s="189">
        <f t="shared" si="530"/>
        <v>4.6999999999999997E-5</v>
      </c>
      <c r="CZ400" s="195">
        <f t="shared" si="515"/>
        <v>8.6439764080694204</v>
      </c>
      <c r="DA400" s="195">
        <f t="shared" si="516"/>
        <v>89.965917888786691</v>
      </c>
      <c r="DB400" s="195">
        <f t="shared" si="517"/>
        <v>1.4559472917160234</v>
      </c>
      <c r="DC400" s="195">
        <f t="shared" si="518"/>
        <v>53.215883847887042</v>
      </c>
      <c r="DD400" s="195">
        <f t="shared" si="519"/>
        <v>1.7528803883595938</v>
      </c>
      <c r="DE400" s="195">
        <f t="shared" si="520"/>
        <v>54.662442445553971</v>
      </c>
      <c r="DF400" s="195">
        <f t="shared" si="521"/>
        <v>209.69704827037273</v>
      </c>
    </row>
    <row r="401" spans="89:110" x14ac:dyDescent="0.2">
      <c r="CK401" s="189">
        <v>399</v>
      </c>
      <c r="CL401" s="190">
        <f>'Litter calculation'!G$30+CK401</f>
        <v>43074</v>
      </c>
      <c r="CM401" s="193">
        <f t="shared" si="537"/>
        <v>12</v>
      </c>
      <c r="CN401" s="189">
        <f t="shared" si="531"/>
        <v>0.9</v>
      </c>
      <c r="CO401" s="194">
        <f t="shared" si="532"/>
        <v>0.45</v>
      </c>
      <c r="CP401" s="194">
        <f t="shared" si="533"/>
        <v>0.2</v>
      </c>
      <c r="CQ401" s="189">
        <f t="shared" si="534"/>
        <v>0.36870000000000003</v>
      </c>
      <c r="CR401" s="189">
        <f t="shared" si="528"/>
        <v>3.687E-2</v>
      </c>
      <c r="CS401" s="189">
        <f t="shared" si="528"/>
        <v>3.687E-2</v>
      </c>
      <c r="CT401" s="189">
        <f t="shared" si="535"/>
        <v>2.9389999999999999E-2</v>
      </c>
      <c r="CU401" s="189">
        <f t="shared" si="529"/>
        <v>2.9390000000000002E-3</v>
      </c>
      <c r="CV401" s="189">
        <f t="shared" si="529"/>
        <v>2.9390000000000002E-3</v>
      </c>
      <c r="CW401" s="189">
        <f t="shared" si="536"/>
        <v>4.6999999999999999E-4</v>
      </c>
      <c r="CX401" s="189">
        <f t="shared" si="530"/>
        <v>4.6999999999999997E-5</v>
      </c>
      <c r="CY401" s="189">
        <f t="shared" si="530"/>
        <v>4.6999999999999997E-5</v>
      </c>
      <c r="CZ401" s="195">
        <f t="shared" si="515"/>
        <v>8.7254568483703601</v>
      </c>
      <c r="DA401" s="195">
        <f t="shared" si="516"/>
        <v>90.491813842558017</v>
      </c>
      <c r="DB401" s="195">
        <f t="shared" si="517"/>
        <v>1.4682660445032654</v>
      </c>
      <c r="DC401" s="195">
        <f t="shared" si="518"/>
        <v>53.646791260122214</v>
      </c>
      <c r="DD401" s="195">
        <f t="shared" si="519"/>
        <v>1.7551102359330082</v>
      </c>
      <c r="DE401" s="195">
        <f t="shared" si="520"/>
        <v>54.852499371132751</v>
      </c>
      <c r="DF401" s="195">
        <f t="shared" si="521"/>
        <v>210.93993760261961</v>
      </c>
    </row>
    <row r="402" spans="89:110" x14ac:dyDescent="0.2">
      <c r="CK402" s="189">
        <v>400</v>
      </c>
      <c r="CL402" s="190">
        <f>'Litter calculation'!G$30+CK402</f>
        <v>43075</v>
      </c>
      <c r="CM402" s="193">
        <f t="shared" si="537"/>
        <v>12</v>
      </c>
      <c r="CN402" s="189">
        <f t="shared" si="531"/>
        <v>0.9</v>
      </c>
      <c r="CO402" s="194">
        <f t="shared" si="532"/>
        <v>0.45</v>
      </c>
      <c r="CP402" s="194">
        <f t="shared" si="533"/>
        <v>0.2</v>
      </c>
      <c r="CQ402" s="189">
        <f t="shared" si="534"/>
        <v>0.36870000000000003</v>
      </c>
      <c r="CR402" s="189">
        <f t="shared" si="528"/>
        <v>3.687E-2</v>
      </c>
      <c r="CS402" s="189">
        <f t="shared" si="528"/>
        <v>3.687E-2</v>
      </c>
      <c r="CT402" s="189">
        <f t="shared" si="535"/>
        <v>2.9389999999999999E-2</v>
      </c>
      <c r="CU402" s="189">
        <f t="shared" si="529"/>
        <v>2.9390000000000002E-3</v>
      </c>
      <c r="CV402" s="189">
        <f t="shared" si="529"/>
        <v>2.9390000000000002E-3</v>
      </c>
      <c r="CW402" s="189">
        <f t="shared" si="536"/>
        <v>4.6999999999999999E-4</v>
      </c>
      <c r="CX402" s="189">
        <f t="shared" si="530"/>
        <v>4.6999999999999997E-5</v>
      </c>
      <c r="CY402" s="189">
        <f t="shared" si="530"/>
        <v>4.6999999999999997E-5</v>
      </c>
      <c r="CZ402" s="195">
        <f t="shared" si="515"/>
        <v>8.8045774265672829</v>
      </c>
      <c r="DA402" s="195">
        <f t="shared" si="516"/>
        <v>91.017462683307187</v>
      </c>
      <c r="DB402" s="195">
        <f t="shared" si="517"/>
        <v>1.4805486456269576</v>
      </c>
      <c r="DC402" s="195">
        <f t="shared" si="518"/>
        <v>54.077678420184938</v>
      </c>
      <c r="DD402" s="195">
        <f t="shared" si="519"/>
        <v>1.7573335396053773</v>
      </c>
      <c r="DE402" s="195">
        <f t="shared" si="520"/>
        <v>55.042547364245941</v>
      </c>
      <c r="DF402" s="195">
        <f t="shared" si="521"/>
        <v>212.18014807953767</v>
      </c>
    </row>
    <row r="403" spans="89:110" x14ac:dyDescent="0.2">
      <c r="CK403" s="189">
        <v>401</v>
      </c>
      <c r="CL403" s="190">
        <f>'Litter calculation'!G$30+CK403</f>
        <v>43076</v>
      </c>
      <c r="CM403" s="193">
        <f t="shared" si="537"/>
        <v>12</v>
      </c>
      <c r="CN403" s="189">
        <f t="shared" si="531"/>
        <v>0.9</v>
      </c>
      <c r="CO403" s="194">
        <f t="shared" si="532"/>
        <v>0.45</v>
      </c>
      <c r="CP403" s="194">
        <f t="shared" si="533"/>
        <v>0.2</v>
      </c>
      <c r="CQ403" s="189">
        <f t="shared" si="534"/>
        <v>0.36870000000000003</v>
      </c>
      <c r="CR403" s="189">
        <f t="shared" ref="CR403:CS422" si="538">IF($CM403=12,$D$50,IF($CM403&lt;=2,$D$50,IF($CM403&lt;=5,$D$52,IF($CM403&lt;=8,$D$54,$D$56))))</f>
        <v>3.687E-2</v>
      </c>
      <c r="CS403" s="189">
        <f t="shared" si="538"/>
        <v>3.687E-2</v>
      </c>
      <c r="CT403" s="189">
        <f t="shared" si="535"/>
        <v>2.9389999999999999E-2</v>
      </c>
      <c r="CU403" s="189">
        <f t="shared" ref="CU403:CV422" si="539">IF($CM403=12,$D$58,IF($CM403&lt;=2,$D$58,IF($CM403&lt;=5,$D$60,IF($CM403&lt;=8,$D$62,$D$64))))</f>
        <v>2.9390000000000002E-3</v>
      </c>
      <c r="CV403" s="189">
        <f t="shared" si="539"/>
        <v>2.9390000000000002E-3</v>
      </c>
      <c r="CW403" s="189">
        <f t="shared" si="536"/>
        <v>4.6999999999999999E-4</v>
      </c>
      <c r="CX403" s="189">
        <f t="shared" ref="CX403:CY422" si="540">IF($CM403=12,$D$66,IF($CM403&lt;=2,$D$66,IF($CM403&lt;=5,$D$68,IF($CM403&lt;=8,$D$70,$D$72))))</f>
        <v>4.6999999999999997E-5</v>
      </c>
      <c r="CY403" s="189">
        <f t="shared" si="540"/>
        <v>4.6999999999999997E-5</v>
      </c>
      <c r="CZ403" s="195">
        <f t="shared" ref="CZ403:CZ466" si="541">CZ402*EXP(-CT403)+CN403*CQ403</f>
        <v>8.8814064897276488</v>
      </c>
      <c r="DA403" s="195">
        <f t="shared" ref="DA403:DA466" si="542">DA402*EXP(-CW403)+CN403*(1-CQ403)</f>
        <v>91.542864527150016</v>
      </c>
      <c r="DB403" s="195">
        <f t="shared" ref="DB403:DB466" si="543">DB402*EXP(-CU403)+CO403*CR403</f>
        <v>1.4927952011808581</v>
      </c>
      <c r="DC403" s="195">
        <f t="shared" ref="DC403:DC466" si="544">DC402*EXP(-CX403)+CO403*(1-CR403)</f>
        <v>54.508545329027051</v>
      </c>
      <c r="DD403" s="195">
        <f t="shared" ref="DD403:DD466" si="545">DD402*EXP(-CV403)+CP403*CS403</f>
        <v>1.7595503185809918</v>
      </c>
      <c r="DE403" s="195">
        <f t="shared" ref="DE403:DE466" si="546">DE402*EXP(-CY403)+CP403*(1-CS403)</f>
        <v>55.232586425313357</v>
      </c>
      <c r="DF403" s="195">
        <f t="shared" ref="DF403:DF466" si="547">SUM(CZ403:DE403)</f>
        <v>213.41774829097989</v>
      </c>
    </row>
    <row r="404" spans="89:110" x14ac:dyDescent="0.2">
      <c r="CK404" s="189">
        <v>402</v>
      </c>
      <c r="CL404" s="190">
        <f>'Litter calculation'!G$30+CK404</f>
        <v>43077</v>
      </c>
      <c r="CM404" s="193">
        <f t="shared" si="537"/>
        <v>12</v>
      </c>
      <c r="CN404" s="189">
        <f t="shared" si="531"/>
        <v>0.9</v>
      </c>
      <c r="CO404" s="194">
        <f t="shared" si="532"/>
        <v>0.45</v>
      </c>
      <c r="CP404" s="194">
        <f t="shared" si="533"/>
        <v>0.2</v>
      </c>
      <c r="CQ404" s="189">
        <f t="shared" si="534"/>
        <v>0.36870000000000003</v>
      </c>
      <c r="CR404" s="189">
        <f t="shared" si="538"/>
        <v>3.687E-2</v>
      </c>
      <c r="CS404" s="189">
        <f t="shared" si="538"/>
        <v>3.687E-2</v>
      </c>
      <c r="CT404" s="189">
        <f t="shared" si="535"/>
        <v>2.9389999999999999E-2</v>
      </c>
      <c r="CU404" s="189">
        <f t="shared" si="539"/>
        <v>2.9390000000000002E-3</v>
      </c>
      <c r="CV404" s="189">
        <f t="shared" si="539"/>
        <v>2.9390000000000002E-3</v>
      </c>
      <c r="CW404" s="189">
        <f t="shared" si="536"/>
        <v>4.6999999999999999E-4</v>
      </c>
      <c r="CX404" s="189">
        <f t="shared" si="540"/>
        <v>4.6999999999999997E-5</v>
      </c>
      <c r="CY404" s="189">
        <f t="shared" si="540"/>
        <v>4.6999999999999997E-5</v>
      </c>
      <c r="CZ404" s="195">
        <f t="shared" si="541"/>
        <v>8.9560104054296836</v>
      </c>
      <c r="DA404" s="195">
        <f t="shared" si="542"/>
        <v>92.06801949014779</v>
      </c>
      <c r="DB404" s="195">
        <f t="shared" si="543"/>
        <v>1.505005816947373</v>
      </c>
      <c r="DC404" s="195">
        <f t="shared" si="544"/>
        <v>54.939391987600331</v>
      </c>
      <c r="DD404" s="195">
        <f t="shared" si="545"/>
        <v>1.7617605920077835</v>
      </c>
      <c r="DE404" s="195">
        <f t="shared" si="546"/>
        <v>55.422616554754804</v>
      </c>
      <c r="DF404" s="195">
        <f t="shared" si="547"/>
        <v>214.65280484688776</v>
      </c>
    </row>
    <row r="405" spans="89:110" x14ac:dyDescent="0.2">
      <c r="CK405" s="189">
        <v>403</v>
      </c>
      <c r="CL405" s="190">
        <f>'Litter calculation'!G$30+CK405</f>
        <v>43078</v>
      </c>
      <c r="CM405" s="193">
        <f t="shared" si="537"/>
        <v>12</v>
      </c>
      <c r="CN405" s="189">
        <f t="shared" si="531"/>
        <v>0.9</v>
      </c>
      <c r="CO405" s="194">
        <f t="shared" si="532"/>
        <v>0.45</v>
      </c>
      <c r="CP405" s="194">
        <f t="shared" si="533"/>
        <v>0.2</v>
      </c>
      <c r="CQ405" s="189">
        <f t="shared" si="534"/>
        <v>0.36870000000000003</v>
      </c>
      <c r="CR405" s="189">
        <f t="shared" si="538"/>
        <v>3.687E-2</v>
      </c>
      <c r="CS405" s="189">
        <f t="shared" si="538"/>
        <v>3.687E-2</v>
      </c>
      <c r="CT405" s="189">
        <f t="shared" si="535"/>
        <v>2.9389999999999999E-2</v>
      </c>
      <c r="CU405" s="189">
        <f t="shared" si="539"/>
        <v>2.9390000000000002E-3</v>
      </c>
      <c r="CV405" s="189">
        <f t="shared" si="539"/>
        <v>2.9390000000000002E-3</v>
      </c>
      <c r="CW405" s="189">
        <f t="shared" si="536"/>
        <v>4.6999999999999999E-4</v>
      </c>
      <c r="CX405" s="189">
        <f t="shared" si="540"/>
        <v>4.6999999999999997E-5</v>
      </c>
      <c r="CY405" s="189">
        <f t="shared" si="540"/>
        <v>4.6999999999999997E-5</v>
      </c>
      <c r="CZ405" s="195">
        <f t="shared" si="541"/>
        <v>9.0284536190929661</v>
      </c>
      <c r="DA405" s="195">
        <f t="shared" si="542"/>
        <v>92.592927688307228</v>
      </c>
      <c r="DB405" s="195">
        <f t="shared" si="543"/>
        <v>1.5171805983984705</v>
      </c>
      <c r="DC405" s="195">
        <f t="shared" si="544"/>
        <v>55.370218396856522</v>
      </c>
      <c r="DD405" s="195">
        <f t="shared" si="545"/>
        <v>1.7639643789774917</v>
      </c>
      <c r="DE405" s="195">
        <f t="shared" si="546"/>
        <v>55.612637752990047</v>
      </c>
      <c r="DF405" s="195">
        <f t="shared" si="547"/>
        <v>215.88538243462276</v>
      </c>
    </row>
    <row r="406" spans="89:110" x14ac:dyDescent="0.2">
      <c r="CK406" s="189">
        <v>404</v>
      </c>
      <c r="CL406" s="190">
        <f>'Litter calculation'!G$30+CK406</f>
        <v>43079</v>
      </c>
      <c r="CM406" s="193">
        <f t="shared" si="537"/>
        <v>12</v>
      </c>
      <c r="CN406" s="189">
        <f t="shared" si="531"/>
        <v>0.9</v>
      </c>
      <c r="CO406" s="194">
        <f t="shared" si="532"/>
        <v>0.45</v>
      </c>
      <c r="CP406" s="194">
        <f t="shared" si="533"/>
        <v>0.2</v>
      </c>
      <c r="CQ406" s="189">
        <f t="shared" si="534"/>
        <v>0.36870000000000003</v>
      </c>
      <c r="CR406" s="189">
        <f t="shared" si="538"/>
        <v>3.687E-2</v>
      </c>
      <c r="CS406" s="189">
        <f t="shared" si="538"/>
        <v>3.687E-2</v>
      </c>
      <c r="CT406" s="189">
        <f t="shared" si="535"/>
        <v>2.9389999999999999E-2</v>
      </c>
      <c r="CU406" s="189">
        <f t="shared" si="539"/>
        <v>2.9390000000000002E-3</v>
      </c>
      <c r="CV406" s="189">
        <f t="shared" si="539"/>
        <v>2.9390000000000002E-3</v>
      </c>
      <c r="CW406" s="189">
        <f t="shared" si="536"/>
        <v>4.6999999999999999E-4</v>
      </c>
      <c r="CX406" s="189">
        <f t="shared" si="540"/>
        <v>4.6999999999999997E-5</v>
      </c>
      <c r="CY406" s="189">
        <f t="shared" si="540"/>
        <v>4.6999999999999997E-5</v>
      </c>
      <c r="CZ406" s="195">
        <f t="shared" si="541"/>
        <v>9.0987987096485945</v>
      </c>
      <c r="DA406" s="195">
        <f t="shared" si="542"/>
        <v>93.11758923758056</v>
      </c>
      <c r="DB406" s="195">
        <f t="shared" si="543"/>
        <v>1.5293196506965918</v>
      </c>
      <c r="DC406" s="195">
        <f t="shared" si="544"/>
        <v>55.801024557747319</v>
      </c>
      <c r="DD406" s="195">
        <f t="shared" si="545"/>
        <v>1.7661616985258268</v>
      </c>
      <c r="DE406" s="195">
        <f t="shared" si="546"/>
        <v>55.802650020438847</v>
      </c>
      <c r="DF406" s="195">
        <f t="shared" si="547"/>
        <v>217.11554387463772</v>
      </c>
    </row>
    <row r="407" spans="89:110" x14ac:dyDescent="0.2">
      <c r="CK407" s="189">
        <v>405</v>
      </c>
      <c r="CL407" s="190">
        <f>'Litter calculation'!G$30+CK407</f>
        <v>43080</v>
      </c>
      <c r="CM407" s="193">
        <f t="shared" si="537"/>
        <v>12</v>
      </c>
      <c r="CN407" s="189">
        <f t="shared" si="531"/>
        <v>0.9</v>
      </c>
      <c r="CO407" s="194">
        <f t="shared" si="532"/>
        <v>0.45</v>
      </c>
      <c r="CP407" s="194">
        <f t="shared" si="533"/>
        <v>0.2</v>
      </c>
      <c r="CQ407" s="189">
        <f t="shared" si="534"/>
        <v>0.36870000000000003</v>
      </c>
      <c r="CR407" s="189">
        <f t="shared" si="538"/>
        <v>3.687E-2</v>
      </c>
      <c r="CS407" s="189">
        <f t="shared" si="538"/>
        <v>3.687E-2</v>
      </c>
      <c r="CT407" s="189">
        <f t="shared" si="535"/>
        <v>2.9389999999999999E-2</v>
      </c>
      <c r="CU407" s="189">
        <f t="shared" si="539"/>
        <v>2.9390000000000002E-3</v>
      </c>
      <c r="CV407" s="189">
        <f t="shared" si="539"/>
        <v>2.9390000000000002E-3</v>
      </c>
      <c r="CW407" s="189">
        <f t="shared" si="536"/>
        <v>4.6999999999999999E-4</v>
      </c>
      <c r="CX407" s="189">
        <f t="shared" si="540"/>
        <v>4.6999999999999997E-5</v>
      </c>
      <c r="CY407" s="189">
        <f t="shared" si="540"/>
        <v>4.6999999999999997E-5</v>
      </c>
      <c r="CZ407" s="195">
        <f t="shared" si="541"/>
        <v>9.1671064435970084</v>
      </c>
      <c r="DA407" s="195">
        <f t="shared" si="542"/>
        <v>93.642004253865522</v>
      </c>
      <c r="DB407" s="195">
        <f t="shared" si="543"/>
        <v>1.5414230786955592</v>
      </c>
      <c r="DC407" s="195">
        <f t="shared" si="544"/>
        <v>56.231810471224371</v>
      </c>
      <c r="DD407" s="195">
        <f t="shared" si="545"/>
        <v>1.7683525696326359</v>
      </c>
      <c r="DE407" s="195">
        <f t="shared" si="546"/>
        <v>55.992653357520943</v>
      </c>
      <c r="DF407" s="195">
        <f t="shared" si="547"/>
        <v>218.34335017453603</v>
      </c>
    </row>
    <row r="408" spans="89:110" x14ac:dyDescent="0.2">
      <c r="CK408" s="189">
        <v>406</v>
      </c>
      <c r="CL408" s="190">
        <f>'Litter calculation'!G$30+CK408</f>
        <v>43081</v>
      </c>
      <c r="CM408" s="193">
        <f t="shared" si="537"/>
        <v>12</v>
      </c>
      <c r="CN408" s="189">
        <f t="shared" si="531"/>
        <v>0.9</v>
      </c>
      <c r="CO408" s="194">
        <f t="shared" si="532"/>
        <v>0.45</v>
      </c>
      <c r="CP408" s="194">
        <f t="shared" si="533"/>
        <v>0.2</v>
      </c>
      <c r="CQ408" s="189">
        <f t="shared" si="534"/>
        <v>0.36870000000000003</v>
      </c>
      <c r="CR408" s="189">
        <f t="shared" si="538"/>
        <v>3.687E-2</v>
      </c>
      <c r="CS408" s="189">
        <f t="shared" si="538"/>
        <v>3.687E-2</v>
      </c>
      <c r="CT408" s="189">
        <f t="shared" si="535"/>
        <v>2.9389999999999999E-2</v>
      </c>
      <c r="CU408" s="189">
        <f t="shared" si="539"/>
        <v>2.9390000000000002E-3</v>
      </c>
      <c r="CV408" s="189">
        <f t="shared" si="539"/>
        <v>2.9390000000000002E-3</v>
      </c>
      <c r="CW408" s="189">
        <f t="shared" si="536"/>
        <v>4.6999999999999999E-4</v>
      </c>
      <c r="CX408" s="189">
        <f t="shared" si="540"/>
        <v>4.6999999999999997E-5</v>
      </c>
      <c r="CY408" s="189">
        <f t="shared" si="540"/>
        <v>4.6999999999999997E-5</v>
      </c>
      <c r="CZ408" s="195">
        <f t="shared" si="541"/>
        <v>9.2334358275001751</v>
      </c>
      <c r="DA408" s="195">
        <f t="shared" si="542"/>
        <v>94.166172853005392</v>
      </c>
      <c r="DB408" s="195">
        <f t="shared" si="543"/>
        <v>1.5534909869414821</v>
      </c>
      <c r="DC408" s="195">
        <f t="shared" si="544"/>
        <v>56.662576138239281</v>
      </c>
      <c r="DD408" s="195">
        <f t="shared" si="545"/>
        <v>1.770537011222066</v>
      </c>
      <c r="DE408" s="195">
        <f t="shared" si="546"/>
        <v>56.182647764656053</v>
      </c>
      <c r="DF408" s="195">
        <f t="shared" si="547"/>
        <v>219.56886058156445</v>
      </c>
    </row>
    <row r="409" spans="89:110" x14ac:dyDescent="0.2">
      <c r="CK409" s="189">
        <v>407</v>
      </c>
      <c r="CL409" s="190">
        <f>'Litter calculation'!G$30+CK409</f>
        <v>43082</v>
      </c>
      <c r="CM409" s="193">
        <f t="shared" si="537"/>
        <v>12</v>
      </c>
      <c r="CN409" s="189">
        <f t="shared" si="531"/>
        <v>0.9</v>
      </c>
      <c r="CO409" s="194">
        <f t="shared" si="532"/>
        <v>0.45</v>
      </c>
      <c r="CP409" s="194">
        <f t="shared" si="533"/>
        <v>0.2</v>
      </c>
      <c r="CQ409" s="189">
        <f t="shared" si="534"/>
        <v>0.36870000000000003</v>
      </c>
      <c r="CR409" s="189">
        <f t="shared" si="538"/>
        <v>3.687E-2</v>
      </c>
      <c r="CS409" s="189">
        <f t="shared" si="538"/>
        <v>3.687E-2</v>
      </c>
      <c r="CT409" s="189">
        <f t="shared" si="535"/>
        <v>2.9389999999999999E-2</v>
      </c>
      <c r="CU409" s="189">
        <f t="shared" si="539"/>
        <v>2.9390000000000002E-3</v>
      </c>
      <c r="CV409" s="189">
        <f t="shared" si="539"/>
        <v>2.9390000000000002E-3</v>
      </c>
      <c r="CW409" s="189">
        <f t="shared" si="536"/>
        <v>4.6999999999999999E-4</v>
      </c>
      <c r="CX409" s="189">
        <f t="shared" si="540"/>
        <v>4.6999999999999997E-5</v>
      </c>
      <c r="CY409" s="189">
        <f t="shared" si="540"/>
        <v>4.6999999999999997E-5</v>
      </c>
      <c r="CZ409" s="195">
        <f t="shared" si="541"/>
        <v>9.2978441589534793</v>
      </c>
      <c r="DA409" s="195">
        <f t="shared" si="542"/>
        <v>94.69009515078902</v>
      </c>
      <c r="DB409" s="195">
        <f t="shared" si="543"/>
        <v>1.5655234796736603</v>
      </c>
      <c r="DC409" s="195">
        <f t="shared" si="544"/>
        <v>57.093321559743615</v>
      </c>
      <c r="DD409" s="195">
        <f t="shared" si="545"/>
        <v>1.7727150421627276</v>
      </c>
      <c r="DE409" s="195">
        <f t="shared" si="546"/>
        <v>56.372633242263873</v>
      </c>
      <c r="DF409" s="195">
        <f t="shared" si="547"/>
        <v>220.79213263358636</v>
      </c>
    </row>
    <row r="410" spans="89:110" x14ac:dyDescent="0.2">
      <c r="CK410" s="189">
        <v>408</v>
      </c>
      <c r="CL410" s="190">
        <f>'Litter calculation'!G$30+CK410</f>
        <v>43083</v>
      </c>
      <c r="CM410" s="193">
        <f t="shared" si="537"/>
        <v>12</v>
      </c>
      <c r="CN410" s="189">
        <f t="shared" si="531"/>
        <v>0.9</v>
      </c>
      <c r="CO410" s="194">
        <f t="shared" si="532"/>
        <v>0.45</v>
      </c>
      <c r="CP410" s="194">
        <f t="shared" si="533"/>
        <v>0.2</v>
      </c>
      <c r="CQ410" s="189">
        <f t="shared" si="534"/>
        <v>0.36870000000000003</v>
      </c>
      <c r="CR410" s="189">
        <f t="shared" si="538"/>
        <v>3.687E-2</v>
      </c>
      <c r="CS410" s="189">
        <f t="shared" si="538"/>
        <v>3.687E-2</v>
      </c>
      <c r="CT410" s="189">
        <f t="shared" si="535"/>
        <v>2.9389999999999999E-2</v>
      </c>
      <c r="CU410" s="189">
        <f t="shared" si="539"/>
        <v>2.9390000000000002E-3</v>
      </c>
      <c r="CV410" s="189">
        <f t="shared" si="539"/>
        <v>2.9390000000000002E-3</v>
      </c>
      <c r="CW410" s="189">
        <f t="shared" si="536"/>
        <v>4.6999999999999999E-4</v>
      </c>
      <c r="CX410" s="189">
        <f t="shared" si="540"/>
        <v>4.6999999999999997E-5</v>
      </c>
      <c r="CY410" s="189">
        <f t="shared" si="540"/>
        <v>4.6999999999999997E-5</v>
      </c>
      <c r="CZ410" s="195">
        <f t="shared" si="541"/>
        <v>9.3603870760813539</v>
      </c>
      <c r="DA410" s="195">
        <f t="shared" si="542"/>
        <v>95.213771262950843</v>
      </c>
      <c r="DB410" s="195">
        <f t="shared" si="543"/>
        <v>1.5775206608254835</v>
      </c>
      <c r="DC410" s="195">
        <f t="shared" si="544"/>
        <v>57.524046736688895</v>
      </c>
      <c r="DD410" s="195">
        <f t="shared" si="545"/>
        <v>1.7748866812678576</v>
      </c>
      <c r="DE410" s="195">
        <f t="shared" si="546"/>
        <v>56.562609790764085</v>
      </c>
      <c r="DF410" s="195">
        <f t="shared" si="547"/>
        <v>222.0132222085785</v>
      </c>
    </row>
    <row r="411" spans="89:110" x14ac:dyDescent="0.2">
      <c r="CK411" s="189">
        <v>409</v>
      </c>
      <c r="CL411" s="190">
        <f>'Litter calculation'!G$30+CK411</f>
        <v>43084</v>
      </c>
      <c r="CM411" s="193">
        <f t="shared" si="537"/>
        <v>12</v>
      </c>
      <c r="CN411" s="189">
        <f t="shared" si="531"/>
        <v>0.9</v>
      </c>
      <c r="CO411" s="194">
        <f t="shared" si="532"/>
        <v>0.45</v>
      </c>
      <c r="CP411" s="194">
        <f t="shared" si="533"/>
        <v>0.2</v>
      </c>
      <c r="CQ411" s="189">
        <f t="shared" si="534"/>
        <v>0.36870000000000003</v>
      </c>
      <c r="CR411" s="189">
        <f t="shared" si="538"/>
        <v>3.687E-2</v>
      </c>
      <c r="CS411" s="189">
        <f t="shared" si="538"/>
        <v>3.687E-2</v>
      </c>
      <c r="CT411" s="189">
        <f t="shared" si="535"/>
        <v>2.9389999999999999E-2</v>
      </c>
      <c r="CU411" s="189">
        <f t="shared" si="539"/>
        <v>2.9390000000000002E-3</v>
      </c>
      <c r="CV411" s="189">
        <f t="shared" si="539"/>
        <v>2.9390000000000002E-3</v>
      </c>
      <c r="CW411" s="189">
        <f t="shared" si="536"/>
        <v>4.6999999999999999E-4</v>
      </c>
      <c r="CX411" s="189">
        <f t="shared" si="540"/>
        <v>4.6999999999999997E-5</v>
      </c>
      <c r="CY411" s="189">
        <f t="shared" si="540"/>
        <v>4.6999999999999997E-5</v>
      </c>
      <c r="CZ411" s="195">
        <f t="shared" si="541"/>
        <v>9.4211186055993963</v>
      </c>
      <c r="DA411" s="195">
        <f t="shared" si="542"/>
        <v>95.737201305170927</v>
      </c>
      <c r="DB411" s="195">
        <f t="shared" si="543"/>
        <v>1.5894826340253301</v>
      </c>
      <c r="DC411" s="195">
        <f t="shared" si="544"/>
        <v>57.954751670026582</v>
      </c>
      <c r="DD411" s="195">
        <f t="shared" si="545"/>
        <v>1.7770519472954827</v>
      </c>
      <c r="DE411" s="195">
        <f t="shared" si="546"/>
        <v>56.752577410576343</v>
      </c>
      <c r="DF411" s="195">
        <f t="shared" si="547"/>
        <v>223.23218357269408</v>
      </c>
    </row>
    <row r="412" spans="89:110" x14ac:dyDescent="0.2">
      <c r="CK412" s="189">
        <v>410</v>
      </c>
      <c r="CL412" s="190">
        <f>'Litter calculation'!G$30+CK412</f>
        <v>43085</v>
      </c>
      <c r="CM412" s="193">
        <f t="shared" si="537"/>
        <v>12</v>
      </c>
      <c r="CN412" s="189">
        <f t="shared" si="531"/>
        <v>0.9</v>
      </c>
      <c r="CO412" s="194">
        <f t="shared" si="532"/>
        <v>0.45</v>
      </c>
      <c r="CP412" s="194">
        <f t="shared" si="533"/>
        <v>0.2</v>
      </c>
      <c r="CQ412" s="189">
        <f t="shared" si="534"/>
        <v>0.36870000000000003</v>
      </c>
      <c r="CR412" s="189">
        <f t="shared" si="538"/>
        <v>3.687E-2</v>
      </c>
      <c r="CS412" s="189">
        <f t="shared" si="538"/>
        <v>3.687E-2</v>
      </c>
      <c r="CT412" s="189">
        <f t="shared" si="535"/>
        <v>2.9389999999999999E-2</v>
      </c>
      <c r="CU412" s="189">
        <f t="shared" si="539"/>
        <v>2.9390000000000002E-3</v>
      </c>
      <c r="CV412" s="189">
        <f t="shared" si="539"/>
        <v>2.9390000000000002E-3</v>
      </c>
      <c r="CW412" s="189">
        <f t="shared" si="536"/>
        <v>4.6999999999999999E-4</v>
      </c>
      <c r="CX412" s="189">
        <f t="shared" si="540"/>
        <v>4.6999999999999997E-5</v>
      </c>
      <c r="CY412" s="189">
        <f t="shared" si="540"/>
        <v>4.6999999999999997E-5</v>
      </c>
      <c r="CZ412" s="195">
        <f t="shared" si="541"/>
        <v>9.4800912094844989</v>
      </c>
      <c r="DA412" s="195">
        <f t="shared" si="542"/>
        <v>96.260385393074955</v>
      </c>
      <c r="DB412" s="195">
        <f t="shared" si="543"/>
        <v>1.6014095025974613</v>
      </c>
      <c r="DC412" s="195">
        <f t="shared" si="544"/>
        <v>58.385436360708113</v>
      </c>
      <c r="DD412" s="195">
        <f t="shared" si="545"/>
        <v>1.7792108589485798</v>
      </c>
      <c r="DE412" s="195">
        <f t="shared" si="546"/>
        <v>56.942536102120286</v>
      </c>
      <c r="DF412" s="195">
        <f t="shared" si="547"/>
        <v>224.44906942693387</v>
      </c>
    </row>
    <row r="413" spans="89:110" x14ac:dyDescent="0.2">
      <c r="CK413" s="189">
        <v>411</v>
      </c>
      <c r="CL413" s="190">
        <f>'Litter calculation'!G$30+CK413</f>
        <v>43086</v>
      </c>
      <c r="CM413" s="193">
        <f t="shared" si="537"/>
        <v>12</v>
      </c>
      <c r="CN413" s="189">
        <f t="shared" si="531"/>
        <v>0.9</v>
      </c>
      <c r="CO413" s="194">
        <f t="shared" si="532"/>
        <v>0.45</v>
      </c>
      <c r="CP413" s="194">
        <f t="shared" si="533"/>
        <v>0.2</v>
      </c>
      <c r="CQ413" s="189">
        <f t="shared" si="534"/>
        <v>0.36870000000000003</v>
      </c>
      <c r="CR413" s="189">
        <f t="shared" si="538"/>
        <v>3.687E-2</v>
      </c>
      <c r="CS413" s="189">
        <f t="shared" si="538"/>
        <v>3.687E-2</v>
      </c>
      <c r="CT413" s="189">
        <f t="shared" si="535"/>
        <v>2.9389999999999999E-2</v>
      </c>
      <c r="CU413" s="189">
        <f t="shared" si="539"/>
        <v>2.9390000000000002E-3</v>
      </c>
      <c r="CV413" s="189">
        <f t="shared" si="539"/>
        <v>2.9390000000000002E-3</v>
      </c>
      <c r="CW413" s="189">
        <f t="shared" si="536"/>
        <v>4.6999999999999999E-4</v>
      </c>
      <c r="CX413" s="189">
        <f t="shared" si="540"/>
        <v>4.6999999999999997E-5</v>
      </c>
      <c r="CY413" s="189">
        <f t="shared" si="540"/>
        <v>4.6999999999999997E-5</v>
      </c>
      <c r="CZ413" s="195">
        <f t="shared" si="541"/>
        <v>9.5373558302932988</v>
      </c>
      <c r="DA413" s="195">
        <f t="shared" si="542"/>
        <v>96.783323642234294</v>
      </c>
      <c r="DB413" s="195">
        <f t="shared" si="543"/>
        <v>1.6133013695629146</v>
      </c>
      <c r="DC413" s="195">
        <f t="shared" si="544"/>
        <v>58.816100809684862</v>
      </c>
      <c r="DD413" s="195">
        <f t="shared" si="545"/>
        <v>1.781363434875239</v>
      </c>
      <c r="DE413" s="195">
        <f t="shared" si="546"/>
        <v>57.132485865815532</v>
      </c>
      <c r="DF413" s="195">
        <f t="shared" si="547"/>
        <v>225.66393095246613</v>
      </c>
    </row>
    <row r="414" spans="89:110" x14ac:dyDescent="0.2">
      <c r="CK414" s="189">
        <v>412</v>
      </c>
      <c r="CL414" s="190">
        <f>'Litter calculation'!G$30+CK414</f>
        <v>43087</v>
      </c>
      <c r="CM414" s="193">
        <f t="shared" si="537"/>
        <v>12</v>
      </c>
      <c r="CN414" s="189">
        <f t="shared" si="531"/>
        <v>0.9</v>
      </c>
      <c r="CO414" s="194">
        <f t="shared" si="532"/>
        <v>0.45</v>
      </c>
      <c r="CP414" s="194">
        <f t="shared" si="533"/>
        <v>0.2</v>
      </c>
      <c r="CQ414" s="189">
        <f t="shared" si="534"/>
        <v>0.36870000000000003</v>
      </c>
      <c r="CR414" s="189">
        <f t="shared" si="538"/>
        <v>3.687E-2</v>
      </c>
      <c r="CS414" s="189">
        <f t="shared" si="538"/>
        <v>3.687E-2</v>
      </c>
      <c r="CT414" s="189">
        <f t="shared" si="535"/>
        <v>2.9389999999999999E-2</v>
      </c>
      <c r="CU414" s="189">
        <f t="shared" si="539"/>
        <v>2.9390000000000002E-3</v>
      </c>
      <c r="CV414" s="189">
        <f t="shared" si="539"/>
        <v>2.9390000000000002E-3</v>
      </c>
      <c r="CW414" s="189">
        <f t="shared" si="536"/>
        <v>4.6999999999999999E-4</v>
      </c>
      <c r="CX414" s="189">
        <f t="shared" si="540"/>
        <v>4.6999999999999997E-5</v>
      </c>
      <c r="CY414" s="189">
        <f t="shared" si="540"/>
        <v>4.6999999999999997E-5</v>
      </c>
      <c r="CZ414" s="195">
        <f t="shared" si="541"/>
        <v>9.5929619351681072</v>
      </c>
      <c r="DA414" s="195">
        <f t="shared" si="542"/>
        <v>97.306016168166011</v>
      </c>
      <c r="DB414" s="195">
        <f t="shared" si="543"/>
        <v>1.6251583376403929</v>
      </c>
      <c r="DC414" s="195">
        <f t="shared" si="544"/>
        <v>59.246745017908175</v>
      </c>
      <c r="DD414" s="195">
        <f t="shared" si="545"/>
        <v>1.7835096936688237</v>
      </c>
      <c r="DE414" s="195">
        <f t="shared" si="546"/>
        <v>57.322426702081678</v>
      </c>
      <c r="DF414" s="195">
        <f t="shared" si="547"/>
        <v>226.8768178546332</v>
      </c>
    </row>
    <row r="415" spans="89:110" x14ac:dyDescent="0.2">
      <c r="CK415" s="189">
        <v>413</v>
      </c>
      <c r="CL415" s="190">
        <f>'Litter calculation'!G$30+CK415</f>
        <v>43088</v>
      </c>
      <c r="CM415" s="193">
        <f t="shared" si="537"/>
        <v>12</v>
      </c>
      <c r="CN415" s="189">
        <f t="shared" si="531"/>
        <v>0.9</v>
      </c>
      <c r="CO415" s="194">
        <f t="shared" si="532"/>
        <v>0.45</v>
      </c>
      <c r="CP415" s="194">
        <f t="shared" si="533"/>
        <v>0.2</v>
      </c>
      <c r="CQ415" s="189">
        <f t="shared" si="534"/>
        <v>0.36870000000000003</v>
      </c>
      <c r="CR415" s="189">
        <f t="shared" si="538"/>
        <v>3.687E-2</v>
      </c>
      <c r="CS415" s="189">
        <f t="shared" si="538"/>
        <v>3.687E-2</v>
      </c>
      <c r="CT415" s="189">
        <f t="shared" si="535"/>
        <v>2.9389999999999999E-2</v>
      </c>
      <c r="CU415" s="189">
        <f t="shared" si="539"/>
        <v>2.9390000000000002E-3</v>
      </c>
      <c r="CV415" s="189">
        <f t="shared" si="539"/>
        <v>2.9390000000000002E-3</v>
      </c>
      <c r="CW415" s="189">
        <f t="shared" si="536"/>
        <v>4.6999999999999999E-4</v>
      </c>
      <c r="CX415" s="189">
        <f t="shared" si="540"/>
        <v>4.6999999999999997E-5</v>
      </c>
      <c r="CY415" s="189">
        <f t="shared" si="540"/>
        <v>4.6999999999999997E-5</v>
      </c>
      <c r="CZ415" s="195">
        <f t="shared" si="541"/>
        <v>9.6469575585683263</v>
      </c>
      <c r="DA415" s="195">
        <f t="shared" si="542"/>
        <v>97.828463086332889</v>
      </c>
      <c r="DB415" s="195">
        <f t="shared" si="543"/>
        <v>1.6369805092471519</v>
      </c>
      <c r="DC415" s="195">
        <f t="shared" si="544"/>
        <v>59.677368986329334</v>
      </c>
      <c r="DD415" s="195">
        <f t="shared" si="545"/>
        <v>1.7856496538681323</v>
      </c>
      <c r="DE415" s="195">
        <f t="shared" si="546"/>
        <v>57.512358611338307</v>
      </c>
      <c r="DF415" s="195">
        <f t="shared" si="547"/>
        <v>228.08777840568413</v>
      </c>
    </row>
    <row r="416" spans="89:110" x14ac:dyDescent="0.2">
      <c r="CK416" s="189">
        <v>414</v>
      </c>
      <c r="CL416" s="190">
        <f>'Litter calculation'!G$30+CK416</f>
        <v>43089</v>
      </c>
      <c r="CM416" s="193">
        <f t="shared" si="537"/>
        <v>12</v>
      </c>
      <c r="CN416" s="189">
        <f t="shared" si="531"/>
        <v>0.9</v>
      </c>
      <c r="CO416" s="194">
        <f t="shared" si="532"/>
        <v>0.45</v>
      </c>
      <c r="CP416" s="194">
        <f t="shared" si="533"/>
        <v>0.2</v>
      </c>
      <c r="CQ416" s="189">
        <f t="shared" si="534"/>
        <v>0.36870000000000003</v>
      </c>
      <c r="CR416" s="189">
        <f t="shared" si="538"/>
        <v>3.687E-2</v>
      </c>
      <c r="CS416" s="189">
        <f t="shared" si="538"/>
        <v>3.687E-2</v>
      </c>
      <c r="CT416" s="189">
        <f t="shared" si="535"/>
        <v>2.9389999999999999E-2</v>
      </c>
      <c r="CU416" s="189">
        <f t="shared" si="539"/>
        <v>2.9390000000000002E-3</v>
      </c>
      <c r="CV416" s="189">
        <f t="shared" si="539"/>
        <v>2.9390000000000002E-3</v>
      </c>
      <c r="CW416" s="189">
        <f t="shared" si="536"/>
        <v>4.6999999999999999E-4</v>
      </c>
      <c r="CX416" s="189">
        <f t="shared" si="540"/>
        <v>4.6999999999999997E-5</v>
      </c>
      <c r="CY416" s="189">
        <f t="shared" si="540"/>
        <v>4.6999999999999997E-5</v>
      </c>
      <c r="CZ416" s="195">
        <f t="shared" si="541"/>
        <v>9.6993893437642562</v>
      </c>
      <c r="DA416" s="195">
        <f t="shared" si="542"/>
        <v>98.350664512143453</v>
      </c>
      <c r="DB416" s="195">
        <f t="shared" si="543"/>
        <v>1.6487679864998852</v>
      </c>
      <c r="DC416" s="195">
        <f t="shared" si="544"/>
        <v>60.107972715899599</v>
      </c>
      <c r="DD416" s="195">
        <f t="shared" si="545"/>
        <v>1.7877833339575571</v>
      </c>
      <c r="DE416" s="195">
        <f t="shared" si="546"/>
        <v>57.70228159400498</v>
      </c>
      <c r="DF416" s="195">
        <f t="shared" si="547"/>
        <v>229.29685948626971</v>
      </c>
    </row>
    <row r="417" spans="89:110" x14ac:dyDescent="0.2">
      <c r="CK417" s="189">
        <v>415</v>
      </c>
      <c r="CL417" s="190">
        <f>'Litter calculation'!G$30+CK417</f>
        <v>43090</v>
      </c>
      <c r="CM417" s="193">
        <f t="shared" si="537"/>
        <v>12</v>
      </c>
      <c r="CN417" s="189">
        <f t="shared" si="531"/>
        <v>0.9</v>
      </c>
      <c r="CO417" s="194">
        <f t="shared" si="532"/>
        <v>0.45</v>
      </c>
      <c r="CP417" s="194">
        <f t="shared" si="533"/>
        <v>0.2</v>
      </c>
      <c r="CQ417" s="189">
        <f t="shared" si="534"/>
        <v>0.36870000000000003</v>
      </c>
      <c r="CR417" s="189">
        <f t="shared" si="538"/>
        <v>3.687E-2</v>
      </c>
      <c r="CS417" s="189">
        <f t="shared" si="538"/>
        <v>3.687E-2</v>
      </c>
      <c r="CT417" s="189">
        <f t="shared" si="535"/>
        <v>2.9389999999999999E-2</v>
      </c>
      <c r="CU417" s="189">
        <f t="shared" si="539"/>
        <v>2.9390000000000002E-3</v>
      </c>
      <c r="CV417" s="189">
        <f t="shared" si="539"/>
        <v>2.9390000000000002E-3</v>
      </c>
      <c r="CW417" s="189">
        <f t="shared" si="536"/>
        <v>4.6999999999999999E-4</v>
      </c>
      <c r="CX417" s="189">
        <f t="shared" si="540"/>
        <v>4.6999999999999997E-5</v>
      </c>
      <c r="CY417" s="189">
        <f t="shared" si="540"/>
        <v>4.6999999999999997E-5</v>
      </c>
      <c r="CZ417" s="195">
        <f t="shared" si="541"/>
        <v>9.7503025831291499</v>
      </c>
      <c r="DA417" s="195">
        <f t="shared" si="542"/>
        <v>98.872620560952001</v>
      </c>
      <c r="DB417" s="195">
        <f t="shared" si="543"/>
        <v>1.6605208712156061</v>
      </c>
      <c r="DC417" s="195">
        <f t="shared" si="544"/>
        <v>60.538556207570167</v>
      </c>
      <c r="DD417" s="195">
        <f t="shared" si="545"/>
        <v>1.7899107523672446</v>
      </c>
      <c r="DE417" s="195">
        <f t="shared" si="546"/>
        <v>57.892195650501229</v>
      </c>
      <c r="DF417" s="195">
        <f t="shared" si="547"/>
        <v>230.5041066257354</v>
      </c>
    </row>
    <row r="418" spans="89:110" x14ac:dyDescent="0.2">
      <c r="CK418" s="189">
        <v>416</v>
      </c>
      <c r="CL418" s="190">
        <f>'Litter calculation'!G$30+CK418</f>
        <v>43091</v>
      </c>
      <c r="CM418" s="193">
        <f t="shared" si="537"/>
        <v>12</v>
      </c>
      <c r="CN418" s="189">
        <f t="shared" si="531"/>
        <v>0.9</v>
      </c>
      <c r="CO418" s="194">
        <f t="shared" si="532"/>
        <v>0.45</v>
      </c>
      <c r="CP418" s="194">
        <f t="shared" si="533"/>
        <v>0.2</v>
      </c>
      <c r="CQ418" s="189">
        <f t="shared" si="534"/>
        <v>0.36870000000000003</v>
      </c>
      <c r="CR418" s="189">
        <f t="shared" si="538"/>
        <v>3.687E-2</v>
      </c>
      <c r="CS418" s="189">
        <f t="shared" si="538"/>
        <v>3.687E-2</v>
      </c>
      <c r="CT418" s="189">
        <f t="shared" si="535"/>
        <v>2.9389999999999999E-2</v>
      </c>
      <c r="CU418" s="189">
        <f t="shared" si="539"/>
        <v>2.9390000000000002E-3</v>
      </c>
      <c r="CV418" s="189">
        <f t="shared" si="539"/>
        <v>2.9390000000000002E-3</v>
      </c>
      <c r="CW418" s="189">
        <f t="shared" si="536"/>
        <v>4.6999999999999999E-4</v>
      </c>
      <c r="CX418" s="189">
        <f t="shared" si="540"/>
        <v>4.6999999999999997E-5</v>
      </c>
      <c r="CY418" s="189">
        <f t="shared" si="540"/>
        <v>4.6999999999999997E-5</v>
      </c>
      <c r="CZ418" s="195">
        <f t="shared" si="541"/>
        <v>9.7997412572643245</v>
      </c>
      <c r="DA418" s="195">
        <f t="shared" si="542"/>
        <v>99.394331348058614</v>
      </c>
      <c r="DB418" s="195">
        <f t="shared" si="543"/>
        <v>1.6722392649125266</v>
      </c>
      <c r="DC418" s="195">
        <f t="shared" si="544"/>
        <v>60.969119462292198</v>
      </c>
      <c r="DD418" s="195">
        <f t="shared" si="545"/>
        <v>1.7920319274732548</v>
      </c>
      <c r="DE418" s="195">
        <f t="shared" si="546"/>
        <v>58.082100781246581</v>
      </c>
      <c r="DF418" s="195">
        <f t="shared" si="547"/>
        <v>231.70956404124752</v>
      </c>
    </row>
    <row r="419" spans="89:110" x14ac:dyDescent="0.2">
      <c r="CK419" s="189">
        <v>417</v>
      </c>
      <c r="CL419" s="190">
        <f>'Litter calculation'!G$30+CK419</f>
        <v>43092</v>
      </c>
      <c r="CM419" s="193">
        <f t="shared" si="537"/>
        <v>12</v>
      </c>
      <c r="CN419" s="189">
        <f t="shared" si="531"/>
        <v>0.9</v>
      </c>
      <c r="CO419" s="194">
        <f t="shared" si="532"/>
        <v>0.45</v>
      </c>
      <c r="CP419" s="194">
        <f t="shared" si="533"/>
        <v>0.2</v>
      </c>
      <c r="CQ419" s="189">
        <f t="shared" si="534"/>
        <v>0.36870000000000003</v>
      </c>
      <c r="CR419" s="189">
        <f t="shared" si="538"/>
        <v>3.687E-2</v>
      </c>
      <c r="CS419" s="189">
        <f t="shared" si="538"/>
        <v>3.687E-2</v>
      </c>
      <c r="CT419" s="189">
        <f t="shared" si="535"/>
        <v>2.9389999999999999E-2</v>
      </c>
      <c r="CU419" s="189">
        <f t="shared" si="539"/>
        <v>2.9390000000000002E-3</v>
      </c>
      <c r="CV419" s="189">
        <f t="shared" si="539"/>
        <v>2.9390000000000002E-3</v>
      </c>
      <c r="CW419" s="189">
        <f t="shared" si="536"/>
        <v>4.6999999999999999E-4</v>
      </c>
      <c r="CX419" s="189">
        <f t="shared" si="540"/>
        <v>4.6999999999999997E-5</v>
      </c>
      <c r="CY419" s="189">
        <f t="shared" si="540"/>
        <v>4.6999999999999997E-5</v>
      </c>
      <c r="CZ419" s="195">
        <f t="shared" si="541"/>
        <v>9.8477480729911058</v>
      </c>
      <c r="DA419" s="195">
        <f t="shared" si="542"/>
        <v>99.915796988709218</v>
      </c>
      <c r="DB419" s="195">
        <f t="shared" si="543"/>
        <v>1.6839232688109349</v>
      </c>
      <c r="DC419" s="195">
        <f t="shared" si="544"/>
        <v>61.399662481016804</v>
      </c>
      <c r="DD419" s="195">
        <f t="shared" si="545"/>
        <v>1.7941468775977196</v>
      </c>
      <c r="DE419" s="195">
        <f t="shared" si="546"/>
        <v>58.271996986660533</v>
      </c>
      <c r="DF419" s="195">
        <f t="shared" si="547"/>
        <v>232.91327467578631</v>
      </c>
    </row>
    <row r="420" spans="89:110" x14ac:dyDescent="0.2">
      <c r="CK420" s="189">
        <v>418</v>
      </c>
      <c r="CL420" s="190">
        <f>'Litter calculation'!G$30+CK420</f>
        <v>43093</v>
      </c>
      <c r="CM420" s="193">
        <f t="shared" si="537"/>
        <v>12</v>
      </c>
      <c r="CN420" s="189">
        <f t="shared" si="531"/>
        <v>0.9</v>
      </c>
      <c r="CO420" s="194">
        <f t="shared" si="532"/>
        <v>0.45</v>
      </c>
      <c r="CP420" s="194">
        <f t="shared" si="533"/>
        <v>0.2</v>
      </c>
      <c r="CQ420" s="189">
        <f t="shared" si="534"/>
        <v>0.36870000000000003</v>
      </c>
      <c r="CR420" s="189">
        <f t="shared" si="538"/>
        <v>3.687E-2</v>
      </c>
      <c r="CS420" s="189">
        <f t="shared" si="538"/>
        <v>3.687E-2</v>
      </c>
      <c r="CT420" s="189">
        <f t="shared" si="535"/>
        <v>2.9389999999999999E-2</v>
      </c>
      <c r="CU420" s="189">
        <f t="shared" si="539"/>
        <v>2.9390000000000002E-3</v>
      </c>
      <c r="CV420" s="189">
        <f t="shared" si="539"/>
        <v>2.9390000000000002E-3</v>
      </c>
      <c r="CW420" s="189">
        <f t="shared" si="536"/>
        <v>4.6999999999999999E-4</v>
      </c>
      <c r="CX420" s="189">
        <f t="shared" si="540"/>
        <v>4.6999999999999997E-5</v>
      </c>
      <c r="CY420" s="189">
        <f t="shared" si="540"/>
        <v>4.6999999999999997E-5</v>
      </c>
      <c r="CZ420" s="195">
        <f t="shared" si="541"/>
        <v>9.8943645002424478</v>
      </c>
      <c r="DA420" s="195">
        <f t="shared" si="542"/>
        <v>100.43701759809558</v>
      </c>
      <c r="DB420" s="195">
        <f t="shared" si="543"/>
        <v>1.6955729838340694</v>
      </c>
      <c r="DC420" s="195">
        <f t="shared" si="544"/>
        <v>61.830185264695061</v>
      </c>
      <c r="DD420" s="195">
        <f t="shared" si="545"/>
        <v>1.7962556210090013</v>
      </c>
      <c r="DE420" s="195">
        <f t="shared" si="546"/>
        <v>58.461884267162567</v>
      </c>
      <c r="DF420" s="195">
        <f t="shared" si="547"/>
        <v>234.11528023503871</v>
      </c>
    </row>
    <row r="421" spans="89:110" x14ac:dyDescent="0.2">
      <c r="CK421" s="189">
        <v>419</v>
      </c>
      <c r="CL421" s="190">
        <f>'Litter calculation'!G$30+CK421</f>
        <v>43094</v>
      </c>
      <c r="CM421" s="193">
        <f t="shared" si="537"/>
        <v>12</v>
      </c>
      <c r="CN421" s="189">
        <f t="shared" si="531"/>
        <v>0.9</v>
      </c>
      <c r="CO421" s="194">
        <f t="shared" si="532"/>
        <v>0.45</v>
      </c>
      <c r="CP421" s="194">
        <f t="shared" si="533"/>
        <v>0.2</v>
      </c>
      <c r="CQ421" s="189">
        <f t="shared" si="534"/>
        <v>0.36870000000000003</v>
      </c>
      <c r="CR421" s="189">
        <f t="shared" si="538"/>
        <v>3.687E-2</v>
      </c>
      <c r="CS421" s="189">
        <f t="shared" si="538"/>
        <v>3.687E-2</v>
      </c>
      <c r="CT421" s="189">
        <f t="shared" si="535"/>
        <v>2.9389999999999999E-2</v>
      </c>
      <c r="CU421" s="189">
        <f t="shared" si="539"/>
        <v>2.9390000000000002E-3</v>
      </c>
      <c r="CV421" s="189">
        <f t="shared" si="539"/>
        <v>2.9390000000000002E-3</v>
      </c>
      <c r="CW421" s="189">
        <f t="shared" si="536"/>
        <v>4.6999999999999999E-4</v>
      </c>
      <c r="CX421" s="189">
        <f t="shared" si="540"/>
        <v>4.6999999999999997E-5</v>
      </c>
      <c r="CY421" s="189">
        <f t="shared" si="540"/>
        <v>4.6999999999999997E-5</v>
      </c>
      <c r="CZ421" s="195">
        <f t="shared" si="541"/>
        <v>9.9396308078860791</v>
      </c>
      <c r="DA421" s="195">
        <f t="shared" si="542"/>
        <v>100.95799329135532</v>
      </c>
      <c r="DB421" s="195">
        <f t="shared" si="543"/>
        <v>1.7071885106089908</v>
      </c>
      <c r="DC421" s="195">
        <f t="shared" si="544"/>
        <v>62.260687814277986</v>
      </c>
      <c r="DD421" s="195">
        <f t="shared" si="545"/>
        <v>1.7983581759218503</v>
      </c>
      <c r="DE421" s="195">
        <f t="shared" si="546"/>
        <v>58.651762623172147</v>
      </c>
      <c r="DF421" s="195">
        <f t="shared" si="547"/>
        <v>235.31562122322237</v>
      </c>
    </row>
    <row r="422" spans="89:110" x14ac:dyDescent="0.2">
      <c r="CK422" s="189">
        <v>420</v>
      </c>
      <c r="CL422" s="190">
        <f>'Litter calculation'!G$30+CK422</f>
        <v>43095</v>
      </c>
      <c r="CM422" s="193">
        <f t="shared" si="537"/>
        <v>12</v>
      </c>
      <c r="CN422" s="189">
        <f t="shared" si="531"/>
        <v>0.9</v>
      </c>
      <c r="CO422" s="194">
        <f t="shared" si="532"/>
        <v>0.45</v>
      </c>
      <c r="CP422" s="194">
        <f t="shared" si="533"/>
        <v>0.2</v>
      </c>
      <c r="CQ422" s="189">
        <f t="shared" si="534"/>
        <v>0.36870000000000003</v>
      </c>
      <c r="CR422" s="189">
        <f t="shared" si="538"/>
        <v>3.687E-2</v>
      </c>
      <c r="CS422" s="189">
        <f t="shared" si="538"/>
        <v>3.687E-2</v>
      </c>
      <c r="CT422" s="189">
        <f t="shared" si="535"/>
        <v>2.9389999999999999E-2</v>
      </c>
      <c r="CU422" s="189">
        <f t="shared" si="539"/>
        <v>2.9390000000000002E-3</v>
      </c>
      <c r="CV422" s="189">
        <f t="shared" si="539"/>
        <v>2.9390000000000002E-3</v>
      </c>
      <c r="CW422" s="189">
        <f t="shared" si="536"/>
        <v>4.6999999999999999E-4</v>
      </c>
      <c r="CX422" s="189">
        <f t="shared" si="540"/>
        <v>4.6999999999999997E-5</v>
      </c>
      <c r="CY422" s="189">
        <f t="shared" si="540"/>
        <v>4.6999999999999997E-5</v>
      </c>
      <c r="CZ422" s="195">
        <f t="shared" si="541"/>
        <v>9.9835860985101359</v>
      </c>
      <c r="DA422" s="195">
        <f t="shared" si="542"/>
        <v>101.47872418357198</v>
      </c>
      <c r="DB422" s="195">
        <f t="shared" si="543"/>
        <v>1.7187699494674507</v>
      </c>
      <c r="DC422" s="195">
        <f t="shared" si="544"/>
        <v>62.691170130716564</v>
      </c>
      <c r="DD422" s="195">
        <f t="shared" si="545"/>
        <v>1.8004545604975624</v>
      </c>
      <c r="DE422" s="195">
        <f t="shared" si="546"/>
        <v>58.841632055108711</v>
      </c>
      <c r="DF422" s="195">
        <f t="shared" si="547"/>
        <v>236.5143369778724</v>
      </c>
    </row>
    <row r="423" spans="89:110" x14ac:dyDescent="0.2">
      <c r="CK423" s="189">
        <v>421</v>
      </c>
      <c r="CL423" s="190">
        <f>'Litter calculation'!G$30+CK423</f>
        <v>43096</v>
      </c>
      <c r="CM423" s="193">
        <f t="shared" si="537"/>
        <v>12</v>
      </c>
      <c r="CN423" s="189">
        <f t="shared" si="531"/>
        <v>0.9</v>
      </c>
      <c r="CO423" s="194">
        <f t="shared" si="532"/>
        <v>0.45</v>
      </c>
      <c r="CP423" s="194">
        <f t="shared" si="533"/>
        <v>0.2</v>
      </c>
      <c r="CQ423" s="189">
        <f t="shared" si="534"/>
        <v>0.36870000000000003</v>
      </c>
      <c r="CR423" s="189">
        <f t="shared" ref="CR423:CS442" si="548">IF($CM423=12,$D$50,IF($CM423&lt;=2,$D$50,IF($CM423&lt;=5,$D$52,IF($CM423&lt;=8,$D$54,$D$56))))</f>
        <v>3.687E-2</v>
      </c>
      <c r="CS423" s="189">
        <f t="shared" si="548"/>
        <v>3.687E-2</v>
      </c>
      <c r="CT423" s="189">
        <f t="shared" si="535"/>
        <v>2.9389999999999999E-2</v>
      </c>
      <c r="CU423" s="189">
        <f t="shared" ref="CU423:CV442" si="549">IF($CM423=12,$D$58,IF($CM423&lt;=2,$D$58,IF($CM423&lt;=5,$D$60,IF($CM423&lt;=8,$D$62,$D$64))))</f>
        <v>2.9390000000000002E-3</v>
      </c>
      <c r="CV423" s="189">
        <f t="shared" si="549"/>
        <v>2.9390000000000002E-3</v>
      </c>
      <c r="CW423" s="189">
        <f t="shared" si="536"/>
        <v>4.6999999999999999E-4</v>
      </c>
      <c r="CX423" s="189">
        <f t="shared" ref="CX423:CY442" si="550">IF($CM423=12,$D$66,IF($CM423&lt;=2,$D$66,IF($CM423&lt;=5,$D$68,IF($CM423&lt;=8,$D$70,$D$72))))</f>
        <v>4.6999999999999997E-5</v>
      </c>
      <c r="CY423" s="189">
        <f t="shared" si="550"/>
        <v>4.6999999999999997E-5</v>
      </c>
      <c r="CZ423" s="195">
        <f t="shared" si="541"/>
        <v>10.026268342201313</v>
      </c>
      <c r="DA423" s="195">
        <f t="shared" si="542"/>
        <v>101.99921038977503</v>
      </c>
      <c r="DB423" s="195">
        <f t="shared" si="543"/>
        <v>1.7303174004467587</v>
      </c>
      <c r="DC423" s="195">
        <f t="shared" si="544"/>
        <v>63.121632214961735</v>
      </c>
      <c r="DD423" s="195">
        <f t="shared" si="545"/>
        <v>1.8025447928441356</v>
      </c>
      <c r="DE423" s="195">
        <f t="shared" si="546"/>
        <v>59.03149256339168</v>
      </c>
      <c r="DF423" s="195">
        <f t="shared" si="547"/>
        <v>237.71146570362066</v>
      </c>
    </row>
    <row r="424" spans="89:110" x14ac:dyDescent="0.2">
      <c r="CK424" s="189">
        <v>422</v>
      </c>
      <c r="CL424" s="190">
        <f>'Litter calculation'!G$30+CK424</f>
        <v>43097</v>
      </c>
      <c r="CM424" s="193">
        <f t="shared" si="537"/>
        <v>12</v>
      </c>
      <c r="CN424" s="189">
        <f t="shared" si="531"/>
        <v>0.9</v>
      </c>
      <c r="CO424" s="194">
        <f t="shared" si="532"/>
        <v>0.45</v>
      </c>
      <c r="CP424" s="194">
        <f t="shared" si="533"/>
        <v>0.2</v>
      </c>
      <c r="CQ424" s="189">
        <f t="shared" si="534"/>
        <v>0.36870000000000003</v>
      </c>
      <c r="CR424" s="189">
        <f t="shared" si="548"/>
        <v>3.687E-2</v>
      </c>
      <c r="CS424" s="189">
        <f t="shared" si="548"/>
        <v>3.687E-2</v>
      </c>
      <c r="CT424" s="189">
        <f t="shared" si="535"/>
        <v>2.9389999999999999E-2</v>
      </c>
      <c r="CU424" s="189">
        <f t="shared" si="549"/>
        <v>2.9390000000000002E-3</v>
      </c>
      <c r="CV424" s="189">
        <f t="shared" si="549"/>
        <v>2.9390000000000002E-3</v>
      </c>
      <c r="CW424" s="189">
        <f t="shared" si="536"/>
        <v>4.6999999999999999E-4</v>
      </c>
      <c r="CX424" s="189">
        <f t="shared" si="550"/>
        <v>4.6999999999999997E-5</v>
      </c>
      <c r="CY424" s="189">
        <f t="shared" si="550"/>
        <v>4.6999999999999997E-5</v>
      </c>
      <c r="CZ424" s="195">
        <f t="shared" si="541"/>
        <v>10.067714409344729</v>
      </c>
      <c r="DA424" s="195">
        <f t="shared" si="542"/>
        <v>102.51945202493985</v>
      </c>
      <c r="DB424" s="195">
        <f t="shared" si="543"/>
        <v>1.7418309632906466</v>
      </c>
      <c r="DC424" s="195">
        <f t="shared" si="544"/>
        <v>63.552074067964384</v>
      </c>
      <c r="DD424" s="195">
        <f t="shared" si="545"/>
        <v>1.8046288910164268</v>
      </c>
      <c r="DE424" s="195">
        <f t="shared" si="546"/>
        <v>59.221344148440458</v>
      </c>
      <c r="DF424" s="195">
        <f t="shared" si="547"/>
        <v>238.90704450499649</v>
      </c>
    </row>
    <row r="425" spans="89:110" x14ac:dyDescent="0.2">
      <c r="CK425" s="189">
        <v>423</v>
      </c>
      <c r="CL425" s="190">
        <f>'Litter calculation'!G$30+CK425</f>
        <v>43098</v>
      </c>
      <c r="CM425" s="193">
        <f t="shared" si="537"/>
        <v>12</v>
      </c>
      <c r="CN425" s="189">
        <f t="shared" si="531"/>
        <v>0.9</v>
      </c>
      <c r="CO425" s="194">
        <f t="shared" si="532"/>
        <v>0.45</v>
      </c>
      <c r="CP425" s="194">
        <f t="shared" si="533"/>
        <v>0.2</v>
      </c>
      <c r="CQ425" s="189">
        <f t="shared" si="534"/>
        <v>0.36870000000000003</v>
      </c>
      <c r="CR425" s="189">
        <f t="shared" si="548"/>
        <v>3.687E-2</v>
      </c>
      <c r="CS425" s="189">
        <f t="shared" si="548"/>
        <v>3.687E-2</v>
      </c>
      <c r="CT425" s="189">
        <f t="shared" si="535"/>
        <v>2.9389999999999999E-2</v>
      </c>
      <c r="CU425" s="189">
        <f t="shared" si="549"/>
        <v>2.9390000000000002E-3</v>
      </c>
      <c r="CV425" s="189">
        <f t="shared" si="549"/>
        <v>2.9390000000000002E-3</v>
      </c>
      <c r="CW425" s="189">
        <f t="shared" si="536"/>
        <v>4.6999999999999999E-4</v>
      </c>
      <c r="CX425" s="189">
        <f t="shared" si="550"/>
        <v>4.6999999999999997E-5</v>
      </c>
      <c r="CY425" s="189">
        <f t="shared" si="550"/>
        <v>4.6999999999999997E-5</v>
      </c>
      <c r="CZ425" s="195">
        <f t="shared" si="541"/>
        <v>10.107960102473829</v>
      </c>
      <c r="DA425" s="195">
        <f t="shared" si="542"/>
        <v>103.03944920398783</v>
      </c>
      <c r="DB425" s="195">
        <f t="shared" si="543"/>
        <v>1.7533107374501296</v>
      </c>
      <c r="DC425" s="195">
        <f t="shared" si="544"/>
        <v>63.982495690675357</v>
      </c>
      <c r="DD425" s="195">
        <f t="shared" si="545"/>
        <v>1.8067068730163074</v>
      </c>
      <c r="DE425" s="195">
        <f t="shared" si="546"/>
        <v>59.41118681067443</v>
      </c>
      <c r="DF425" s="195">
        <f t="shared" si="547"/>
        <v>240.10110941827787</v>
      </c>
    </row>
    <row r="426" spans="89:110" x14ac:dyDescent="0.2">
      <c r="CK426" s="189">
        <v>424</v>
      </c>
      <c r="CL426" s="190">
        <f>'Litter calculation'!G$30+CK426</f>
        <v>43099</v>
      </c>
      <c r="CM426" s="193">
        <f t="shared" si="537"/>
        <v>12</v>
      </c>
      <c r="CN426" s="189">
        <f t="shared" si="531"/>
        <v>0.9</v>
      </c>
      <c r="CO426" s="194">
        <f t="shared" si="532"/>
        <v>0.45</v>
      </c>
      <c r="CP426" s="194">
        <f t="shared" si="533"/>
        <v>0.2</v>
      </c>
      <c r="CQ426" s="189">
        <f t="shared" si="534"/>
        <v>0.36870000000000003</v>
      </c>
      <c r="CR426" s="189">
        <f t="shared" si="548"/>
        <v>3.687E-2</v>
      </c>
      <c r="CS426" s="189">
        <f t="shared" si="548"/>
        <v>3.687E-2</v>
      </c>
      <c r="CT426" s="189">
        <f t="shared" si="535"/>
        <v>2.9389999999999999E-2</v>
      </c>
      <c r="CU426" s="189">
        <f t="shared" si="549"/>
        <v>2.9390000000000002E-3</v>
      </c>
      <c r="CV426" s="189">
        <f t="shared" si="549"/>
        <v>2.9390000000000002E-3</v>
      </c>
      <c r="CW426" s="189">
        <f t="shared" si="536"/>
        <v>4.6999999999999999E-4</v>
      </c>
      <c r="CX426" s="189">
        <f t="shared" si="550"/>
        <v>4.6999999999999997E-5</v>
      </c>
      <c r="CY426" s="189">
        <f t="shared" si="550"/>
        <v>4.6999999999999997E-5</v>
      </c>
      <c r="CZ426" s="195">
        <f t="shared" si="541"/>
        <v>10.147040187197838</v>
      </c>
      <c r="DA426" s="195">
        <f t="shared" si="542"/>
        <v>103.55920204178635</v>
      </c>
      <c r="DB426" s="195">
        <f t="shared" si="543"/>
        <v>1.764756822084365</v>
      </c>
      <c r="DC426" s="195">
        <f t="shared" si="544"/>
        <v>64.412897084045454</v>
      </c>
      <c r="DD426" s="195">
        <f t="shared" si="545"/>
        <v>1.8087787567928191</v>
      </c>
      <c r="DE426" s="195">
        <f t="shared" si="546"/>
        <v>59.601020550512956</v>
      </c>
      <c r="DF426" s="195">
        <f t="shared" si="547"/>
        <v>241.29369544241979</v>
      </c>
    </row>
    <row r="427" spans="89:110" x14ac:dyDescent="0.2">
      <c r="CK427" s="189">
        <v>425</v>
      </c>
      <c r="CL427" s="190">
        <f>'Litter calculation'!G$30+CK427</f>
        <v>43100</v>
      </c>
      <c r="CM427" s="193">
        <f t="shared" si="537"/>
        <v>12</v>
      </c>
      <c r="CN427" s="189">
        <f t="shared" si="531"/>
        <v>0.9</v>
      </c>
      <c r="CO427" s="194">
        <f t="shared" si="532"/>
        <v>0.45</v>
      </c>
      <c r="CP427" s="194">
        <f t="shared" si="533"/>
        <v>0.2</v>
      </c>
      <c r="CQ427" s="189">
        <f t="shared" si="534"/>
        <v>0.36870000000000003</v>
      </c>
      <c r="CR427" s="189">
        <f t="shared" si="548"/>
        <v>3.687E-2</v>
      </c>
      <c r="CS427" s="189">
        <f t="shared" si="548"/>
        <v>3.687E-2</v>
      </c>
      <c r="CT427" s="189">
        <f t="shared" si="535"/>
        <v>2.9389999999999999E-2</v>
      </c>
      <c r="CU427" s="189">
        <f t="shared" si="549"/>
        <v>2.9390000000000002E-3</v>
      </c>
      <c r="CV427" s="189">
        <f t="shared" si="549"/>
        <v>2.9390000000000002E-3</v>
      </c>
      <c r="CW427" s="189">
        <f t="shared" si="536"/>
        <v>4.6999999999999999E-4</v>
      </c>
      <c r="CX427" s="189">
        <f t="shared" si="550"/>
        <v>4.6999999999999997E-5</v>
      </c>
      <c r="CY427" s="189">
        <f t="shared" si="550"/>
        <v>4.6999999999999997E-5</v>
      </c>
      <c r="CZ427" s="195">
        <f t="shared" si="541"/>
        <v>10.184988422233488</v>
      </c>
      <c r="DA427" s="195">
        <f t="shared" si="542"/>
        <v>104.07871065314882</v>
      </c>
      <c r="DB427" s="195">
        <f t="shared" si="543"/>
        <v>1.77616931606151</v>
      </c>
      <c r="DC427" s="195">
        <f t="shared" si="544"/>
        <v>64.843278249025431</v>
      </c>
      <c r="DD427" s="195">
        <f t="shared" si="545"/>
        <v>1.8108445602423289</v>
      </c>
      <c r="DE427" s="195">
        <f t="shared" si="546"/>
        <v>59.790845368375379</v>
      </c>
      <c r="DF427" s="195">
        <f t="shared" si="547"/>
        <v>242.48483656908695</v>
      </c>
    </row>
    <row r="428" spans="89:110" x14ac:dyDescent="0.2">
      <c r="CK428" s="189">
        <v>426</v>
      </c>
      <c r="CL428" s="190">
        <f>'Litter calculation'!G$30+CK428</f>
        <v>43101</v>
      </c>
      <c r="CM428" s="193">
        <f t="shared" si="537"/>
        <v>1</v>
      </c>
      <c r="CN428" s="189">
        <f t="shared" si="531"/>
        <v>0.9</v>
      </c>
      <c r="CO428" s="194">
        <f t="shared" si="532"/>
        <v>0.45</v>
      </c>
      <c r="CP428" s="194">
        <f t="shared" si="533"/>
        <v>0.2</v>
      </c>
      <c r="CQ428" s="189">
        <f t="shared" si="534"/>
        <v>0.36870000000000003</v>
      </c>
      <c r="CR428" s="189">
        <f t="shared" si="548"/>
        <v>3.687E-2</v>
      </c>
      <c r="CS428" s="189">
        <f t="shared" si="548"/>
        <v>3.687E-2</v>
      </c>
      <c r="CT428" s="189">
        <f t="shared" si="535"/>
        <v>2.9389999999999999E-2</v>
      </c>
      <c r="CU428" s="189">
        <f t="shared" si="549"/>
        <v>2.9390000000000002E-3</v>
      </c>
      <c r="CV428" s="189">
        <f t="shared" si="549"/>
        <v>2.9390000000000002E-3</v>
      </c>
      <c r="CW428" s="189">
        <f t="shared" si="536"/>
        <v>4.6999999999999999E-4</v>
      </c>
      <c r="CX428" s="189">
        <f t="shared" si="550"/>
        <v>4.6999999999999997E-5</v>
      </c>
      <c r="CY428" s="189">
        <f t="shared" si="550"/>
        <v>4.6999999999999997E-5</v>
      </c>
      <c r="CZ428" s="195">
        <f t="shared" si="541"/>
        <v>10.221837588566952</v>
      </c>
      <c r="DA428" s="195">
        <f t="shared" si="542"/>
        <v>104.59797515283468</v>
      </c>
      <c r="DB428" s="195">
        <f t="shared" si="543"/>
        <v>1.7875483179595744</v>
      </c>
      <c r="DC428" s="195">
        <f t="shared" si="544"/>
        <v>65.273639186566001</v>
      </c>
      <c r="DD428" s="195">
        <f t="shared" si="545"/>
        <v>1.8129043012086834</v>
      </c>
      <c r="DE428" s="195">
        <f t="shared" si="546"/>
        <v>59.980661264681018</v>
      </c>
      <c r="DF428" s="195">
        <f t="shared" si="547"/>
        <v>243.67456581181693</v>
      </c>
    </row>
    <row r="429" spans="89:110" x14ac:dyDescent="0.2">
      <c r="CK429" s="189">
        <v>427</v>
      </c>
      <c r="CL429" s="190">
        <f>'Litter calculation'!G$30+CK429</f>
        <v>43102</v>
      </c>
      <c r="CM429" s="193">
        <f t="shared" si="537"/>
        <v>1</v>
      </c>
      <c r="CN429" s="189">
        <f t="shared" si="531"/>
        <v>0.9</v>
      </c>
      <c r="CO429" s="194">
        <f t="shared" si="532"/>
        <v>0.45</v>
      </c>
      <c r="CP429" s="194">
        <f t="shared" si="533"/>
        <v>0.2</v>
      </c>
      <c r="CQ429" s="189">
        <f t="shared" si="534"/>
        <v>0.36870000000000003</v>
      </c>
      <c r="CR429" s="189">
        <f t="shared" si="548"/>
        <v>3.687E-2</v>
      </c>
      <c r="CS429" s="189">
        <f t="shared" si="548"/>
        <v>3.687E-2</v>
      </c>
      <c r="CT429" s="189">
        <f t="shared" si="535"/>
        <v>2.9389999999999999E-2</v>
      </c>
      <c r="CU429" s="189">
        <f t="shared" si="549"/>
        <v>2.9390000000000002E-3</v>
      </c>
      <c r="CV429" s="189">
        <f t="shared" si="549"/>
        <v>2.9390000000000002E-3</v>
      </c>
      <c r="CW429" s="189">
        <f t="shared" si="536"/>
        <v>4.6999999999999999E-4</v>
      </c>
      <c r="CX429" s="189">
        <f t="shared" si="550"/>
        <v>4.6999999999999997E-5</v>
      </c>
      <c r="CY429" s="189">
        <f t="shared" si="550"/>
        <v>4.6999999999999997E-5</v>
      </c>
      <c r="CZ429" s="195">
        <f t="shared" si="541"/>
        <v>10.25761951777119</v>
      </c>
      <c r="DA429" s="195">
        <f t="shared" si="542"/>
        <v>105.11699565554947</v>
      </c>
      <c r="DB429" s="195">
        <f t="shared" si="543"/>
        <v>1.7988939260672725</v>
      </c>
      <c r="DC429" s="195">
        <f t="shared" si="544"/>
        <v>65.703979897617842</v>
      </c>
      <c r="DD429" s="195">
        <f t="shared" si="545"/>
        <v>1.8149579974833632</v>
      </c>
      <c r="DE429" s="195">
        <f t="shared" si="546"/>
        <v>60.170468239849178</v>
      </c>
      <c r="DF429" s="195">
        <f t="shared" si="547"/>
        <v>244.86291523433835</v>
      </c>
    </row>
    <row r="430" spans="89:110" x14ac:dyDescent="0.2">
      <c r="CK430" s="189">
        <v>428</v>
      </c>
      <c r="CL430" s="190">
        <f>'Litter calculation'!G$30+CK430</f>
        <v>43103</v>
      </c>
      <c r="CM430" s="193">
        <f t="shared" si="537"/>
        <v>1</v>
      </c>
      <c r="CN430" s="189">
        <f t="shared" si="531"/>
        <v>0.9</v>
      </c>
      <c r="CO430" s="194">
        <f t="shared" si="532"/>
        <v>0.45</v>
      </c>
      <c r="CP430" s="194">
        <f t="shared" si="533"/>
        <v>0.2</v>
      </c>
      <c r="CQ430" s="189">
        <f t="shared" si="534"/>
        <v>0.36870000000000003</v>
      </c>
      <c r="CR430" s="189">
        <f t="shared" si="548"/>
        <v>3.687E-2</v>
      </c>
      <c r="CS430" s="189">
        <f t="shared" si="548"/>
        <v>3.687E-2</v>
      </c>
      <c r="CT430" s="189">
        <f t="shared" si="535"/>
        <v>2.9389999999999999E-2</v>
      </c>
      <c r="CU430" s="189">
        <f t="shared" si="549"/>
        <v>2.9390000000000002E-3</v>
      </c>
      <c r="CV430" s="189">
        <f t="shared" si="549"/>
        <v>2.9390000000000002E-3</v>
      </c>
      <c r="CW430" s="189">
        <f t="shared" si="536"/>
        <v>4.6999999999999999E-4</v>
      </c>
      <c r="CX430" s="189">
        <f t="shared" si="550"/>
        <v>4.6999999999999997E-5</v>
      </c>
      <c r="CY430" s="189">
        <f t="shared" si="550"/>
        <v>4.6999999999999997E-5</v>
      </c>
      <c r="CZ430" s="195">
        <f t="shared" si="541"/>
        <v>10.292365119503142</v>
      </c>
      <c r="DA430" s="195">
        <f t="shared" si="542"/>
        <v>105.63577227594482</v>
      </c>
      <c r="DB430" s="195">
        <f t="shared" si="543"/>
        <v>1.8102062383848723</v>
      </c>
      <c r="DC430" s="195">
        <f t="shared" si="544"/>
        <v>66.13430038313156</v>
      </c>
      <c r="DD430" s="195">
        <f t="shared" si="545"/>
        <v>1.8170056668056365</v>
      </c>
      <c r="DE430" s="195">
        <f t="shared" si="546"/>
        <v>60.360266294299144</v>
      </c>
      <c r="DF430" s="195">
        <f t="shared" si="547"/>
        <v>246.04991597806918</v>
      </c>
    </row>
    <row r="431" spans="89:110" x14ac:dyDescent="0.2">
      <c r="CK431" s="189">
        <v>429</v>
      </c>
      <c r="CL431" s="190">
        <f>'Litter calculation'!G$30+CK431</f>
        <v>43104</v>
      </c>
      <c r="CM431" s="193">
        <f t="shared" si="537"/>
        <v>1</v>
      </c>
      <c r="CN431" s="189">
        <f t="shared" si="531"/>
        <v>0.9</v>
      </c>
      <c r="CO431" s="194">
        <f t="shared" si="532"/>
        <v>0.45</v>
      </c>
      <c r="CP431" s="194">
        <f t="shared" si="533"/>
        <v>0.2</v>
      </c>
      <c r="CQ431" s="189">
        <f t="shared" si="534"/>
        <v>0.36870000000000003</v>
      </c>
      <c r="CR431" s="189">
        <f t="shared" si="548"/>
        <v>3.687E-2</v>
      </c>
      <c r="CS431" s="189">
        <f t="shared" si="548"/>
        <v>3.687E-2</v>
      </c>
      <c r="CT431" s="189">
        <f t="shared" si="535"/>
        <v>2.9389999999999999E-2</v>
      </c>
      <c r="CU431" s="189">
        <f t="shared" si="549"/>
        <v>2.9390000000000002E-3</v>
      </c>
      <c r="CV431" s="189">
        <f t="shared" si="549"/>
        <v>2.9390000000000002E-3</v>
      </c>
      <c r="CW431" s="189">
        <f t="shared" si="536"/>
        <v>4.6999999999999999E-4</v>
      </c>
      <c r="CX431" s="189">
        <f t="shared" si="550"/>
        <v>4.6999999999999997E-5</v>
      </c>
      <c r="CY431" s="189">
        <f t="shared" si="550"/>
        <v>4.6999999999999997E-5</v>
      </c>
      <c r="CZ431" s="195">
        <f t="shared" si="541"/>
        <v>10.326104408204559</v>
      </c>
      <c r="DA431" s="195">
        <f t="shared" si="542"/>
        <v>106.15430512861847</v>
      </c>
      <c r="DB431" s="195">
        <f t="shared" si="543"/>
        <v>1.8214853526250416</v>
      </c>
      <c r="DC431" s="195">
        <f t="shared" si="544"/>
        <v>66.564600644057748</v>
      </c>
      <c r="DD431" s="195">
        <f t="shared" si="545"/>
        <v>1.8190473268627123</v>
      </c>
      <c r="DE431" s="195">
        <f t="shared" si="546"/>
        <v>60.550055428450179</v>
      </c>
      <c r="DF431" s="195">
        <f t="shared" si="547"/>
        <v>247.23559828881872</v>
      </c>
    </row>
    <row r="432" spans="89:110" x14ac:dyDescent="0.2">
      <c r="CK432" s="189">
        <v>430</v>
      </c>
      <c r="CL432" s="190">
        <f>'Litter calculation'!G$30+CK432</f>
        <v>43105</v>
      </c>
      <c r="CM432" s="193">
        <f t="shared" si="537"/>
        <v>1</v>
      </c>
      <c r="CN432" s="189">
        <f t="shared" si="531"/>
        <v>0.9</v>
      </c>
      <c r="CO432" s="194">
        <f t="shared" si="532"/>
        <v>0.45</v>
      </c>
      <c r="CP432" s="194">
        <f t="shared" si="533"/>
        <v>0.2</v>
      </c>
      <c r="CQ432" s="189">
        <f t="shared" si="534"/>
        <v>0.36870000000000003</v>
      </c>
      <c r="CR432" s="189">
        <f t="shared" si="548"/>
        <v>3.687E-2</v>
      </c>
      <c r="CS432" s="189">
        <f t="shared" si="548"/>
        <v>3.687E-2</v>
      </c>
      <c r="CT432" s="189">
        <f t="shared" si="535"/>
        <v>2.9389999999999999E-2</v>
      </c>
      <c r="CU432" s="189">
        <f t="shared" si="549"/>
        <v>2.9390000000000002E-3</v>
      </c>
      <c r="CV432" s="189">
        <f t="shared" si="549"/>
        <v>2.9390000000000002E-3</v>
      </c>
      <c r="CW432" s="189">
        <f t="shared" si="536"/>
        <v>4.6999999999999999E-4</v>
      </c>
      <c r="CX432" s="189">
        <f t="shared" si="550"/>
        <v>4.6999999999999997E-5</v>
      </c>
      <c r="CY432" s="189">
        <f t="shared" si="550"/>
        <v>4.6999999999999997E-5</v>
      </c>
      <c r="CZ432" s="195">
        <f t="shared" si="541"/>
        <v>10.358866529029504</v>
      </c>
      <c r="DA432" s="195">
        <f t="shared" si="542"/>
        <v>106.67259432811436</v>
      </c>
      <c r="DB432" s="195">
        <f t="shared" si="543"/>
        <v>1.8327313662136928</v>
      </c>
      <c r="DC432" s="195">
        <f t="shared" si="544"/>
        <v>66.994880681346928</v>
      </c>
      <c r="DD432" s="195">
        <f t="shared" si="545"/>
        <v>1.8210829952898935</v>
      </c>
      <c r="DE432" s="195">
        <f t="shared" si="546"/>
        <v>60.73983564272153</v>
      </c>
      <c r="DF432" s="195">
        <f t="shared" si="547"/>
        <v>248.41999154271588</v>
      </c>
    </row>
    <row r="433" spans="89:110" x14ac:dyDescent="0.2">
      <c r="CK433" s="189">
        <v>431</v>
      </c>
      <c r="CL433" s="190">
        <f>'Litter calculation'!G$30+CK433</f>
        <v>43106</v>
      </c>
      <c r="CM433" s="193">
        <f t="shared" si="537"/>
        <v>1</v>
      </c>
      <c r="CN433" s="189">
        <f t="shared" si="531"/>
        <v>0.9</v>
      </c>
      <c r="CO433" s="194">
        <f t="shared" si="532"/>
        <v>0.45</v>
      </c>
      <c r="CP433" s="194">
        <f t="shared" si="533"/>
        <v>0.2</v>
      </c>
      <c r="CQ433" s="189">
        <f t="shared" si="534"/>
        <v>0.36870000000000003</v>
      </c>
      <c r="CR433" s="189">
        <f t="shared" si="548"/>
        <v>3.687E-2</v>
      </c>
      <c r="CS433" s="189">
        <f t="shared" si="548"/>
        <v>3.687E-2</v>
      </c>
      <c r="CT433" s="189">
        <f t="shared" si="535"/>
        <v>2.9389999999999999E-2</v>
      </c>
      <c r="CU433" s="189">
        <f t="shared" si="549"/>
        <v>2.9390000000000002E-3</v>
      </c>
      <c r="CV433" s="189">
        <f t="shared" si="549"/>
        <v>2.9390000000000002E-3</v>
      </c>
      <c r="CW433" s="189">
        <f t="shared" si="536"/>
        <v>4.6999999999999999E-4</v>
      </c>
      <c r="CX433" s="189">
        <f t="shared" si="550"/>
        <v>4.6999999999999997E-5</v>
      </c>
      <c r="CY433" s="189">
        <f t="shared" si="550"/>
        <v>4.6999999999999997E-5</v>
      </c>
      <c r="CZ433" s="195">
        <f t="shared" si="541"/>
        <v>10.39067978302093</v>
      </c>
      <c r="DA433" s="195">
        <f t="shared" si="542"/>
        <v>107.19063998892256</v>
      </c>
      <c r="DB433" s="195">
        <f t="shared" si="543"/>
        <v>1.8439443762908234</v>
      </c>
      <c r="DC433" s="195">
        <f t="shared" si="544"/>
        <v>67.425140495949591</v>
      </c>
      <c r="DD433" s="195">
        <f t="shared" si="545"/>
        <v>1.8231126896707284</v>
      </c>
      <c r="DE433" s="195">
        <f t="shared" si="546"/>
        <v>60.929606937532419</v>
      </c>
      <c r="DF433" s="195">
        <f t="shared" si="547"/>
        <v>249.60312427138703</v>
      </c>
    </row>
    <row r="434" spans="89:110" x14ac:dyDescent="0.2">
      <c r="CK434" s="189">
        <v>432</v>
      </c>
      <c r="CL434" s="190">
        <f>'Litter calculation'!G$30+CK434</f>
        <v>43107</v>
      </c>
      <c r="CM434" s="193">
        <f t="shared" si="537"/>
        <v>1</v>
      </c>
      <c r="CN434" s="189">
        <f t="shared" si="531"/>
        <v>0.9</v>
      </c>
      <c r="CO434" s="194">
        <f t="shared" si="532"/>
        <v>0.45</v>
      </c>
      <c r="CP434" s="194">
        <f t="shared" si="533"/>
        <v>0.2</v>
      </c>
      <c r="CQ434" s="189">
        <f t="shared" si="534"/>
        <v>0.36870000000000003</v>
      </c>
      <c r="CR434" s="189">
        <f t="shared" si="548"/>
        <v>3.687E-2</v>
      </c>
      <c r="CS434" s="189">
        <f t="shared" si="548"/>
        <v>3.687E-2</v>
      </c>
      <c r="CT434" s="189">
        <f t="shared" si="535"/>
        <v>2.9389999999999999E-2</v>
      </c>
      <c r="CU434" s="189">
        <f t="shared" si="549"/>
        <v>2.9390000000000002E-3</v>
      </c>
      <c r="CV434" s="189">
        <f t="shared" si="549"/>
        <v>2.9390000000000002E-3</v>
      </c>
      <c r="CW434" s="189">
        <f t="shared" si="536"/>
        <v>4.6999999999999999E-4</v>
      </c>
      <c r="CX434" s="189">
        <f t="shared" si="550"/>
        <v>4.6999999999999997E-5</v>
      </c>
      <c r="CY434" s="189">
        <f t="shared" si="550"/>
        <v>4.6999999999999997E-5</v>
      </c>
      <c r="CZ434" s="195">
        <f t="shared" si="541"/>
        <v>10.421571651558098</v>
      </c>
      <c r="DA434" s="195">
        <f t="shared" si="542"/>
        <v>107.70844222547936</v>
      </c>
      <c r="DB434" s="195">
        <f t="shared" si="543"/>
        <v>1.8551244797113557</v>
      </c>
      <c r="DC434" s="195">
        <f t="shared" si="544"/>
        <v>67.855380088816176</v>
      </c>
      <c r="DD434" s="195">
        <f t="shared" si="545"/>
        <v>1.8251364275371635</v>
      </c>
      <c r="DE434" s="195">
        <f t="shared" si="546"/>
        <v>61.119369313302052</v>
      </c>
      <c r="DF434" s="195">
        <f t="shared" si="547"/>
        <v>250.7850241864042</v>
      </c>
    </row>
    <row r="435" spans="89:110" x14ac:dyDescent="0.2">
      <c r="CK435" s="189">
        <v>433</v>
      </c>
      <c r="CL435" s="190">
        <f>'Litter calculation'!G$30+CK435</f>
        <v>43108</v>
      </c>
      <c r="CM435" s="193">
        <f t="shared" si="537"/>
        <v>1</v>
      </c>
      <c r="CN435" s="189">
        <f t="shared" si="531"/>
        <v>0.9</v>
      </c>
      <c r="CO435" s="194">
        <f t="shared" si="532"/>
        <v>0.45</v>
      </c>
      <c r="CP435" s="194">
        <f t="shared" si="533"/>
        <v>0.2</v>
      </c>
      <c r="CQ435" s="189">
        <f t="shared" si="534"/>
        <v>0.36870000000000003</v>
      </c>
      <c r="CR435" s="189">
        <f t="shared" si="548"/>
        <v>3.687E-2</v>
      </c>
      <c r="CS435" s="189">
        <f t="shared" si="548"/>
        <v>3.687E-2</v>
      </c>
      <c r="CT435" s="189">
        <f t="shared" si="535"/>
        <v>2.9389999999999999E-2</v>
      </c>
      <c r="CU435" s="189">
        <f t="shared" si="549"/>
        <v>2.9390000000000002E-3</v>
      </c>
      <c r="CV435" s="189">
        <f t="shared" si="549"/>
        <v>2.9390000000000002E-3</v>
      </c>
      <c r="CW435" s="189">
        <f t="shared" si="536"/>
        <v>4.6999999999999999E-4</v>
      </c>
      <c r="CX435" s="189">
        <f t="shared" si="550"/>
        <v>4.6999999999999997E-5</v>
      </c>
      <c r="CY435" s="189">
        <f t="shared" si="550"/>
        <v>4.6999999999999997E-5</v>
      </c>
      <c r="CZ435" s="195">
        <f t="shared" si="541"/>
        <v>10.451568820095931</v>
      </c>
      <c r="DA435" s="195">
        <f t="shared" si="542"/>
        <v>108.22600115216727</v>
      </c>
      <c r="DB435" s="195">
        <f t="shared" si="543"/>
        <v>1.8662717730459732</v>
      </c>
      <c r="DC435" s="195">
        <f t="shared" si="544"/>
        <v>68.285599460897089</v>
      </c>
      <c r="DD435" s="195">
        <f t="shared" si="545"/>
        <v>1.8271542263696945</v>
      </c>
      <c r="DE435" s="195">
        <f t="shared" si="546"/>
        <v>61.309122770449612</v>
      </c>
      <c r="DF435" s="195">
        <f t="shared" si="547"/>
        <v>251.96571820302557</v>
      </c>
    </row>
    <row r="436" spans="89:110" x14ac:dyDescent="0.2">
      <c r="CK436" s="189">
        <v>434</v>
      </c>
      <c r="CL436" s="190">
        <f>'Litter calculation'!G$30+CK436</f>
        <v>43109</v>
      </c>
      <c r="CM436" s="193">
        <f t="shared" si="537"/>
        <v>1</v>
      </c>
      <c r="CN436" s="189">
        <f t="shared" si="531"/>
        <v>0.9</v>
      </c>
      <c r="CO436" s="194">
        <f t="shared" si="532"/>
        <v>0.45</v>
      </c>
      <c r="CP436" s="194">
        <f t="shared" si="533"/>
        <v>0.2</v>
      </c>
      <c r="CQ436" s="189">
        <f t="shared" si="534"/>
        <v>0.36870000000000003</v>
      </c>
      <c r="CR436" s="189">
        <f t="shared" si="548"/>
        <v>3.687E-2</v>
      </c>
      <c r="CS436" s="189">
        <f t="shared" si="548"/>
        <v>3.687E-2</v>
      </c>
      <c r="CT436" s="189">
        <f t="shared" si="535"/>
        <v>2.9389999999999999E-2</v>
      </c>
      <c r="CU436" s="189">
        <f t="shared" si="549"/>
        <v>2.9390000000000002E-3</v>
      </c>
      <c r="CV436" s="189">
        <f t="shared" si="549"/>
        <v>2.9390000000000002E-3</v>
      </c>
      <c r="CW436" s="189">
        <f t="shared" si="536"/>
        <v>4.6999999999999999E-4</v>
      </c>
      <c r="CX436" s="189">
        <f t="shared" si="550"/>
        <v>4.6999999999999997E-5</v>
      </c>
      <c r="CY436" s="189">
        <f t="shared" si="550"/>
        <v>4.6999999999999997E-5</v>
      </c>
      <c r="CZ436" s="195">
        <f t="shared" si="541"/>
        <v>10.480697201216822</v>
      </c>
      <c r="DA436" s="195">
        <f t="shared" si="542"/>
        <v>108.74331688331507</v>
      </c>
      <c r="DB436" s="195">
        <f t="shared" si="543"/>
        <v>1.8773863525819552</v>
      </c>
      <c r="DC436" s="195">
        <f t="shared" si="544"/>
        <v>68.715798613142695</v>
      </c>
      <c r="DD436" s="195">
        <f t="shared" si="545"/>
        <v>1.8291661035975173</v>
      </c>
      <c r="DE436" s="195">
        <f t="shared" si="546"/>
        <v>61.498867309394264</v>
      </c>
      <c r="DF436" s="195">
        <f t="shared" si="547"/>
        <v>253.14523246324831</v>
      </c>
    </row>
    <row r="437" spans="89:110" x14ac:dyDescent="0.2">
      <c r="CK437" s="189">
        <v>435</v>
      </c>
      <c r="CL437" s="190">
        <f>'Litter calculation'!G$30+CK437</f>
        <v>43110</v>
      </c>
      <c r="CM437" s="193">
        <f t="shared" si="537"/>
        <v>1</v>
      </c>
      <c r="CN437" s="189">
        <f t="shared" si="531"/>
        <v>0.9</v>
      </c>
      <c r="CO437" s="194">
        <f t="shared" si="532"/>
        <v>0.45</v>
      </c>
      <c r="CP437" s="194">
        <f t="shared" si="533"/>
        <v>0.2</v>
      </c>
      <c r="CQ437" s="189">
        <f t="shared" si="534"/>
        <v>0.36870000000000003</v>
      </c>
      <c r="CR437" s="189">
        <f t="shared" si="548"/>
        <v>3.687E-2</v>
      </c>
      <c r="CS437" s="189">
        <f t="shared" si="548"/>
        <v>3.687E-2</v>
      </c>
      <c r="CT437" s="189">
        <f t="shared" si="535"/>
        <v>2.9389999999999999E-2</v>
      </c>
      <c r="CU437" s="189">
        <f t="shared" si="549"/>
        <v>2.9390000000000002E-3</v>
      </c>
      <c r="CV437" s="189">
        <f t="shared" si="549"/>
        <v>2.9390000000000002E-3</v>
      </c>
      <c r="CW437" s="189">
        <f t="shared" si="536"/>
        <v>4.6999999999999999E-4</v>
      </c>
      <c r="CX437" s="189">
        <f t="shared" si="550"/>
        <v>4.6999999999999997E-5</v>
      </c>
      <c r="CY437" s="189">
        <f t="shared" si="550"/>
        <v>4.6999999999999997E-5</v>
      </c>
      <c r="CZ437" s="195">
        <f t="shared" si="541"/>
        <v>10.508981957014816</v>
      </c>
      <c r="DA437" s="195">
        <f t="shared" si="542"/>
        <v>109.26038953319781</v>
      </c>
      <c r="DB437" s="195">
        <f t="shared" si="543"/>
        <v>1.8884683143240077</v>
      </c>
      <c r="DC437" s="195">
        <f t="shared" si="544"/>
        <v>69.145977546503289</v>
      </c>
      <c r="DD437" s="195">
        <f t="shared" si="545"/>
        <v>1.8311720765986785</v>
      </c>
      <c r="DE437" s="195">
        <f t="shared" si="546"/>
        <v>61.688602930555156</v>
      </c>
      <c r="DF437" s="195">
        <f t="shared" si="547"/>
        <v>254.32359235819376</v>
      </c>
    </row>
    <row r="438" spans="89:110" x14ac:dyDescent="0.2">
      <c r="CK438" s="189">
        <v>436</v>
      </c>
      <c r="CL438" s="190">
        <f>'Litter calculation'!G$30+CK438</f>
        <v>43111</v>
      </c>
      <c r="CM438" s="193">
        <f t="shared" si="537"/>
        <v>1</v>
      </c>
      <c r="CN438" s="189">
        <f t="shared" si="531"/>
        <v>0.9</v>
      </c>
      <c r="CO438" s="194">
        <f t="shared" si="532"/>
        <v>0.45</v>
      </c>
      <c r="CP438" s="194">
        <f t="shared" si="533"/>
        <v>0.2</v>
      </c>
      <c r="CQ438" s="189">
        <f t="shared" si="534"/>
        <v>0.36870000000000003</v>
      </c>
      <c r="CR438" s="189">
        <f t="shared" si="548"/>
        <v>3.687E-2</v>
      </c>
      <c r="CS438" s="189">
        <f t="shared" si="548"/>
        <v>3.687E-2</v>
      </c>
      <c r="CT438" s="189">
        <f t="shared" si="535"/>
        <v>2.9389999999999999E-2</v>
      </c>
      <c r="CU438" s="189">
        <f t="shared" si="549"/>
        <v>2.9390000000000002E-3</v>
      </c>
      <c r="CV438" s="189">
        <f t="shared" si="549"/>
        <v>2.9390000000000002E-3</v>
      </c>
      <c r="CW438" s="189">
        <f t="shared" si="536"/>
        <v>4.6999999999999999E-4</v>
      </c>
      <c r="CX438" s="189">
        <f t="shared" si="550"/>
        <v>4.6999999999999997E-5</v>
      </c>
      <c r="CY438" s="189">
        <f t="shared" si="550"/>
        <v>4.6999999999999997E-5</v>
      </c>
      <c r="CZ438" s="195">
        <f t="shared" si="541"/>
        <v>10.536447520831489</v>
      </c>
      <c r="DA438" s="195">
        <f t="shared" si="542"/>
        <v>109.77721921603683</v>
      </c>
      <c r="DB438" s="195">
        <f t="shared" si="543"/>
        <v>1.8995177539950934</v>
      </c>
      <c r="DC438" s="195">
        <f t="shared" si="544"/>
        <v>69.576136261929136</v>
      </c>
      <c r="DD438" s="195">
        <f t="shared" si="545"/>
        <v>1.8331721627002258</v>
      </c>
      <c r="DE438" s="195">
        <f t="shared" si="546"/>
        <v>61.87832963435141</v>
      </c>
      <c r="DF438" s="195">
        <f t="shared" si="547"/>
        <v>255.5008225498442</v>
      </c>
    </row>
    <row r="439" spans="89:110" x14ac:dyDescent="0.2">
      <c r="CK439" s="189">
        <v>437</v>
      </c>
      <c r="CL439" s="190">
        <f>'Litter calculation'!G$30+CK439</f>
        <v>43112</v>
      </c>
      <c r="CM439" s="193">
        <f t="shared" si="537"/>
        <v>1</v>
      </c>
      <c r="CN439" s="189">
        <f t="shared" si="531"/>
        <v>0.9</v>
      </c>
      <c r="CO439" s="194">
        <f t="shared" si="532"/>
        <v>0.45</v>
      </c>
      <c r="CP439" s="194">
        <f t="shared" si="533"/>
        <v>0.2</v>
      </c>
      <c r="CQ439" s="189">
        <f t="shared" si="534"/>
        <v>0.36870000000000003</v>
      </c>
      <c r="CR439" s="189">
        <f t="shared" si="548"/>
        <v>3.687E-2</v>
      </c>
      <c r="CS439" s="189">
        <f t="shared" si="548"/>
        <v>3.687E-2</v>
      </c>
      <c r="CT439" s="189">
        <f t="shared" si="535"/>
        <v>2.9389999999999999E-2</v>
      </c>
      <c r="CU439" s="189">
        <f t="shared" si="549"/>
        <v>2.9390000000000002E-3</v>
      </c>
      <c r="CV439" s="189">
        <f t="shared" si="549"/>
        <v>2.9390000000000002E-3</v>
      </c>
      <c r="CW439" s="189">
        <f t="shared" si="536"/>
        <v>4.6999999999999999E-4</v>
      </c>
      <c r="CX439" s="189">
        <f t="shared" si="550"/>
        <v>4.6999999999999997E-5</v>
      </c>
      <c r="CY439" s="189">
        <f t="shared" si="550"/>
        <v>4.6999999999999997E-5</v>
      </c>
      <c r="CZ439" s="195">
        <f t="shared" si="541"/>
        <v>10.563117618362302</v>
      </c>
      <c r="DA439" s="195">
        <f t="shared" si="542"/>
        <v>110.2938060459998</v>
      </c>
      <c r="DB439" s="195">
        <f t="shared" si="543"/>
        <v>1.9105347670372579</v>
      </c>
      <c r="DC439" s="195">
        <f t="shared" si="544"/>
        <v>70.006274760370459</v>
      </c>
      <c r="DD439" s="195">
        <f t="shared" si="545"/>
        <v>1.8351663791783572</v>
      </c>
      <c r="DE439" s="195">
        <f t="shared" si="546"/>
        <v>62.068047421202138</v>
      </c>
      <c r="DF439" s="195">
        <f t="shared" si="547"/>
        <v>256.67694699215031</v>
      </c>
    </row>
    <row r="440" spans="89:110" x14ac:dyDescent="0.2">
      <c r="CK440" s="189">
        <v>438</v>
      </c>
      <c r="CL440" s="190">
        <f>'Litter calculation'!G$30+CK440</f>
        <v>43113</v>
      </c>
      <c r="CM440" s="193">
        <f t="shared" si="537"/>
        <v>1</v>
      </c>
      <c r="CN440" s="189">
        <f t="shared" si="531"/>
        <v>0.9</v>
      </c>
      <c r="CO440" s="194">
        <f t="shared" si="532"/>
        <v>0.45</v>
      </c>
      <c r="CP440" s="194">
        <f t="shared" si="533"/>
        <v>0.2</v>
      </c>
      <c r="CQ440" s="189">
        <f t="shared" si="534"/>
        <v>0.36870000000000003</v>
      </c>
      <c r="CR440" s="189">
        <f t="shared" si="548"/>
        <v>3.687E-2</v>
      </c>
      <c r="CS440" s="189">
        <f t="shared" si="548"/>
        <v>3.687E-2</v>
      </c>
      <c r="CT440" s="189">
        <f t="shared" si="535"/>
        <v>2.9389999999999999E-2</v>
      </c>
      <c r="CU440" s="189">
        <f t="shared" si="549"/>
        <v>2.9390000000000002E-3</v>
      </c>
      <c r="CV440" s="189">
        <f t="shared" si="549"/>
        <v>2.9390000000000002E-3</v>
      </c>
      <c r="CW440" s="189">
        <f t="shared" si="536"/>
        <v>4.6999999999999999E-4</v>
      </c>
      <c r="CX440" s="189">
        <f t="shared" si="550"/>
        <v>4.6999999999999997E-5</v>
      </c>
      <c r="CY440" s="189">
        <f t="shared" si="550"/>
        <v>4.6999999999999997E-5</v>
      </c>
      <c r="CZ440" s="195">
        <f t="shared" si="541"/>
        <v>10.589015288151671</v>
      </c>
      <c r="DA440" s="195">
        <f t="shared" si="542"/>
        <v>110.81015013720078</v>
      </c>
      <c r="DB440" s="195">
        <f t="shared" si="543"/>
        <v>1.9215194486124547</v>
      </c>
      <c r="DC440" s="195">
        <f t="shared" si="544"/>
        <v>70.436393042777439</v>
      </c>
      <c r="DD440" s="195">
        <f t="shared" si="545"/>
        <v>1.8371547432585706</v>
      </c>
      <c r="DE440" s="195">
        <f t="shared" si="546"/>
        <v>62.257756291526427</v>
      </c>
      <c r="DF440" s="195">
        <f t="shared" si="547"/>
        <v>257.85198895152735</v>
      </c>
    </row>
    <row r="441" spans="89:110" x14ac:dyDescent="0.2">
      <c r="CK441" s="189">
        <v>439</v>
      </c>
      <c r="CL441" s="190">
        <f>'Litter calculation'!G$30+CK441</f>
        <v>43114</v>
      </c>
      <c r="CM441" s="193">
        <f t="shared" si="537"/>
        <v>1</v>
      </c>
      <c r="CN441" s="189">
        <f t="shared" si="531"/>
        <v>0.9</v>
      </c>
      <c r="CO441" s="194">
        <f t="shared" si="532"/>
        <v>0.45</v>
      </c>
      <c r="CP441" s="194">
        <f t="shared" si="533"/>
        <v>0.2</v>
      </c>
      <c r="CQ441" s="189">
        <f t="shared" si="534"/>
        <v>0.36870000000000003</v>
      </c>
      <c r="CR441" s="189">
        <f t="shared" si="548"/>
        <v>3.687E-2</v>
      </c>
      <c r="CS441" s="189">
        <f t="shared" si="548"/>
        <v>3.687E-2</v>
      </c>
      <c r="CT441" s="189">
        <f t="shared" si="535"/>
        <v>2.9389999999999999E-2</v>
      </c>
      <c r="CU441" s="189">
        <f t="shared" si="549"/>
        <v>2.9390000000000002E-3</v>
      </c>
      <c r="CV441" s="189">
        <f t="shared" si="549"/>
        <v>2.9390000000000002E-3</v>
      </c>
      <c r="CW441" s="189">
        <f t="shared" si="536"/>
        <v>4.6999999999999999E-4</v>
      </c>
      <c r="CX441" s="189">
        <f t="shared" si="550"/>
        <v>4.6999999999999997E-5</v>
      </c>
      <c r="CY441" s="189">
        <f t="shared" si="550"/>
        <v>4.6999999999999997E-5</v>
      </c>
      <c r="CZ441" s="195">
        <f t="shared" si="541"/>
        <v>10.614162901494456</v>
      </c>
      <c r="DA441" s="195">
        <f t="shared" si="542"/>
        <v>111.32625160370016</v>
      </c>
      <c r="DB441" s="195">
        <f t="shared" si="543"/>
        <v>1.9324718936033669</v>
      </c>
      <c r="DC441" s="195">
        <f t="shared" si="544"/>
        <v>70.866491110100199</v>
      </c>
      <c r="DD441" s="195">
        <f t="shared" si="545"/>
        <v>1.8391372721158128</v>
      </c>
      <c r="DE441" s="195">
        <f t="shared" si="546"/>
        <v>62.447456245743339</v>
      </c>
      <c r="DF441" s="195">
        <f t="shared" si="547"/>
        <v>259.0259710267573</v>
      </c>
    </row>
    <row r="442" spans="89:110" x14ac:dyDescent="0.2">
      <c r="CK442" s="189">
        <v>440</v>
      </c>
      <c r="CL442" s="190">
        <f>'Litter calculation'!G$30+CK442</f>
        <v>43115</v>
      </c>
      <c r="CM442" s="193">
        <f t="shared" si="537"/>
        <v>1</v>
      </c>
      <c r="CN442" s="189">
        <f t="shared" si="531"/>
        <v>0.9</v>
      </c>
      <c r="CO442" s="194">
        <f t="shared" si="532"/>
        <v>0.45</v>
      </c>
      <c r="CP442" s="194">
        <f t="shared" si="533"/>
        <v>0.2</v>
      </c>
      <c r="CQ442" s="189">
        <f t="shared" si="534"/>
        <v>0.36870000000000003</v>
      </c>
      <c r="CR442" s="189">
        <f t="shared" si="548"/>
        <v>3.687E-2</v>
      </c>
      <c r="CS442" s="189">
        <f t="shared" si="548"/>
        <v>3.687E-2</v>
      </c>
      <c r="CT442" s="189">
        <f t="shared" si="535"/>
        <v>2.9389999999999999E-2</v>
      </c>
      <c r="CU442" s="189">
        <f t="shared" si="549"/>
        <v>2.9390000000000002E-3</v>
      </c>
      <c r="CV442" s="189">
        <f t="shared" si="549"/>
        <v>2.9390000000000002E-3</v>
      </c>
      <c r="CW442" s="189">
        <f t="shared" si="536"/>
        <v>4.6999999999999999E-4</v>
      </c>
      <c r="CX442" s="189">
        <f t="shared" si="550"/>
        <v>4.6999999999999997E-5</v>
      </c>
      <c r="CY442" s="189">
        <f t="shared" si="550"/>
        <v>4.6999999999999997E-5</v>
      </c>
      <c r="CZ442" s="195">
        <f t="shared" si="541"/>
        <v>10.638582181761047</v>
      </c>
      <c r="DA442" s="195">
        <f t="shared" si="542"/>
        <v>111.84211055950476</v>
      </c>
      <c r="DB442" s="195">
        <f t="shared" si="543"/>
        <v>1.9433921966142265</v>
      </c>
      <c r="DC442" s="195">
        <f t="shared" si="544"/>
        <v>71.296568963288834</v>
      </c>
      <c r="DD442" s="195">
        <f t="shared" si="545"/>
        <v>1.841113982874627</v>
      </c>
      <c r="DE442" s="195">
        <f t="shared" si="546"/>
        <v>62.637147284271919</v>
      </c>
      <c r="DF442" s="195">
        <f t="shared" si="547"/>
        <v>260.19891516831541</v>
      </c>
    </row>
    <row r="443" spans="89:110" x14ac:dyDescent="0.2">
      <c r="CK443" s="189">
        <v>441</v>
      </c>
      <c r="CL443" s="190">
        <f>'Litter calculation'!G$30+CK443</f>
        <v>43116</v>
      </c>
      <c r="CM443" s="193">
        <f t="shared" si="537"/>
        <v>1</v>
      </c>
      <c r="CN443" s="189">
        <f t="shared" si="531"/>
        <v>0.9</v>
      </c>
      <c r="CO443" s="194">
        <f t="shared" si="532"/>
        <v>0.45</v>
      </c>
      <c r="CP443" s="194">
        <f t="shared" si="533"/>
        <v>0.2</v>
      </c>
      <c r="CQ443" s="189">
        <f t="shared" si="534"/>
        <v>0.36870000000000003</v>
      </c>
      <c r="CR443" s="189">
        <f t="shared" ref="CR443:CS462" si="551">IF($CM443=12,$D$50,IF($CM443&lt;=2,$D$50,IF($CM443&lt;=5,$D$52,IF($CM443&lt;=8,$D$54,$D$56))))</f>
        <v>3.687E-2</v>
      </c>
      <c r="CS443" s="189">
        <f t="shared" si="551"/>
        <v>3.687E-2</v>
      </c>
      <c r="CT443" s="189">
        <f t="shared" si="535"/>
        <v>2.9389999999999999E-2</v>
      </c>
      <c r="CU443" s="189">
        <f t="shared" ref="CU443:CV462" si="552">IF($CM443=12,$D$58,IF($CM443&lt;=2,$D$58,IF($CM443&lt;=5,$D$60,IF($CM443&lt;=8,$D$62,$D$64))))</f>
        <v>2.9390000000000002E-3</v>
      </c>
      <c r="CV443" s="189">
        <f t="shared" si="552"/>
        <v>2.9390000000000002E-3</v>
      </c>
      <c r="CW443" s="189">
        <f t="shared" si="536"/>
        <v>4.6999999999999999E-4</v>
      </c>
      <c r="CX443" s="189">
        <f t="shared" ref="CX443:CY462" si="553">IF($CM443=12,$D$66,IF($CM443&lt;=2,$D$66,IF($CM443&lt;=5,$D$68,IF($CM443&lt;=8,$D$70,$D$72))))</f>
        <v>4.6999999999999997E-5</v>
      </c>
      <c r="CY443" s="189">
        <f t="shared" si="553"/>
        <v>4.6999999999999997E-5</v>
      </c>
      <c r="CZ443" s="195">
        <f t="shared" si="541"/>
        <v>10.662294223162755</v>
      </c>
      <c r="DA443" s="195">
        <f t="shared" si="542"/>
        <v>112.35772711856784</v>
      </c>
      <c r="DB443" s="195">
        <f t="shared" si="543"/>
        <v>1.9542804519716321</v>
      </c>
      <c r="DC443" s="195">
        <f t="shared" si="544"/>
        <v>71.726626603293383</v>
      </c>
      <c r="DD443" s="195">
        <f t="shared" si="545"/>
        <v>1.8430848926093018</v>
      </c>
      <c r="DE443" s="195">
        <f t="shared" si="546"/>
        <v>62.8268294075312</v>
      </c>
      <c r="DF443" s="195">
        <f t="shared" si="547"/>
        <v>261.37084269713614</v>
      </c>
    </row>
    <row r="444" spans="89:110" x14ac:dyDescent="0.2">
      <c r="CK444" s="189">
        <v>442</v>
      </c>
      <c r="CL444" s="190">
        <f>'Litter calculation'!G$30+CK444</f>
        <v>43117</v>
      </c>
      <c r="CM444" s="193">
        <f t="shared" si="537"/>
        <v>1</v>
      </c>
      <c r="CN444" s="189">
        <f t="shared" si="531"/>
        <v>0.9</v>
      </c>
      <c r="CO444" s="194">
        <f t="shared" si="532"/>
        <v>0.45</v>
      </c>
      <c r="CP444" s="194">
        <f t="shared" si="533"/>
        <v>0.2</v>
      </c>
      <c r="CQ444" s="189">
        <f t="shared" si="534"/>
        <v>0.36870000000000003</v>
      </c>
      <c r="CR444" s="189">
        <f t="shared" si="551"/>
        <v>3.687E-2</v>
      </c>
      <c r="CS444" s="189">
        <f t="shared" si="551"/>
        <v>3.687E-2</v>
      </c>
      <c r="CT444" s="189">
        <f t="shared" si="535"/>
        <v>2.9389999999999999E-2</v>
      </c>
      <c r="CU444" s="189">
        <f t="shared" si="552"/>
        <v>2.9390000000000002E-3</v>
      </c>
      <c r="CV444" s="189">
        <f t="shared" si="552"/>
        <v>2.9390000000000002E-3</v>
      </c>
      <c r="CW444" s="189">
        <f t="shared" si="536"/>
        <v>4.6999999999999999E-4</v>
      </c>
      <c r="CX444" s="189">
        <f t="shared" si="553"/>
        <v>4.6999999999999997E-5</v>
      </c>
      <c r="CY444" s="189">
        <f t="shared" si="553"/>
        <v>4.6999999999999997E-5</v>
      </c>
      <c r="CZ444" s="195">
        <f t="shared" si="541"/>
        <v>10.685319508973722</v>
      </c>
      <c r="DA444" s="195">
        <f t="shared" si="542"/>
        <v>112.87310139478907</v>
      </c>
      <c r="DB444" s="195">
        <f t="shared" si="543"/>
        <v>1.9651367537253634</v>
      </c>
      <c r="DC444" s="195">
        <f t="shared" si="544"/>
        <v>72.156664031063841</v>
      </c>
      <c r="DD444" s="195">
        <f t="shared" si="545"/>
        <v>1.8450500183440177</v>
      </c>
      <c r="DE444" s="195">
        <f t="shared" si="546"/>
        <v>63.01650261594019</v>
      </c>
      <c r="DF444" s="195">
        <f t="shared" si="547"/>
        <v>262.5417743228362</v>
      </c>
    </row>
    <row r="445" spans="89:110" x14ac:dyDescent="0.2">
      <c r="CK445" s="189">
        <v>443</v>
      </c>
      <c r="CL445" s="190">
        <f>'Litter calculation'!G$30+CK445</f>
        <v>43118</v>
      </c>
      <c r="CM445" s="193">
        <f t="shared" si="537"/>
        <v>1</v>
      </c>
      <c r="CN445" s="189">
        <f t="shared" si="531"/>
        <v>0.9</v>
      </c>
      <c r="CO445" s="194">
        <f t="shared" si="532"/>
        <v>0.45</v>
      </c>
      <c r="CP445" s="194">
        <f t="shared" si="533"/>
        <v>0.2</v>
      </c>
      <c r="CQ445" s="189">
        <f t="shared" si="534"/>
        <v>0.36870000000000003</v>
      </c>
      <c r="CR445" s="189">
        <f t="shared" si="551"/>
        <v>3.687E-2</v>
      </c>
      <c r="CS445" s="189">
        <f t="shared" si="551"/>
        <v>3.687E-2</v>
      </c>
      <c r="CT445" s="189">
        <f t="shared" si="535"/>
        <v>2.9389999999999999E-2</v>
      </c>
      <c r="CU445" s="189">
        <f t="shared" si="552"/>
        <v>2.9390000000000002E-3</v>
      </c>
      <c r="CV445" s="189">
        <f t="shared" si="552"/>
        <v>2.9390000000000002E-3</v>
      </c>
      <c r="CW445" s="189">
        <f t="shared" si="536"/>
        <v>4.6999999999999999E-4</v>
      </c>
      <c r="CX445" s="189">
        <f t="shared" si="553"/>
        <v>4.6999999999999997E-5</v>
      </c>
      <c r="CY445" s="189">
        <f t="shared" si="553"/>
        <v>4.6999999999999997E-5</v>
      </c>
      <c r="CZ445" s="195">
        <f t="shared" si="541"/>
        <v>10.707677929225067</v>
      </c>
      <c r="DA445" s="195">
        <f t="shared" si="542"/>
        <v>113.38823350201466</v>
      </c>
      <c r="DB445" s="195">
        <f t="shared" si="543"/>
        <v>1.9759611956491936</v>
      </c>
      <c r="DC445" s="195">
        <f t="shared" si="544"/>
        <v>72.58668124755016</v>
      </c>
      <c r="DD445" s="195">
        <f t="shared" si="545"/>
        <v>1.8470093770529947</v>
      </c>
      <c r="DE445" s="195">
        <f t="shared" si="546"/>
        <v>63.206166909917876</v>
      </c>
      <c r="DF445" s="195">
        <f t="shared" si="547"/>
        <v>263.71173016140995</v>
      </c>
    </row>
    <row r="446" spans="89:110" x14ac:dyDescent="0.2">
      <c r="CK446" s="189">
        <v>444</v>
      </c>
      <c r="CL446" s="190">
        <f>'Litter calculation'!G$30+CK446</f>
        <v>43119</v>
      </c>
      <c r="CM446" s="193">
        <f t="shared" si="537"/>
        <v>1</v>
      </c>
      <c r="CN446" s="189">
        <f t="shared" si="531"/>
        <v>0.9</v>
      </c>
      <c r="CO446" s="194">
        <f t="shared" si="532"/>
        <v>0.45</v>
      </c>
      <c r="CP446" s="194">
        <f t="shared" si="533"/>
        <v>0.2</v>
      </c>
      <c r="CQ446" s="189">
        <f t="shared" si="534"/>
        <v>0.36870000000000003</v>
      </c>
      <c r="CR446" s="189">
        <f t="shared" si="551"/>
        <v>3.687E-2</v>
      </c>
      <c r="CS446" s="189">
        <f t="shared" si="551"/>
        <v>3.687E-2</v>
      </c>
      <c r="CT446" s="189">
        <f t="shared" si="535"/>
        <v>2.9389999999999999E-2</v>
      </c>
      <c r="CU446" s="189">
        <f t="shared" si="552"/>
        <v>2.9390000000000002E-3</v>
      </c>
      <c r="CV446" s="189">
        <f t="shared" si="552"/>
        <v>2.9390000000000002E-3</v>
      </c>
      <c r="CW446" s="189">
        <f t="shared" si="536"/>
        <v>4.6999999999999999E-4</v>
      </c>
      <c r="CX446" s="189">
        <f t="shared" si="553"/>
        <v>4.6999999999999997E-5</v>
      </c>
      <c r="CY446" s="189">
        <f t="shared" si="553"/>
        <v>4.6999999999999997E-5</v>
      </c>
      <c r="CZ446" s="195">
        <f t="shared" si="541"/>
        <v>10.729388797886584</v>
      </c>
      <c r="DA446" s="195">
        <f t="shared" si="542"/>
        <v>113.90312355403728</v>
      </c>
      <c r="DB446" s="195">
        <f t="shared" si="543"/>
        <v>1.9867538712416992</v>
      </c>
      <c r="DC446" s="195">
        <f t="shared" si="544"/>
        <v>73.016678253702253</v>
      </c>
      <c r="DD446" s="195">
        <f t="shared" si="545"/>
        <v>1.8489629856606389</v>
      </c>
      <c r="DE446" s="195">
        <f t="shared" si="546"/>
        <v>63.395822289883228</v>
      </c>
      <c r="DF446" s="195">
        <f t="shared" si="547"/>
        <v>264.8807297524117</v>
      </c>
    </row>
    <row r="447" spans="89:110" x14ac:dyDescent="0.2">
      <c r="CK447" s="189">
        <v>445</v>
      </c>
      <c r="CL447" s="190">
        <f>'Litter calculation'!G$30+CK447</f>
        <v>43120</v>
      </c>
      <c r="CM447" s="193">
        <f t="shared" si="537"/>
        <v>1</v>
      </c>
      <c r="CN447" s="189">
        <f t="shared" si="531"/>
        <v>0.9</v>
      </c>
      <c r="CO447" s="194">
        <f t="shared" si="532"/>
        <v>0.45</v>
      </c>
      <c r="CP447" s="194">
        <f t="shared" si="533"/>
        <v>0.2</v>
      </c>
      <c r="CQ447" s="189">
        <f t="shared" si="534"/>
        <v>0.36870000000000003</v>
      </c>
      <c r="CR447" s="189">
        <f t="shared" si="551"/>
        <v>3.687E-2</v>
      </c>
      <c r="CS447" s="189">
        <f t="shared" si="551"/>
        <v>3.687E-2</v>
      </c>
      <c r="CT447" s="189">
        <f t="shared" si="535"/>
        <v>2.9389999999999999E-2</v>
      </c>
      <c r="CU447" s="189">
        <f t="shared" si="552"/>
        <v>2.9390000000000002E-3</v>
      </c>
      <c r="CV447" s="189">
        <f t="shared" si="552"/>
        <v>2.9390000000000002E-3</v>
      </c>
      <c r="CW447" s="189">
        <f t="shared" si="536"/>
        <v>4.6999999999999999E-4</v>
      </c>
      <c r="CX447" s="189">
        <f t="shared" si="553"/>
        <v>4.6999999999999997E-5</v>
      </c>
      <c r="CY447" s="189">
        <f t="shared" si="553"/>
        <v>4.6999999999999997E-5</v>
      </c>
      <c r="CZ447" s="195">
        <f t="shared" si="541"/>
        <v>10.750470869550803</v>
      </c>
      <c r="DA447" s="195">
        <f t="shared" si="542"/>
        <v>114.41777166459615</v>
      </c>
      <c r="DB447" s="195">
        <f t="shared" si="543"/>
        <v>1.997514873727068</v>
      </c>
      <c r="DC447" s="195">
        <f t="shared" si="544"/>
        <v>73.446655050469985</v>
      </c>
      <c r="DD447" s="195">
        <f t="shared" si="545"/>
        <v>1.8509108610416884</v>
      </c>
      <c r="DE447" s="195">
        <f t="shared" si="546"/>
        <v>63.585468756255189</v>
      </c>
      <c r="DF447" s="195">
        <f t="shared" si="547"/>
        <v>266.0487920756409</v>
      </c>
    </row>
    <row r="448" spans="89:110" x14ac:dyDescent="0.2">
      <c r="CK448" s="189">
        <v>446</v>
      </c>
      <c r="CL448" s="190">
        <f>'Litter calculation'!G$30+CK448</f>
        <v>43121</v>
      </c>
      <c r="CM448" s="193">
        <f t="shared" si="537"/>
        <v>1</v>
      </c>
      <c r="CN448" s="189">
        <f t="shared" si="531"/>
        <v>0.9</v>
      </c>
      <c r="CO448" s="194">
        <f t="shared" si="532"/>
        <v>0.45</v>
      </c>
      <c r="CP448" s="194">
        <f t="shared" si="533"/>
        <v>0.2</v>
      </c>
      <c r="CQ448" s="189">
        <f t="shared" si="534"/>
        <v>0.36870000000000003</v>
      </c>
      <c r="CR448" s="189">
        <f t="shared" si="551"/>
        <v>3.687E-2</v>
      </c>
      <c r="CS448" s="189">
        <f t="shared" si="551"/>
        <v>3.687E-2</v>
      </c>
      <c r="CT448" s="189">
        <f t="shared" si="535"/>
        <v>2.9389999999999999E-2</v>
      </c>
      <c r="CU448" s="189">
        <f t="shared" si="552"/>
        <v>2.9390000000000002E-3</v>
      </c>
      <c r="CV448" s="189">
        <f t="shared" si="552"/>
        <v>2.9390000000000002E-3</v>
      </c>
      <c r="CW448" s="189">
        <f t="shared" si="536"/>
        <v>4.6999999999999999E-4</v>
      </c>
      <c r="CX448" s="189">
        <f t="shared" si="553"/>
        <v>4.6999999999999997E-5</v>
      </c>
      <c r="CY448" s="189">
        <f t="shared" si="553"/>
        <v>4.6999999999999997E-5</v>
      </c>
      <c r="CZ448" s="195">
        <f t="shared" si="541"/>
        <v>10.77094235563386</v>
      </c>
      <c r="DA448" s="195">
        <f t="shared" si="542"/>
        <v>114.93217794737703</v>
      </c>
      <c r="DB448" s="195">
        <f t="shared" si="543"/>
        <v>2.0082442960559042</v>
      </c>
      <c r="DC448" s="195">
        <f t="shared" si="544"/>
        <v>73.876611638803169</v>
      </c>
      <c r="DD448" s="195">
        <f t="shared" si="545"/>
        <v>1.8528530200213598</v>
      </c>
      <c r="DE448" s="195">
        <f t="shared" si="546"/>
        <v>63.775106309452696</v>
      </c>
      <c r="DF448" s="195">
        <f t="shared" si="547"/>
        <v>267.21593556734399</v>
      </c>
    </row>
    <row r="449" spans="89:110" x14ac:dyDescent="0.2">
      <c r="CK449" s="189">
        <v>447</v>
      </c>
      <c r="CL449" s="190">
        <f>'Litter calculation'!G$30+CK449</f>
        <v>43122</v>
      </c>
      <c r="CM449" s="193">
        <f t="shared" si="537"/>
        <v>1</v>
      </c>
      <c r="CN449" s="189">
        <f t="shared" si="531"/>
        <v>0.9</v>
      </c>
      <c r="CO449" s="194">
        <f t="shared" si="532"/>
        <v>0.45</v>
      </c>
      <c r="CP449" s="194">
        <f t="shared" si="533"/>
        <v>0.2</v>
      </c>
      <c r="CQ449" s="189">
        <f t="shared" si="534"/>
        <v>0.36870000000000003</v>
      </c>
      <c r="CR449" s="189">
        <f t="shared" si="551"/>
        <v>3.687E-2</v>
      </c>
      <c r="CS449" s="189">
        <f t="shared" si="551"/>
        <v>3.687E-2</v>
      </c>
      <c r="CT449" s="189">
        <f t="shared" si="535"/>
        <v>2.9389999999999999E-2</v>
      </c>
      <c r="CU449" s="189">
        <f t="shared" si="552"/>
        <v>2.9390000000000002E-3</v>
      </c>
      <c r="CV449" s="189">
        <f t="shared" si="552"/>
        <v>2.9390000000000002E-3</v>
      </c>
      <c r="CW449" s="189">
        <f t="shared" si="536"/>
        <v>4.6999999999999999E-4</v>
      </c>
      <c r="CX449" s="189">
        <f t="shared" si="553"/>
        <v>4.6999999999999997E-5</v>
      </c>
      <c r="CY449" s="189">
        <f t="shared" si="553"/>
        <v>4.6999999999999997E-5</v>
      </c>
      <c r="CZ449" s="195">
        <f t="shared" si="541"/>
        <v>10.790820940107132</v>
      </c>
      <c r="DA449" s="195">
        <f t="shared" si="542"/>
        <v>115.44634251601228</v>
      </c>
      <c r="DB449" s="195">
        <f t="shared" si="543"/>
        <v>2.0189422309060308</v>
      </c>
      <c r="DC449" s="195">
        <f t="shared" si="544"/>
        <v>74.306548019651586</v>
      </c>
      <c r="DD449" s="195">
        <f t="shared" si="545"/>
        <v>1.8547894793754922</v>
      </c>
      <c r="DE449" s="195">
        <f t="shared" si="546"/>
        <v>63.964734949894648</v>
      </c>
      <c r="DF449" s="195">
        <f t="shared" si="547"/>
        <v>268.38217813594713</v>
      </c>
    </row>
    <row r="450" spans="89:110" x14ac:dyDescent="0.2">
      <c r="CK450" s="189">
        <v>448</v>
      </c>
      <c r="CL450" s="190">
        <f>'Litter calculation'!G$30+CK450</f>
        <v>43123</v>
      </c>
      <c r="CM450" s="193">
        <f t="shared" si="537"/>
        <v>1</v>
      </c>
      <c r="CN450" s="189">
        <f t="shared" si="531"/>
        <v>0.9</v>
      </c>
      <c r="CO450" s="194">
        <f t="shared" si="532"/>
        <v>0.45</v>
      </c>
      <c r="CP450" s="194">
        <f t="shared" si="533"/>
        <v>0.2</v>
      </c>
      <c r="CQ450" s="189">
        <f t="shared" si="534"/>
        <v>0.36870000000000003</v>
      </c>
      <c r="CR450" s="189">
        <f t="shared" si="551"/>
        <v>3.687E-2</v>
      </c>
      <c r="CS450" s="189">
        <f t="shared" si="551"/>
        <v>3.687E-2</v>
      </c>
      <c r="CT450" s="189">
        <f t="shared" si="535"/>
        <v>2.9389999999999999E-2</v>
      </c>
      <c r="CU450" s="189">
        <f t="shared" si="552"/>
        <v>2.9390000000000002E-3</v>
      </c>
      <c r="CV450" s="189">
        <f t="shared" si="552"/>
        <v>2.9390000000000002E-3</v>
      </c>
      <c r="CW450" s="189">
        <f t="shared" si="536"/>
        <v>4.6999999999999999E-4</v>
      </c>
      <c r="CX450" s="189">
        <f t="shared" si="553"/>
        <v>4.6999999999999997E-5</v>
      </c>
      <c r="CY450" s="189">
        <f t="shared" si="553"/>
        <v>4.6999999999999997E-5</v>
      </c>
      <c r="CZ450" s="195">
        <f t="shared" si="541"/>
        <v>10.810123794773267</v>
      </c>
      <c r="DA450" s="195">
        <f t="shared" si="542"/>
        <v>115.96026548408085</v>
      </c>
      <c r="DB450" s="195">
        <f t="shared" si="543"/>
        <v>2.029608770683291</v>
      </c>
      <c r="DC450" s="195">
        <f t="shared" si="544"/>
        <v>74.736464193964963</v>
      </c>
      <c r="DD450" s="195">
        <f t="shared" si="545"/>
        <v>1.8567202558306934</v>
      </c>
      <c r="DE450" s="195">
        <f t="shared" si="546"/>
        <v>64.154354677999947</v>
      </c>
      <c r="DF450" s="195">
        <f t="shared" si="547"/>
        <v>269.54753717733297</v>
      </c>
    </row>
    <row r="451" spans="89:110" x14ac:dyDescent="0.2">
      <c r="CK451" s="189">
        <v>449</v>
      </c>
      <c r="CL451" s="190">
        <f>'Litter calculation'!G$30+CK451</f>
        <v>43124</v>
      </c>
      <c r="CM451" s="193">
        <f t="shared" si="537"/>
        <v>1</v>
      </c>
      <c r="CN451" s="189">
        <f t="shared" ref="CN451:CN514" si="554">IF($CM451=12,D$37,IF($CM451&lt;=2,D$37,IF($CM451&lt;=5,D$40,IF($CM451&lt;=8,D$43,D$46))))</f>
        <v>0.9</v>
      </c>
      <c r="CO451" s="194">
        <f t="shared" ref="CO451:CO514" si="555">IF($CM451=12,D$39,IF($CM451&lt;=2,D$39,IF($CM451&lt;=5,D$42,IF($CM451&lt;=8,D$45,D$48))))</f>
        <v>0.45</v>
      </c>
      <c r="CP451" s="194">
        <f t="shared" ref="CP451:CP514" si="556">IF($CM451=12,D$38,IF($CM451&lt;=2,D$38,IF($CM451&lt;=5,D$41,IF($CM451&lt;=8,D$44,D$47))))</f>
        <v>0.2</v>
      </c>
      <c r="CQ451" s="189">
        <f t="shared" ref="CQ451:CQ514" si="557">IF($CM451=12,$D$49,IF($CM451&lt;=2,$D$49,IF($CM451&lt;=5,$D$51,IF($CM451&lt;=8,$D$53,$D$55))))</f>
        <v>0.36870000000000003</v>
      </c>
      <c r="CR451" s="189">
        <f t="shared" si="551"/>
        <v>3.687E-2</v>
      </c>
      <c r="CS451" s="189">
        <f t="shared" si="551"/>
        <v>3.687E-2</v>
      </c>
      <c r="CT451" s="189">
        <f t="shared" ref="CT451:CT514" si="558">IF($CM451=12,$D$57,IF($CM451&lt;=2,$D$57,IF($CM451&lt;=5,$D$59,IF($CM451&lt;=8,$D$61,$D$63))))</f>
        <v>2.9389999999999999E-2</v>
      </c>
      <c r="CU451" s="189">
        <f t="shared" si="552"/>
        <v>2.9390000000000002E-3</v>
      </c>
      <c r="CV451" s="189">
        <f t="shared" si="552"/>
        <v>2.9390000000000002E-3</v>
      </c>
      <c r="CW451" s="189">
        <f t="shared" ref="CW451:CW514" si="559">IF($CM451=12,$D$65,IF($CM451&lt;=2,$D$65,IF($CM451&lt;=5,$D$67,IF($CM451&lt;=8,$D$69,$D$71))))</f>
        <v>4.6999999999999999E-4</v>
      </c>
      <c r="CX451" s="189">
        <f t="shared" si="553"/>
        <v>4.6999999999999997E-5</v>
      </c>
      <c r="CY451" s="189">
        <f t="shared" si="553"/>
        <v>4.6999999999999997E-5</v>
      </c>
      <c r="CZ451" s="195">
        <f t="shared" si="541"/>
        <v>10.828867594099767</v>
      </c>
      <c r="DA451" s="195">
        <f t="shared" si="542"/>
        <v>116.47394696510833</v>
      </c>
      <c r="DB451" s="195">
        <f t="shared" si="543"/>
        <v>2.0402440075223458</v>
      </c>
      <c r="DC451" s="195">
        <f t="shared" si="544"/>
        <v>75.166360162692982</v>
      </c>
      <c r="DD451" s="195">
        <f t="shared" si="545"/>
        <v>1.8586453660644837</v>
      </c>
      <c r="DE451" s="195">
        <f t="shared" si="546"/>
        <v>64.343965494187458</v>
      </c>
      <c r="DF451" s="195">
        <f t="shared" si="547"/>
        <v>270.71202958967535</v>
      </c>
    </row>
    <row r="452" spans="89:110" x14ac:dyDescent="0.2">
      <c r="CK452" s="189">
        <v>450</v>
      </c>
      <c r="CL452" s="190">
        <f>'Litter calculation'!G$30+CK452</f>
        <v>43125</v>
      </c>
      <c r="CM452" s="193">
        <f t="shared" ref="CM452:CM515" si="560">MONTH(CL452)</f>
        <v>1</v>
      </c>
      <c r="CN452" s="189">
        <f t="shared" si="554"/>
        <v>0.9</v>
      </c>
      <c r="CO452" s="194">
        <f t="shared" si="555"/>
        <v>0.45</v>
      </c>
      <c r="CP452" s="194">
        <f t="shared" si="556"/>
        <v>0.2</v>
      </c>
      <c r="CQ452" s="189">
        <f t="shared" si="557"/>
        <v>0.36870000000000003</v>
      </c>
      <c r="CR452" s="189">
        <f t="shared" si="551"/>
        <v>3.687E-2</v>
      </c>
      <c r="CS452" s="189">
        <f t="shared" si="551"/>
        <v>3.687E-2</v>
      </c>
      <c r="CT452" s="189">
        <f t="shared" si="558"/>
        <v>2.9389999999999999E-2</v>
      </c>
      <c r="CU452" s="189">
        <f t="shared" si="552"/>
        <v>2.9390000000000002E-3</v>
      </c>
      <c r="CV452" s="189">
        <f t="shared" si="552"/>
        <v>2.9390000000000002E-3</v>
      </c>
      <c r="CW452" s="189">
        <f t="shared" si="559"/>
        <v>4.6999999999999999E-4</v>
      </c>
      <c r="CX452" s="189">
        <f t="shared" si="553"/>
        <v>4.6999999999999997E-5</v>
      </c>
      <c r="CY452" s="189">
        <f t="shared" si="553"/>
        <v>4.6999999999999997E-5</v>
      </c>
      <c r="CZ452" s="195">
        <f t="shared" si="541"/>
        <v>10.847068529622973</v>
      </c>
      <c r="DA452" s="195">
        <f t="shared" si="542"/>
        <v>116.98738707256696</v>
      </c>
      <c r="DB452" s="195">
        <f t="shared" si="543"/>
        <v>2.0508480332874699</v>
      </c>
      <c r="DC452" s="195">
        <f t="shared" si="544"/>
        <v>75.596235926785283</v>
      </c>
      <c r="DD452" s="195">
        <f t="shared" si="545"/>
        <v>1.8605648267054402</v>
      </c>
      <c r="DE452" s="195">
        <f t="shared" si="546"/>
        <v>64.533567398876031</v>
      </c>
      <c r="DF452" s="195">
        <f t="shared" si="547"/>
        <v>271.87567178784417</v>
      </c>
    </row>
    <row r="453" spans="89:110" x14ac:dyDescent="0.2">
      <c r="CK453" s="189">
        <v>451</v>
      </c>
      <c r="CL453" s="190">
        <f>'Litter calculation'!G$30+CK453</f>
        <v>43126</v>
      </c>
      <c r="CM453" s="193">
        <f t="shared" si="560"/>
        <v>1</v>
      </c>
      <c r="CN453" s="189">
        <f t="shared" si="554"/>
        <v>0.9</v>
      </c>
      <c r="CO453" s="194">
        <f t="shared" si="555"/>
        <v>0.45</v>
      </c>
      <c r="CP453" s="194">
        <f t="shared" si="556"/>
        <v>0.2</v>
      </c>
      <c r="CQ453" s="189">
        <f t="shared" si="557"/>
        <v>0.36870000000000003</v>
      </c>
      <c r="CR453" s="189">
        <f t="shared" si="551"/>
        <v>3.687E-2</v>
      </c>
      <c r="CS453" s="189">
        <f t="shared" si="551"/>
        <v>3.687E-2</v>
      </c>
      <c r="CT453" s="189">
        <f t="shared" si="558"/>
        <v>2.9389999999999999E-2</v>
      </c>
      <c r="CU453" s="189">
        <f t="shared" si="552"/>
        <v>2.9390000000000002E-3</v>
      </c>
      <c r="CV453" s="189">
        <f t="shared" si="552"/>
        <v>2.9390000000000002E-3</v>
      </c>
      <c r="CW453" s="189">
        <f t="shared" si="559"/>
        <v>4.6999999999999999E-4</v>
      </c>
      <c r="CX453" s="189">
        <f t="shared" si="553"/>
        <v>4.6999999999999997E-5</v>
      </c>
      <c r="CY453" s="189">
        <f t="shared" si="553"/>
        <v>4.6999999999999997E-5</v>
      </c>
      <c r="CZ453" s="195">
        <f t="shared" si="541"/>
        <v>10.864742323934861</v>
      </c>
      <c r="DA453" s="195">
        <f t="shared" si="542"/>
        <v>117.50058591987566</v>
      </c>
      <c r="DB453" s="195">
        <f t="shared" si="543"/>
        <v>2.0614209395733449</v>
      </c>
      <c r="DC453" s="195">
        <f t="shared" si="544"/>
        <v>76.026091487191465</v>
      </c>
      <c r="DD453" s="195">
        <f t="shared" si="545"/>
        <v>1.8624786543333405</v>
      </c>
      <c r="DE453" s="195">
        <f t="shared" si="546"/>
        <v>64.723160392484502</v>
      </c>
      <c r="DF453" s="195">
        <f t="shared" si="547"/>
        <v>273.03847971739316</v>
      </c>
    </row>
    <row r="454" spans="89:110" x14ac:dyDescent="0.2">
      <c r="CK454" s="189">
        <v>452</v>
      </c>
      <c r="CL454" s="190">
        <f>'Litter calculation'!G$30+CK454</f>
        <v>43127</v>
      </c>
      <c r="CM454" s="193">
        <f t="shared" si="560"/>
        <v>1</v>
      </c>
      <c r="CN454" s="189">
        <f t="shared" si="554"/>
        <v>0.9</v>
      </c>
      <c r="CO454" s="194">
        <f t="shared" si="555"/>
        <v>0.45</v>
      </c>
      <c r="CP454" s="194">
        <f t="shared" si="556"/>
        <v>0.2</v>
      </c>
      <c r="CQ454" s="189">
        <f t="shared" si="557"/>
        <v>0.36870000000000003</v>
      </c>
      <c r="CR454" s="189">
        <f t="shared" si="551"/>
        <v>3.687E-2</v>
      </c>
      <c r="CS454" s="189">
        <f t="shared" si="551"/>
        <v>3.687E-2</v>
      </c>
      <c r="CT454" s="189">
        <f t="shared" si="558"/>
        <v>2.9389999999999999E-2</v>
      </c>
      <c r="CU454" s="189">
        <f t="shared" si="552"/>
        <v>2.9390000000000002E-3</v>
      </c>
      <c r="CV454" s="189">
        <f t="shared" si="552"/>
        <v>2.9390000000000002E-3</v>
      </c>
      <c r="CW454" s="189">
        <f t="shared" si="559"/>
        <v>4.6999999999999999E-4</v>
      </c>
      <c r="CX454" s="189">
        <f t="shared" si="553"/>
        <v>4.6999999999999997E-5</v>
      </c>
      <c r="CY454" s="189">
        <f t="shared" si="553"/>
        <v>4.6999999999999997E-5</v>
      </c>
      <c r="CZ454" s="195">
        <f t="shared" si="541"/>
        <v>10.881904244264764</v>
      </c>
      <c r="DA454" s="195">
        <f t="shared" si="542"/>
        <v>118.01354362040006</v>
      </c>
      <c r="DB454" s="195">
        <f t="shared" si="543"/>
        <v>2.0719628177058516</v>
      </c>
      <c r="DC454" s="195">
        <f t="shared" si="544"/>
        <v>76.455926844861068</v>
      </c>
      <c r="DD454" s="195">
        <f t="shared" si="545"/>
        <v>1.8643868654793052</v>
      </c>
      <c r="DE454" s="195">
        <f t="shared" si="546"/>
        <v>64.912744475431666</v>
      </c>
      <c r="DF454" s="195">
        <f t="shared" si="547"/>
        <v>274.20046886814271</v>
      </c>
    </row>
    <row r="455" spans="89:110" x14ac:dyDescent="0.2">
      <c r="CK455" s="189">
        <v>453</v>
      </c>
      <c r="CL455" s="190">
        <f>'Litter calculation'!G$30+CK455</f>
        <v>43128</v>
      </c>
      <c r="CM455" s="193">
        <f t="shared" si="560"/>
        <v>1</v>
      </c>
      <c r="CN455" s="189">
        <f t="shared" si="554"/>
        <v>0.9</v>
      </c>
      <c r="CO455" s="194">
        <f t="shared" si="555"/>
        <v>0.45</v>
      </c>
      <c r="CP455" s="194">
        <f t="shared" si="556"/>
        <v>0.2</v>
      </c>
      <c r="CQ455" s="189">
        <f t="shared" si="557"/>
        <v>0.36870000000000003</v>
      </c>
      <c r="CR455" s="189">
        <f t="shared" si="551"/>
        <v>3.687E-2</v>
      </c>
      <c r="CS455" s="189">
        <f t="shared" si="551"/>
        <v>3.687E-2</v>
      </c>
      <c r="CT455" s="189">
        <f t="shared" si="558"/>
        <v>2.9389999999999999E-2</v>
      </c>
      <c r="CU455" s="189">
        <f t="shared" si="552"/>
        <v>2.9390000000000002E-3</v>
      </c>
      <c r="CV455" s="189">
        <f t="shared" si="552"/>
        <v>2.9390000000000002E-3</v>
      </c>
      <c r="CW455" s="189">
        <f t="shared" si="559"/>
        <v>4.6999999999999999E-4</v>
      </c>
      <c r="CX455" s="189">
        <f t="shared" si="553"/>
        <v>4.6999999999999997E-5</v>
      </c>
      <c r="CY455" s="189">
        <f t="shared" si="553"/>
        <v>4.6999999999999997E-5</v>
      </c>
      <c r="CZ455" s="195">
        <f t="shared" si="541"/>
        <v>10.898569115667719</v>
      </c>
      <c r="DA455" s="195">
        <f t="shared" si="542"/>
        <v>118.52626028745252</v>
      </c>
      <c r="DB455" s="195">
        <f t="shared" si="543"/>
        <v>2.0824737587428572</v>
      </c>
      <c r="DC455" s="195">
        <f t="shared" si="544"/>
        <v>76.885742000743605</v>
      </c>
      <c r="DD455" s="195">
        <f t="shared" si="545"/>
        <v>1.8662894766259419</v>
      </c>
      <c r="DE455" s="195">
        <f t="shared" si="546"/>
        <v>65.10231964813633</v>
      </c>
      <c r="DF455" s="195">
        <f t="shared" si="547"/>
        <v>275.36165428736899</v>
      </c>
    </row>
    <row r="456" spans="89:110" x14ac:dyDescent="0.2">
      <c r="CK456" s="189">
        <v>454</v>
      </c>
      <c r="CL456" s="190">
        <f>'Litter calculation'!G$30+CK456</f>
        <v>43129</v>
      </c>
      <c r="CM456" s="193">
        <f t="shared" si="560"/>
        <v>1</v>
      </c>
      <c r="CN456" s="189">
        <f t="shared" si="554"/>
        <v>0.9</v>
      </c>
      <c r="CO456" s="194">
        <f t="shared" si="555"/>
        <v>0.45</v>
      </c>
      <c r="CP456" s="194">
        <f t="shared" si="556"/>
        <v>0.2</v>
      </c>
      <c r="CQ456" s="189">
        <f t="shared" si="557"/>
        <v>0.36870000000000003</v>
      </c>
      <c r="CR456" s="189">
        <f t="shared" si="551"/>
        <v>3.687E-2</v>
      </c>
      <c r="CS456" s="189">
        <f t="shared" si="551"/>
        <v>3.687E-2</v>
      </c>
      <c r="CT456" s="189">
        <f t="shared" si="558"/>
        <v>2.9389999999999999E-2</v>
      </c>
      <c r="CU456" s="189">
        <f t="shared" si="552"/>
        <v>2.9390000000000002E-3</v>
      </c>
      <c r="CV456" s="189">
        <f t="shared" si="552"/>
        <v>2.9390000000000002E-3</v>
      </c>
      <c r="CW456" s="189">
        <f t="shared" si="559"/>
        <v>4.6999999999999999E-4</v>
      </c>
      <c r="CX456" s="189">
        <f t="shared" si="553"/>
        <v>4.6999999999999997E-5</v>
      </c>
      <c r="CY456" s="189">
        <f t="shared" si="553"/>
        <v>4.6999999999999997E-5</v>
      </c>
      <c r="CZ456" s="195">
        <f t="shared" si="541"/>
        <v>10.914751333830868</v>
      </c>
      <c r="DA456" s="195">
        <f t="shared" si="542"/>
        <v>119.03873603429214</v>
      </c>
      <c r="DB456" s="195">
        <f t="shared" si="543"/>
        <v>2.0929538534750036</v>
      </c>
      <c r="DC456" s="195">
        <f t="shared" si="544"/>
        <v>77.315536955788545</v>
      </c>
      <c r="DD456" s="195">
        <f t="shared" si="545"/>
        <v>1.8681865042074868</v>
      </c>
      <c r="DE456" s="195">
        <f t="shared" si="546"/>
        <v>65.29188591101726</v>
      </c>
      <c r="DF456" s="195">
        <f t="shared" si="547"/>
        <v>276.52205059261132</v>
      </c>
    </row>
    <row r="457" spans="89:110" x14ac:dyDescent="0.2">
      <c r="CK457" s="189">
        <v>455</v>
      </c>
      <c r="CL457" s="190">
        <f>'Litter calculation'!G$30+CK457</f>
        <v>43130</v>
      </c>
      <c r="CM457" s="193">
        <f t="shared" si="560"/>
        <v>1</v>
      </c>
      <c r="CN457" s="189">
        <f t="shared" si="554"/>
        <v>0.9</v>
      </c>
      <c r="CO457" s="194">
        <f t="shared" si="555"/>
        <v>0.45</v>
      </c>
      <c r="CP457" s="194">
        <f t="shared" si="556"/>
        <v>0.2</v>
      </c>
      <c r="CQ457" s="189">
        <f t="shared" si="557"/>
        <v>0.36870000000000003</v>
      </c>
      <c r="CR457" s="189">
        <f t="shared" si="551"/>
        <v>3.687E-2</v>
      </c>
      <c r="CS457" s="189">
        <f t="shared" si="551"/>
        <v>3.687E-2</v>
      </c>
      <c r="CT457" s="189">
        <f t="shared" si="558"/>
        <v>2.9389999999999999E-2</v>
      </c>
      <c r="CU457" s="189">
        <f t="shared" si="552"/>
        <v>2.9390000000000002E-3</v>
      </c>
      <c r="CV457" s="189">
        <f t="shared" si="552"/>
        <v>2.9390000000000002E-3</v>
      </c>
      <c r="CW457" s="189">
        <f t="shared" si="559"/>
        <v>4.6999999999999999E-4</v>
      </c>
      <c r="CX457" s="189">
        <f t="shared" si="553"/>
        <v>4.6999999999999997E-5</v>
      </c>
      <c r="CY457" s="189">
        <f t="shared" si="553"/>
        <v>4.6999999999999997E-5</v>
      </c>
      <c r="CZ457" s="195">
        <f t="shared" si="541"/>
        <v>10.930464877508935</v>
      </c>
      <c r="DA457" s="195">
        <f t="shared" si="542"/>
        <v>119.55097097412484</v>
      </c>
      <c r="DB457" s="195">
        <f t="shared" si="543"/>
        <v>2.1034031924264904</v>
      </c>
      <c r="DC457" s="195">
        <f t="shared" si="544"/>
        <v>77.745311710945302</v>
      </c>
      <c r="DD457" s="195">
        <f t="shared" si="545"/>
        <v>1.8700779646099464</v>
      </c>
      <c r="DE457" s="195">
        <f t="shared" si="546"/>
        <v>65.481443264493208</v>
      </c>
      <c r="DF457" s="195">
        <f t="shared" si="547"/>
        <v>277.68167198410868</v>
      </c>
    </row>
    <row r="458" spans="89:110" x14ac:dyDescent="0.2">
      <c r="CK458" s="189">
        <v>456</v>
      </c>
      <c r="CL458" s="190">
        <f>'Litter calculation'!G$30+CK458</f>
        <v>43131</v>
      </c>
      <c r="CM458" s="193">
        <f t="shared" si="560"/>
        <v>1</v>
      </c>
      <c r="CN458" s="189">
        <f t="shared" si="554"/>
        <v>0.9</v>
      </c>
      <c r="CO458" s="194">
        <f t="shared" si="555"/>
        <v>0.45</v>
      </c>
      <c r="CP458" s="194">
        <f t="shared" si="556"/>
        <v>0.2</v>
      </c>
      <c r="CQ458" s="189">
        <f t="shared" si="557"/>
        <v>0.36870000000000003</v>
      </c>
      <c r="CR458" s="189">
        <f t="shared" si="551"/>
        <v>3.687E-2</v>
      </c>
      <c r="CS458" s="189">
        <f t="shared" si="551"/>
        <v>3.687E-2</v>
      </c>
      <c r="CT458" s="189">
        <f t="shared" si="558"/>
        <v>2.9389999999999999E-2</v>
      </c>
      <c r="CU458" s="189">
        <f t="shared" si="552"/>
        <v>2.9390000000000002E-3</v>
      </c>
      <c r="CV458" s="189">
        <f t="shared" si="552"/>
        <v>2.9390000000000002E-3</v>
      </c>
      <c r="CW458" s="189">
        <f t="shared" si="559"/>
        <v>4.6999999999999999E-4</v>
      </c>
      <c r="CX458" s="189">
        <f t="shared" si="553"/>
        <v>4.6999999999999997E-5</v>
      </c>
      <c r="CY458" s="189">
        <f t="shared" si="553"/>
        <v>4.6999999999999997E-5</v>
      </c>
      <c r="CZ458" s="195">
        <f t="shared" si="541"/>
        <v>10.945723320599566</v>
      </c>
      <c r="DA458" s="195">
        <f t="shared" si="542"/>
        <v>120.06296522010329</v>
      </c>
      <c r="DB458" s="195">
        <f t="shared" si="543"/>
        <v>2.113821865855857</v>
      </c>
      <c r="DC458" s="195">
        <f t="shared" si="544"/>
        <v>78.175066267163245</v>
      </c>
      <c r="DD458" s="195">
        <f t="shared" si="545"/>
        <v>1.8719638741712397</v>
      </c>
      <c r="DE458" s="195">
        <f t="shared" si="546"/>
        <v>65.670991708982896</v>
      </c>
      <c r="DF458" s="195">
        <f t="shared" si="547"/>
        <v>278.84053225687609</v>
      </c>
    </row>
    <row r="459" spans="89:110" x14ac:dyDescent="0.2">
      <c r="CK459" s="189">
        <v>457</v>
      </c>
      <c r="CL459" s="190">
        <f>'Litter calculation'!G$30+CK459</f>
        <v>43132</v>
      </c>
      <c r="CM459" s="193">
        <f t="shared" si="560"/>
        <v>2</v>
      </c>
      <c r="CN459" s="189">
        <f t="shared" si="554"/>
        <v>0.9</v>
      </c>
      <c r="CO459" s="194">
        <f t="shared" si="555"/>
        <v>0.45</v>
      </c>
      <c r="CP459" s="194">
        <f t="shared" si="556"/>
        <v>0.2</v>
      </c>
      <c r="CQ459" s="189">
        <f t="shared" si="557"/>
        <v>0.36870000000000003</v>
      </c>
      <c r="CR459" s="189">
        <f t="shared" si="551"/>
        <v>3.687E-2</v>
      </c>
      <c r="CS459" s="189">
        <f t="shared" si="551"/>
        <v>3.687E-2</v>
      </c>
      <c r="CT459" s="189">
        <f t="shared" si="558"/>
        <v>2.9389999999999999E-2</v>
      </c>
      <c r="CU459" s="189">
        <f t="shared" si="552"/>
        <v>2.9390000000000002E-3</v>
      </c>
      <c r="CV459" s="189">
        <f t="shared" si="552"/>
        <v>2.9390000000000002E-3</v>
      </c>
      <c r="CW459" s="189">
        <f t="shared" si="559"/>
        <v>4.6999999999999999E-4</v>
      </c>
      <c r="CX459" s="189">
        <f t="shared" si="553"/>
        <v>4.6999999999999997E-5</v>
      </c>
      <c r="CY459" s="189">
        <f t="shared" si="553"/>
        <v>4.6999999999999997E-5</v>
      </c>
      <c r="CZ459" s="195">
        <f t="shared" si="541"/>
        <v>10.960539843868911</v>
      </c>
      <c r="DA459" s="195">
        <f t="shared" si="542"/>
        <v>120.57471888532704</v>
      </c>
      <c r="DB459" s="195">
        <f t="shared" si="543"/>
        <v>2.124209963756762</v>
      </c>
      <c r="DC459" s="195">
        <f t="shared" si="544"/>
        <v>78.60480062539169</v>
      </c>
      <c r="DD459" s="195">
        <f t="shared" si="545"/>
        <v>1.8738442491813392</v>
      </c>
      <c r="DE459" s="195">
        <f t="shared" si="546"/>
        <v>65.860531244905047</v>
      </c>
      <c r="DF459" s="195">
        <f t="shared" si="547"/>
        <v>279.99864481243083</v>
      </c>
    </row>
    <row r="460" spans="89:110" x14ac:dyDescent="0.2">
      <c r="CK460" s="189">
        <v>458</v>
      </c>
      <c r="CL460" s="190">
        <f>'Litter calculation'!G$30+CK460</f>
        <v>43133</v>
      </c>
      <c r="CM460" s="193">
        <f t="shared" si="560"/>
        <v>2</v>
      </c>
      <c r="CN460" s="189">
        <f t="shared" si="554"/>
        <v>0.9</v>
      </c>
      <c r="CO460" s="194">
        <f t="shared" si="555"/>
        <v>0.45</v>
      </c>
      <c r="CP460" s="194">
        <f t="shared" si="556"/>
        <v>0.2</v>
      </c>
      <c r="CQ460" s="189">
        <f t="shared" si="557"/>
        <v>0.36870000000000003</v>
      </c>
      <c r="CR460" s="189">
        <f t="shared" si="551"/>
        <v>3.687E-2</v>
      </c>
      <c r="CS460" s="189">
        <f t="shared" si="551"/>
        <v>3.687E-2</v>
      </c>
      <c r="CT460" s="189">
        <f t="shared" si="558"/>
        <v>2.9389999999999999E-2</v>
      </c>
      <c r="CU460" s="189">
        <f t="shared" si="552"/>
        <v>2.9390000000000002E-3</v>
      </c>
      <c r="CV460" s="189">
        <f t="shared" si="552"/>
        <v>2.9390000000000002E-3</v>
      </c>
      <c r="CW460" s="189">
        <f t="shared" si="559"/>
        <v>4.6999999999999999E-4</v>
      </c>
      <c r="CX460" s="189">
        <f t="shared" si="553"/>
        <v>4.6999999999999997E-5</v>
      </c>
      <c r="CY460" s="189">
        <f t="shared" si="553"/>
        <v>4.6999999999999997E-5</v>
      </c>
      <c r="CZ460" s="195">
        <f t="shared" si="541"/>
        <v>10.974927246337639</v>
      </c>
      <c r="DA460" s="195">
        <f t="shared" si="542"/>
        <v>121.08623208284249</v>
      </c>
      <c r="DB460" s="195">
        <f t="shared" si="543"/>
        <v>2.1345675758587617</v>
      </c>
      <c r="DC460" s="195">
        <f t="shared" si="544"/>
        <v>79.034514786579933</v>
      </c>
      <c r="DD460" s="195">
        <f t="shared" si="545"/>
        <v>1.8757191058824114</v>
      </c>
      <c r="DE460" s="195">
        <f t="shared" si="546"/>
        <v>66.050061872678356</v>
      </c>
      <c r="DF460" s="195">
        <f t="shared" si="547"/>
        <v>281.1560226701796</v>
      </c>
    </row>
    <row r="461" spans="89:110" x14ac:dyDescent="0.2">
      <c r="CK461" s="189">
        <v>459</v>
      </c>
      <c r="CL461" s="190">
        <f>'Litter calculation'!G$30+CK461</f>
        <v>43134</v>
      </c>
      <c r="CM461" s="193">
        <f t="shared" si="560"/>
        <v>2</v>
      </c>
      <c r="CN461" s="189">
        <f t="shared" si="554"/>
        <v>0.9</v>
      </c>
      <c r="CO461" s="194">
        <f t="shared" si="555"/>
        <v>0.45</v>
      </c>
      <c r="CP461" s="194">
        <f t="shared" si="556"/>
        <v>0.2</v>
      </c>
      <c r="CQ461" s="189">
        <f t="shared" si="557"/>
        <v>0.36870000000000003</v>
      </c>
      <c r="CR461" s="189">
        <f t="shared" si="551"/>
        <v>3.687E-2</v>
      </c>
      <c r="CS461" s="189">
        <f t="shared" si="551"/>
        <v>3.687E-2</v>
      </c>
      <c r="CT461" s="189">
        <f t="shared" si="558"/>
        <v>2.9389999999999999E-2</v>
      </c>
      <c r="CU461" s="189">
        <f t="shared" si="552"/>
        <v>2.9390000000000002E-3</v>
      </c>
      <c r="CV461" s="189">
        <f t="shared" si="552"/>
        <v>2.9390000000000002E-3</v>
      </c>
      <c r="CW461" s="189">
        <f t="shared" si="559"/>
        <v>4.6999999999999999E-4</v>
      </c>
      <c r="CX461" s="189">
        <f t="shared" si="553"/>
        <v>4.6999999999999997E-5</v>
      </c>
      <c r="CY461" s="189">
        <f t="shared" si="553"/>
        <v>4.6999999999999997E-5</v>
      </c>
      <c r="CZ461" s="195">
        <f t="shared" si="541"/>
        <v>10.988897956337158</v>
      </c>
      <c r="DA461" s="195">
        <f t="shared" si="542"/>
        <v>121.59750492564287</v>
      </c>
      <c r="DB461" s="195">
        <f t="shared" si="543"/>
        <v>2.1448947916280843</v>
      </c>
      <c r="DC461" s="195">
        <f t="shared" si="544"/>
        <v>79.464208751677219</v>
      </c>
      <c r="DD461" s="195">
        <f t="shared" si="545"/>
        <v>1.8775884604689568</v>
      </c>
      <c r="DE461" s="195">
        <f t="shared" si="546"/>
        <v>66.239583592721502</v>
      </c>
      <c r="DF461" s="195">
        <f t="shared" si="547"/>
        <v>282.31267847847579</v>
      </c>
    </row>
    <row r="462" spans="89:110" x14ac:dyDescent="0.2">
      <c r="CK462" s="189">
        <v>460</v>
      </c>
      <c r="CL462" s="190">
        <f>'Litter calculation'!G$30+CK462</f>
        <v>43135</v>
      </c>
      <c r="CM462" s="193">
        <f t="shared" si="560"/>
        <v>2</v>
      </c>
      <c r="CN462" s="189">
        <f t="shared" si="554"/>
        <v>0.9</v>
      </c>
      <c r="CO462" s="194">
        <f t="shared" si="555"/>
        <v>0.45</v>
      </c>
      <c r="CP462" s="194">
        <f t="shared" si="556"/>
        <v>0.2</v>
      </c>
      <c r="CQ462" s="189">
        <f t="shared" si="557"/>
        <v>0.36870000000000003</v>
      </c>
      <c r="CR462" s="189">
        <f t="shared" si="551"/>
        <v>3.687E-2</v>
      </c>
      <c r="CS462" s="189">
        <f t="shared" si="551"/>
        <v>3.687E-2</v>
      </c>
      <c r="CT462" s="189">
        <f t="shared" si="558"/>
        <v>2.9389999999999999E-2</v>
      </c>
      <c r="CU462" s="189">
        <f t="shared" si="552"/>
        <v>2.9390000000000002E-3</v>
      </c>
      <c r="CV462" s="189">
        <f t="shared" si="552"/>
        <v>2.9390000000000002E-3</v>
      </c>
      <c r="CW462" s="189">
        <f t="shared" si="559"/>
        <v>4.6999999999999999E-4</v>
      </c>
      <c r="CX462" s="189">
        <f t="shared" si="553"/>
        <v>4.6999999999999997E-5</v>
      </c>
      <c r="CY462" s="189">
        <f t="shared" si="553"/>
        <v>4.6999999999999997E-5</v>
      </c>
      <c r="CZ462" s="195">
        <f t="shared" si="541"/>
        <v>11.002464042245641</v>
      </c>
      <c r="DA462" s="195">
        <f t="shared" si="542"/>
        <v>122.10853752666837</v>
      </c>
      <c r="DB462" s="195">
        <f t="shared" si="543"/>
        <v>2.1551917002684022</v>
      </c>
      <c r="DC462" s="195">
        <f t="shared" si="544"/>
        <v>79.893882521632733</v>
      </c>
      <c r="DD462" s="195">
        <f t="shared" si="545"/>
        <v>1.8794523290879506</v>
      </c>
      <c r="DE462" s="195">
        <f t="shared" si="546"/>
        <v>66.429096405453123</v>
      </c>
      <c r="DF462" s="195">
        <f t="shared" si="547"/>
        <v>283.46862452535618</v>
      </c>
    </row>
    <row r="463" spans="89:110" x14ac:dyDescent="0.2">
      <c r="CK463" s="189">
        <v>461</v>
      </c>
      <c r="CL463" s="190">
        <f>'Litter calculation'!G$30+CK463</f>
        <v>43136</v>
      </c>
      <c r="CM463" s="193">
        <f t="shared" si="560"/>
        <v>2</v>
      </c>
      <c r="CN463" s="189">
        <f t="shared" si="554"/>
        <v>0.9</v>
      </c>
      <c r="CO463" s="194">
        <f t="shared" si="555"/>
        <v>0.45</v>
      </c>
      <c r="CP463" s="194">
        <f t="shared" si="556"/>
        <v>0.2</v>
      </c>
      <c r="CQ463" s="189">
        <f t="shared" si="557"/>
        <v>0.36870000000000003</v>
      </c>
      <c r="CR463" s="189">
        <f t="shared" ref="CR463:CS482" si="561">IF($CM463=12,$D$50,IF($CM463&lt;=2,$D$50,IF($CM463&lt;=5,$D$52,IF($CM463&lt;=8,$D$54,$D$56))))</f>
        <v>3.687E-2</v>
      </c>
      <c r="CS463" s="189">
        <f t="shared" si="561"/>
        <v>3.687E-2</v>
      </c>
      <c r="CT463" s="189">
        <f t="shared" si="558"/>
        <v>2.9389999999999999E-2</v>
      </c>
      <c r="CU463" s="189">
        <f t="shared" ref="CU463:CV482" si="562">IF($CM463=12,$D$58,IF($CM463&lt;=2,$D$58,IF($CM463&lt;=5,$D$60,IF($CM463&lt;=8,$D$62,$D$64))))</f>
        <v>2.9390000000000002E-3</v>
      </c>
      <c r="CV463" s="189">
        <f t="shared" si="562"/>
        <v>2.9390000000000002E-3</v>
      </c>
      <c r="CW463" s="189">
        <f t="shared" si="559"/>
        <v>4.6999999999999999E-4</v>
      </c>
      <c r="CX463" s="189">
        <f t="shared" ref="CX463:CY482" si="563">IF($CM463=12,$D$66,IF($CM463&lt;=2,$D$66,IF($CM463&lt;=5,$D$68,IF($CM463&lt;=8,$D$70,$D$72))))</f>
        <v>4.6999999999999997E-5</v>
      </c>
      <c r="CY463" s="189">
        <f t="shared" si="563"/>
        <v>4.6999999999999997E-5</v>
      </c>
      <c r="CZ463" s="195">
        <f t="shared" si="541"/>
        <v>11.015637222913099</v>
      </c>
      <c r="DA463" s="195">
        <f t="shared" si="542"/>
        <v>122.61932999880611</v>
      </c>
      <c r="DB463" s="195">
        <f t="shared" si="543"/>
        <v>2.1654583907216036</v>
      </c>
      <c r="DC463" s="195">
        <f t="shared" si="544"/>
        <v>80.323536097395632</v>
      </c>
      <c r="DD463" s="195">
        <f t="shared" si="545"/>
        <v>1.8813107278389813</v>
      </c>
      <c r="DE463" s="195">
        <f t="shared" si="546"/>
        <v>66.618600311291857</v>
      </c>
      <c r="DF463" s="195">
        <f t="shared" si="547"/>
        <v>284.62387274896724</v>
      </c>
    </row>
    <row r="464" spans="89:110" x14ac:dyDescent="0.2">
      <c r="CK464" s="189">
        <v>462</v>
      </c>
      <c r="CL464" s="190">
        <f>'Litter calculation'!G$30+CK464</f>
        <v>43137</v>
      </c>
      <c r="CM464" s="193">
        <f t="shared" si="560"/>
        <v>2</v>
      </c>
      <c r="CN464" s="189">
        <f t="shared" si="554"/>
        <v>0.9</v>
      </c>
      <c r="CO464" s="194">
        <f t="shared" si="555"/>
        <v>0.45</v>
      </c>
      <c r="CP464" s="194">
        <f t="shared" si="556"/>
        <v>0.2</v>
      </c>
      <c r="CQ464" s="189">
        <f t="shared" si="557"/>
        <v>0.36870000000000003</v>
      </c>
      <c r="CR464" s="189">
        <f t="shared" si="561"/>
        <v>3.687E-2</v>
      </c>
      <c r="CS464" s="189">
        <f t="shared" si="561"/>
        <v>3.687E-2</v>
      </c>
      <c r="CT464" s="189">
        <f t="shared" si="558"/>
        <v>2.9389999999999999E-2</v>
      </c>
      <c r="CU464" s="189">
        <f t="shared" si="562"/>
        <v>2.9390000000000002E-3</v>
      </c>
      <c r="CV464" s="189">
        <f t="shared" si="562"/>
        <v>2.9390000000000002E-3</v>
      </c>
      <c r="CW464" s="189">
        <f t="shared" si="559"/>
        <v>4.6999999999999999E-4</v>
      </c>
      <c r="CX464" s="189">
        <f t="shared" si="563"/>
        <v>4.6999999999999997E-5</v>
      </c>
      <c r="CY464" s="189">
        <f t="shared" si="563"/>
        <v>4.6999999999999997E-5</v>
      </c>
      <c r="CZ464" s="195">
        <f t="shared" si="541"/>
        <v>11.028428877784529</v>
      </c>
      <c r="DA464" s="195">
        <f t="shared" si="542"/>
        <v>123.12988245489014</v>
      </c>
      <c r="DB464" s="195">
        <f t="shared" si="543"/>
        <v>2.17569495166856</v>
      </c>
      <c r="DC464" s="195">
        <f t="shared" si="544"/>
        <v>80.753169479915016</v>
      </c>
      <c r="DD464" s="195">
        <f t="shared" si="545"/>
        <v>1.8831636727743906</v>
      </c>
      <c r="DE464" s="195">
        <f t="shared" si="546"/>
        <v>66.808095310656327</v>
      </c>
      <c r="DF464" s="195">
        <f t="shared" si="547"/>
        <v>285.77843474768895</v>
      </c>
    </row>
    <row r="465" spans="89:110" x14ac:dyDescent="0.2">
      <c r="CK465" s="189">
        <v>463</v>
      </c>
      <c r="CL465" s="190">
        <f>'Litter calculation'!G$30+CK465</f>
        <v>43138</v>
      </c>
      <c r="CM465" s="193">
        <f t="shared" si="560"/>
        <v>2</v>
      </c>
      <c r="CN465" s="189">
        <f t="shared" si="554"/>
        <v>0.9</v>
      </c>
      <c r="CO465" s="194">
        <f t="shared" si="555"/>
        <v>0.45</v>
      </c>
      <c r="CP465" s="194">
        <f t="shared" si="556"/>
        <v>0.2</v>
      </c>
      <c r="CQ465" s="189">
        <f t="shared" si="557"/>
        <v>0.36870000000000003</v>
      </c>
      <c r="CR465" s="189">
        <f t="shared" si="561"/>
        <v>3.687E-2</v>
      </c>
      <c r="CS465" s="189">
        <f t="shared" si="561"/>
        <v>3.687E-2</v>
      </c>
      <c r="CT465" s="189">
        <f t="shared" si="558"/>
        <v>2.9389999999999999E-2</v>
      </c>
      <c r="CU465" s="189">
        <f t="shared" si="562"/>
        <v>2.9390000000000002E-3</v>
      </c>
      <c r="CV465" s="189">
        <f t="shared" si="562"/>
        <v>2.9390000000000002E-3</v>
      </c>
      <c r="CW465" s="189">
        <f t="shared" si="559"/>
        <v>4.6999999999999999E-4</v>
      </c>
      <c r="CX465" s="189">
        <f t="shared" si="563"/>
        <v>4.6999999999999997E-5</v>
      </c>
      <c r="CY465" s="189">
        <f t="shared" si="563"/>
        <v>4.6999999999999997E-5</v>
      </c>
      <c r="CZ465" s="195">
        <f t="shared" si="541"/>
        <v>11.040850056729868</v>
      </c>
      <c r="DA465" s="195">
        <f t="shared" si="542"/>
        <v>123.64019500770149</v>
      </c>
      <c r="DB465" s="195">
        <f t="shared" si="543"/>
        <v>2.1859014715298923</v>
      </c>
      <c r="DC465" s="195">
        <f t="shared" si="544"/>
        <v>81.182782670139943</v>
      </c>
      <c r="DD465" s="195">
        <f t="shared" si="545"/>
        <v>1.8850111798994111</v>
      </c>
      <c r="DE465" s="195">
        <f t="shared" si="546"/>
        <v>66.997581403965114</v>
      </c>
      <c r="DF465" s="195">
        <f t="shared" si="547"/>
        <v>286.93232178996573</v>
      </c>
    </row>
    <row r="466" spans="89:110" x14ac:dyDescent="0.2">
      <c r="CK466" s="189">
        <v>464</v>
      </c>
      <c r="CL466" s="190">
        <f>'Litter calculation'!G$30+CK466</f>
        <v>43139</v>
      </c>
      <c r="CM466" s="193">
        <f t="shared" si="560"/>
        <v>2</v>
      </c>
      <c r="CN466" s="189">
        <f t="shared" si="554"/>
        <v>0.9</v>
      </c>
      <c r="CO466" s="194">
        <f t="shared" si="555"/>
        <v>0.45</v>
      </c>
      <c r="CP466" s="194">
        <f t="shared" si="556"/>
        <v>0.2</v>
      </c>
      <c r="CQ466" s="189">
        <f t="shared" si="557"/>
        <v>0.36870000000000003</v>
      </c>
      <c r="CR466" s="189">
        <f t="shared" si="561"/>
        <v>3.687E-2</v>
      </c>
      <c r="CS466" s="189">
        <f t="shared" si="561"/>
        <v>3.687E-2</v>
      </c>
      <c r="CT466" s="189">
        <f t="shared" si="558"/>
        <v>2.9389999999999999E-2</v>
      </c>
      <c r="CU466" s="189">
        <f t="shared" si="562"/>
        <v>2.9390000000000002E-3</v>
      </c>
      <c r="CV466" s="189">
        <f t="shared" si="562"/>
        <v>2.9390000000000002E-3</v>
      </c>
      <c r="CW466" s="189">
        <f t="shared" si="559"/>
        <v>4.6999999999999999E-4</v>
      </c>
      <c r="CX466" s="189">
        <f t="shared" si="563"/>
        <v>4.6999999999999997E-5</v>
      </c>
      <c r="CY466" s="189">
        <f t="shared" si="563"/>
        <v>4.6999999999999997E-5</v>
      </c>
      <c r="CZ466" s="195">
        <f t="shared" si="541"/>
        <v>11.052911489589249</v>
      </c>
      <c r="DA466" s="195">
        <f t="shared" si="542"/>
        <v>124.15026776996821</v>
      </c>
      <c r="DB466" s="195">
        <f t="shared" si="543"/>
        <v>2.1960780384667355</v>
      </c>
      <c r="DC466" s="195">
        <f t="shared" si="544"/>
        <v>81.612375669019428</v>
      </c>
      <c r="DD466" s="195">
        <f t="shared" si="545"/>
        <v>1.8868532651723058</v>
      </c>
      <c r="DE466" s="195">
        <f t="shared" si="546"/>
        <v>67.187058591636799</v>
      </c>
      <c r="DF466" s="195">
        <f t="shared" si="547"/>
        <v>288.08554482385273</v>
      </c>
    </row>
    <row r="467" spans="89:110" x14ac:dyDescent="0.2">
      <c r="CK467" s="189">
        <v>465</v>
      </c>
      <c r="CL467" s="190">
        <f>'Litter calculation'!G$30+CK467</f>
        <v>43140</v>
      </c>
      <c r="CM467" s="193">
        <f t="shared" si="560"/>
        <v>2</v>
      </c>
      <c r="CN467" s="189">
        <f t="shared" si="554"/>
        <v>0.9</v>
      </c>
      <c r="CO467" s="194">
        <f t="shared" si="555"/>
        <v>0.45</v>
      </c>
      <c r="CP467" s="194">
        <f t="shared" si="556"/>
        <v>0.2</v>
      </c>
      <c r="CQ467" s="189">
        <f t="shared" si="557"/>
        <v>0.36870000000000003</v>
      </c>
      <c r="CR467" s="189">
        <f t="shared" si="561"/>
        <v>3.687E-2</v>
      </c>
      <c r="CS467" s="189">
        <f t="shared" si="561"/>
        <v>3.687E-2</v>
      </c>
      <c r="CT467" s="189">
        <f t="shared" si="558"/>
        <v>2.9389999999999999E-2</v>
      </c>
      <c r="CU467" s="189">
        <f t="shared" si="562"/>
        <v>2.9390000000000002E-3</v>
      </c>
      <c r="CV467" s="189">
        <f t="shared" si="562"/>
        <v>2.9390000000000002E-3</v>
      </c>
      <c r="CW467" s="189">
        <f t="shared" si="559"/>
        <v>4.6999999999999999E-4</v>
      </c>
      <c r="CX467" s="189">
        <f t="shared" si="563"/>
        <v>4.6999999999999997E-5</v>
      </c>
      <c r="CY467" s="189">
        <f t="shared" si="563"/>
        <v>4.6999999999999997E-5</v>
      </c>
      <c r="CZ467" s="195">
        <f t="shared" ref="CZ467:CZ530" si="564">CZ466*EXP(-CT467)+CN467*CQ467</f>
        <v>11.064623595441807</v>
      </c>
      <c r="DA467" s="195">
        <f t="shared" ref="DA467:DA530" si="565">DA466*EXP(-CW467)+CN467*(1-CQ467)</f>
        <v>124.66010085436538</v>
      </c>
      <c r="DB467" s="195">
        <f t="shared" ref="DB467:DB530" si="566">DB466*EXP(-CU467)+CO467*CR467</f>
        <v>2.2062247403814981</v>
      </c>
      <c r="DC467" s="195">
        <f t="shared" ref="DC467:DC530" si="567">DC466*EXP(-CX467)+CO467*(1-CR467)</f>
        <v>82.041948477502444</v>
      </c>
      <c r="DD467" s="195">
        <f t="shared" ref="DD467:DD530" si="568">DD466*EXP(-CV467)+CP467*CS467</f>
        <v>1.8886899445045044</v>
      </c>
      <c r="DE467" s="195">
        <f t="shared" ref="DE467:DE530" si="569">DE466*EXP(-CY467)+CP467*(1-CS467)</f>
        <v>67.376526874089947</v>
      </c>
      <c r="DF467" s="195">
        <f t="shared" ref="DF467:DF530" si="570">SUM(CZ467:DE467)</f>
        <v>289.23811448628555</v>
      </c>
    </row>
    <row r="468" spans="89:110" x14ac:dyDescent="0.2">
      <c r="CK468" s="189">
        <v>466</v>
      </c>
      <c r="CL468" s="190">
        <f>'Litter calculation'!G$30+CK468</f>
        <v>43141</v>
      </c>
      <c r="CM468" s="193">
        <f t="shared" si="560"/>
        <v>2</v>
      </c>
      <c r="CN468" s="189">
        <f t="shared" si="554"/>
        <v>0.9</v>
      </c>
      <c r="CO468" s="194">
        <f t="shared" si="555"/>
        <v>0.45</v>
      </c>
      <c r="CP468" s="194">
        <f t="shared" si="556"/>
        <v>0.2</v>
      </c>
      <c r="CQ468" s="189">
        <f t="shared" si="557"/>
        <v>0.36870000000000003</v>
      </c>
      <c r="CR468" s="189">
        <f t="shared" si="561"/>
        <v>3.687E-2</v>
      </c>
      <c r="CS468" s="189">
        <f t="shared" si="561"/>
        <v>3.687E-2</v>
      </c>
      <c r="CT468" s="189">
        <f t="shared" si="558"/>
        <v>2.9389999999999999E-2</v>
      </c>
      <c r="CU468" s="189">
        <f t="shared" si="562"/>
        <v>2.9390000000000002E-3</v>
      </c>
      <c r="CV468" s="189">
        <f t="shared" si="562"/>
        <v>2.9390000000000002E-3</v>
      </c>
      <c r="CW468" s="189">
        <f t="shared" si="559"/>
        <v>4.6999999999999999E-4</v>
      </c>
      <c r="CX468" s="189">
        <f t="shared" si="563"/>
        <v>4.6999999999999997E-5</v>
      </c>
      <c r="CY468" s="189">
        <f t="shared" si="563"/>
        <v>4.6999999999999997E-5</v>
      </c>
      <c r="CZ468" s="195">
        <f t="shared" si="564"/>
        <v>11.075996491606032</v>
      </c>
      <c r="DA468" s="195">
        <f t="shared" si="565"/>
        <v>125.16969437351513</v>
      </c>
      <c r="DB468" s="195">
        <f t="shared" si="566"/>
        <v>2.2163416649186236</v>
      </c>
      <c r="DC468" s="195">
        <f t="shared" si="567"/>
        <v>82.471501096537921</v>
      </c>
      <c r="DD468" s="195">
        <f t="shared" si="568"/>
        <v>1.8905212337607422</v>
      </c>
      <c r="DE468" s="195">
        <f t="shared" si="569"/>
        <v>67.565986251743084</v>
      </c>
      <c r="DF468" s="195">
        <f t="shared" si="570"/>
        <v>290.39004111208152</v>
      </c>
    </row>
    <row r="469" spans="89:110" x14ac:dyDescent="0.2">
      <c r="CK469" s="189">
        <v>467</v>
      </c>
      <c r="CL469" s="190">
        <f>'Litter calculation'!G$30+CK469</f>
        <v>43142</v>
      </c>
      <c r="CM469" s="193">
        <f t="shared" si="560"/>
        <v>2</v>
      </c>
      <c r="CN469" s="189">
        <f t="shared" si="554"/>
        <v>0.9</v>
      </c>
      <c r="CO469" s="194">
        <f t="shared" si="555"/>
        <v>0.45</v>
      </c>
      <c r="CP469" s="194">
        <f t="shared" si="556"/>
        <v>0.2</v>
      </c>
      <c r="CQ469" s="189">
        <f t="shared" si="557"/>
        <v>0.36870000000000003</v>
      </c>
      <c r="CR469" s="189">
        <f t="shared" si="561"/>
        <v>3.687E-2</v>
      </c>
      <c r="CS469" s="189">
        <f t="shared" si="561"/>
        <v>3.687E-2</v>
      </c>
      <c r="CT469" s="189">
        <f t="shared" si="558"/>
        <v>2.9389999999999999E-2</v>
      </c>
      <c r="CU469" s="189">
        <f t="shared" si="562"/>
        <v>2.9390000000000002E-3</v>
      </c>
      <c r="CV469" s="189">
        <f t="shared" si="562"/>
        <v>2.9390000000000002E-3</v>
      </c>
      <c r="CW469" s="189">
        <f t="shared" si="559"/>
        <v>4.6999999999999999E-4</v>
      </c>
      <c r="CX469" s="189">
        <f t="shared" si="563"/>
        <v>4.6999999999999997E-5</v>
      </c>
      <c r="CY469" s="189">
        <f t="shared" si="563"/>
        <v>4.6999999999999997E-5</v>
      </c>
      <c r="CZ469" s="195">
        <f t="shared" si="564"/>
        <v>11.08704000237946</v>
      </c>
      <c r="DA469" s="195">
        <f t="shared" si="565"/>
        <v>125.67904843998666</v>
      </c>
      <c r="DB469" s="195">
        <f t="shared" si="566"/>
        <v>2.2264288994653469</v>
      </c>
      <c r="DC469" s="195">
        <f t="shared" si="567"/>
        <v>82.901033527074731</v>
      </c>
      <c r="DD469" s="195">
        <f t="shared" si="568"/>
        <v>1.8923471487591963</v>
      </c>
      <c r="DE469" s="195">
        <f t="shared" si="569"/>
        <v>67.755436725014718</v>
      </c>
      <c r="DF469" s="195">
        <f t="shared" si="570"/>
        <v>291.54133474268008</v>
      </c>
    </row>
    <row r="470" spans="89:110" x14ac:dyDescent="0.2">
      <c r="CK470" s="189">
        <v>468</v>
      </c>
      <c r="CL470" s="190">
        <f>'Litter calculation'!G$30+CK470</f>
        <v>43143</v>
      </c>
      <c r="CM470" s="193">
        <f t="shared" si="560"/>
        <v>2</v>
      </c>
      <c r="CN470" s="189">
        <f t="shared" si="554"/>
        <v>0.9</v>
      </c>
      <c r="CO470" s="194">
        <f t="shared" si="555"/>
        <v>0.45</v>
      </c>
      <c r="CP470" s="194">
        <f t="shared" si="556"/>
        <v>0.2</v>
      </c>
      <c r="CQ470" s="189">
        <f t="shared" si="557"/>
        <v>0.36870000000000003</v>
      </c>
      <c r="CR470" s="189">
        <f t="shared" si="561"/>
        <v>3.687E-2</v>
      </c>
      <c r="CS470" s="189">
        <f t="shared" si="561"/>
        <v>3.687E-2</v>
      </c>
      <c r="CT470" s="189">
        <f t="shared" si="558"/>
        <v>2.9389999999999999E-2</v>
      </c>
      <c r="CU470" s="189">
        <f t="shared" si="562"/>
        <v>2.9390000000000002E-3</v>
      </c>
      <c r="CV470" s="189">
        <f t="shared" si="562"/>
        <v>2.9390000000000002E-3</v>
      </c>
      <c r="CW470" s="189">
        <f t="shared" si="559"/>
        <v>4.6999999999999999E-4</v>
      </c>
      <c r="CX470" s="189">
        <f t="shared" si="563"/>
        <v>4.6999999999999997E-5</v>
      </c>
      <c r="CY470" s="189">
        <f t="shared" si="563"/>
        <v>4.6999999999999997E-5</v>
      </c>
      <c r="CZ470" s="195">
        <f t="shared" si="564"/>
        <v>11.097763667525234</v>
      </c>
      <c r="DA470" s="195">
        <f t="shared" si="565"/>
        <v>126.18816316629629</v>
      </c>
      <c r="DB470" s="195">
        <f t="shared" si="566"/>
        <v>2.236486531152448</v>
      </c>
      <c r="DC470" s="195">
        <f t="shared" si="567"/>
        <v>83.330545770061718</v>
      </c>
      <c r="DD470" s="195">
        <f t="shared" si="568"/>
        <v>1.8941677052716221</v>
      </c>
      <c r="DE470" s="195">
        <f t="shared" si="569"/>
        <v>67.94487829432336</v>
      </c>
      <c r="DF470" s="195">
        <f t="shared" si="570"/>
        <v>292.69200513463068</v>
      </c>
    </row>
    <row r="471" spans="89:110" x14ac:dyDescent="0.2">
      <c r="CK471" s="189">
        <v>469</v>
      </c>
      <c r="CL471" s="190">
        <f>'Litter calculation'!G$30+CK471</f>
        <v>43144</v>
      </c>
      <c r="CM471" s="193">
        <f t="shared" si="560"/>
        <v>2</v>
      </c>
      <c r="CN471" s="189">
        <f t="shared" si="554"/>
        <v>0.9</v>
      </c>
      <c r="CO471" s="194">
        <f t="shared" si="555"/>
        <v>0.45</v>
      </c>
      <c r="CP471" s="194">
        <f t="shared" si="556"/>
        <v>0.2</v>
      </c>
      <c r="CQ471" s="189">
        <f t="shared" si="557"/>
        <v>0.36870000000000003</v>
      </c>
      <c r="CR471" s="189">
        <f t="shared" si="561"/>
        <v>3.687E-2</v>
      </c>
      <c r="CS471" s="189">
        <f t="shared" si="561"/>
        <v>3.687E-2</v>
      </c>
      <c r="CT471" s="189">
        <f t="shared" si="558"/>
        <v>2.9389999999999999E-2</v>
      </c>
      <c r="CU471" s="189">
        <f t="shared" si="562"/>
        <v>2.9390000000000002E-3</v>
      </c>
      <c r="CV471" s="189">
        <f t="shared" si="562"/>
        <v>2.9390000000000002E-3</v>
      </c>
      <c r="CW471" s="189">
        <f t="shared" si="559"/>
        <v>4.6999999999999999E-4</v>
      </c>
      <c r="CX471" s="189">
        <f t="shared" si="563"/>
        <v>4.6999999999999997E-5</v>
      </c>
      <c r="CY471" s="189">
        <f t="shared" si="563"/>
        <v>4.6999999999999997E-5</v>
      </c>
      <c r="CZ471" s="195">
        <f t="shared" si="564"/>
        <v>11.108176750512882</v>
      </c>
      <c r="DA471" s="195">
        <f t="shared" si="565"/>
        <v>126.69703866490747</v>
      </c>
      <c r="DB471" s="195">
        <f t="shared" si="566"/>
        <v>2.2465146468550059</v>
      </c>
      <c r="DC471" s="195">
        <f t="shared" si="567"/>
        <v>83.760037826447672</v>
      </c>
      <c r="DD471" s="195">
        <f t="shared" si="568"/>
        <v>1.8959829190234905</v>
      </c>
      <c r="DE471" s="195">
        <f t="shared" si="569"/>
        <v>68.134310960087475</v>
      </c>
      <c r="DF471" s="195">
        <f t="shared" si="570"/>
        <v>293.84206176783402</v>
      </c>
    </row>
    <row r="472" spans="89:110" x14ac:dyDescent="0.2">
      <c r="CK472" s="189">
        <v>470</v>
      </c>
      <c r="CL472" s="190">
        <f>'Litter calculation'!G$30+CK472</f>
        <v>43145</v>
      </c>
      <c r="CM472" s="193">
        <f t="shared" si="560"/>
        <v>2</v>
      </c>
      <c r="CN472" s="189">
        <f t="shared" si="554"/>
        <v>0.9</v>
      </c>
      <c r="CO472" s="194">
        <f t="shared" si="555"/>
        <v>0.45</v>
      </c>
      <c r="CP472" s="194">
        <f t="shared" si="556"/>
        <v>0.2</v>
      </c>
      <c r="CQ472" s="189">
        <f t="shared" si="557"/>
        <v>0.36870000000000003</v>
      </c>
      <c r="CR472" s="189">
        <f t="shared" si="561"/>
        <v>3.687E-2</v>
      </c>
      <c r="CS472" s="189">
        <f t="shared" si="561"/>
        <v>3.687E-2</v>
      </c>
      <c r="CT472" s="189">
        <f t="shared" si="558"/>
        <v>2.9389999999999999E-2</v>
      </c>
      <c r="CU472" s="189">
        <f t="shared" si="562"/>
        <v>2.9390000000000002E-3</v>
      </c>
      <c r="CV472" s="189">
        <f t="shared" si="562"/>
        <v>2.9390000000000002E-3</v>
      </c>
      <c r="CW472" s="189">
        <f t="shared" si="559"/>
        <v>4.6999999999999999E-4</v>
      </c>
      <c r="CX472" s="189">
        <f t="shared" si="563"/>
        <v>4.6999999999999997E-5</v>
      </c>
      <c r="CY472" s="189">
        <f t="shared" si="563"/>
        <v>4.6999999999999997E-5</v>
      </c>
      <c r="CZ472" s="195">
        <f t="shared" si="564"/>
        <v>11.11828824652042</v>
      </c>
      <c r="DA472" s="195">
        <f t="shared" si="565"/>
        <v>127.20567504823079</v>
      </c>
      <c r="DB472" s="195">
        <f t="shared" si="566"/>
        <v>2.2565133331931486</v>
      </c>
      <c r="DC472" s="195">
        <f t="shared" si="567"/>
        <v>84.189509697181336</v>
      </c>
      <c r="DD472" s="195">
        <f t="shared" si="568"/>
        <v>1.8977928056941222</v>
      </c>
      <c r="DE472" s="195">
        <f t="shared" si="569"/>
        <v>68.323734722725519</v>
      </c>
      <c r="DF472" s="195">
        <f t="shared" si="570"/>
        <v>294.99151385354531</v>
      </c>
    </row>
    <row r="473" spans="89:110" x14ac:dyDescent="0.2">
      <c r="CK473" s="189">
        <v>471</v>
      </c>
      <c r="CL473" s="190">
        <f>'Litter calculation'!G$30+CK473</f>
        <v>43146</v>
      </c>
      <c r="CM473" s="193">
        <f t="shared" si="560"/>
        <v>2</v>
      </c>
      <c r="CN473" s="189">
        <f t="shared" si="554"/>
        <v>0.9</v>
      </c>
      <c r="CO473" s="194">
        <f t="shared" si="555"/>
        <v>0.45</v>
      </c>
      <c r="CP473" s="194">
        <f t="shared" si="556"/>
        <v>0.2</v>
      </c>
      <c r="CQ473" s="189">
        <f t="shared" si="557"/>
        <v>0.36870000000000003</v>
      </c>
      <c r="CR473" s="189">
        <f t="shared" si="561"/>
        <v>3.687E-2</v>
      </c>
      <c r="CS473" s="189">
        <f t="shared" si="561"/>
        <v>3.687E-2</v>
      </c>
      <c r="CT473" s="189">
        <f t="shared" si="558"/>
        <v>2.9389999999999999E-2</v>
      </c>
      <c r="CU473" s="189">
        <f t="shared" si="562"/>
        <v>2.9390000000000002E-3</v>
      </c>
      <c r="CV473" s="189">
        <f t="shared" si="562"/>
        <v>2.9390000000000002E-3</v>
      </c>
      <c r="CW473" s="189">
        <f t="shared" si="559"/>
        <v>4.6999999999999999E-4</v>
      </c>
      <c r="CX473" s="189">
        <f t="shared" si="563"/>
        <v>4.6999999999999997E-5</v>
      </c>
      <c r="CY473" s="189">
        <f t="shared" si="563"/>
        <v>4.6999999999999997E-5</v>
      </c>
      <c r="CZ473" s="195">
        <f t="shared" si="564"/>
        <v>11.128106890204688</v>
      </c>
      <c r="DA473" s="195">
        <f t="shared" si="565"/>
        <v>127.71407242862404</v>
      </c>
      <c r="DB473" s="195">
        <f t="shared" si="566"/>
        <v>2.2664826765328008</v>
      </c>
      <c r="DC473" s="195">
        <f t="shared" si="567"/>
        <v>84.618961383211428</v>
      </c>
      <c r="DD473" s="195">
        <f t="shared" si="568"/>
        <v>1.8995973809168252</v>
      </c>
      <c r="DE473" s="195">
        <f t="shared" si="569"/>
        <v>68.513149582655942</v>
      </c>
      <c r="DF473" s="195">
        <f t="shared" si="570"/>
        <v>296.14037034214573</v>
      </c>
    </row>
    <row r="474" spans="89:110" x14ac:dyDescent="0.2">
      <c r="CK474" s="189">
        <v>472</v>
      </c>
      <c r="CL474" s="190">
        <f>'Litter calculation'!G$30+CK474</f>
        <v>43147</v>
      </c>
      <c r="CM474" s="193">
        <f t="shared" si="560"/>
        <v>2</v>
      </c>
      <c r="CN474" s="189">
        <f t="shared" si="554"/>
        <v>0.9</v>
      </c>
      <c r="CO474" s="194">
        <f t="shared" si="555"/>
        <v>0.45</v>
      </c>
      <c r="CP474" s="194">
        <f t="shared" si="556"/>
        <v>0.2</v>
      </c>
      <c r="CQ474" s="189">
        <f t="shared" si="557"/>
        <v>0.36870000000000003</v>
      </c>
      <c r="CR474" s="189">
        <f t="shared" si="561"/>
        <v>3.687E-2</v>
      </c>
      <c r="CS474" s="189">
        <f t="shared" si="561"/>
        <v>3.687E-2</v>
      </c>
      <c r="CT474" s="189">
        <f t="shared" si="558"/>
        <v>2.9389999999999999E-2</v>
      </c>
      <c r="CU474" s="189">
        <f t="shared" si="562"/>
        <v>2.9390000000000002E-3</v>
      </c>
      <c r="CV474" s="189">
        <f t="shared" si="562"/>
        <v>2.9390000000000002E-3</v>
      </c>
      <c r="CW474" s="189">
        <f t="shared" si="559"/>
        <v>4.6999999999999999E-4</v>
      </c>
      <c r="CX474" s="189">
        <f t="shared" si="563"/>
        <v>4.6999999999999997E-5</v>
      </c>
      <c r="CY474" s="189">
        <f t="shared" si="563"/>
        <v>4.6999999999999997E-5</v>
      </c>
      <c r="CZ474" s="195">
        <f t="shared" si="564"/>
        <v>11.137641163246654</v>
      </c>
      <c r="DA474" s="195">
        <f t="shared" si="565"/>
        <v>128.2222309183922</v>
      </c>
      <c r="DB474" s="195">
        <f t="shared" si="566"/>
        <v>2.2764227629864315</v>
      </c>
      <c r="DC474" s="195">
        <f t="shared" si="567"/>
        <v>85.048392885486592</v>
      </c>
      <c r="DD474" s="195">
        <f t="shared" si="568"/>
        <v>1.9013966602790275</v>
      </c>
      <c r="DE474" s="195">
        <f t="shared" si="569"/>
        <v>68.702555540297155</v>
      </c>
      <c r="DF474" s="195">
        <f t="shared" si="570"/>
        <v>297.28863993068808</v>
      </c>
    </row>
    <row r="475" spans="89:110" x14ac:dyDescent="0.2">
      <c r="CK475" s="189">
        <v>473</v>
      </c>
      <c r="CL475" s="190">
        <f>'Litter calculation'!G$30+CK475</f>
        <v>43148</v>
      </c>
      <c r="CM475" s="193">
        <f t="shared" si="560"/>
        <v>2</v>
      </c>
      <c r="CN475" s="189">
        <f t="shared" si="554"/>
        <v>0.9</v>
      </c>
      <c r="CO475" s="194">
        <f t="shared" si="555"/>
        <v>0.45</v>
      </c>
      <c r="CP475" s="194">
        <f t="shared" si="556"/>
        <v>0.2</v>
      </c>
      <c r="CQ475" s="189">
        <f t="shared" si="557"/>
        <v>0.36870000000000003</v>
      </c>
      <c r="CR475" s="189">
        <f t="shared" si="561"/>
        <v>3.687E-2</v>
      </c>
      <c r="CS475" s="189">
        <f t="shared" si="561"/>
        <v>3.687E-2</v>
      </c>
      <c r="CT475" s="189">
        <f t="shared" si="558"/>
        <v>2.9389999999999999E-2</v>
      </c>
      <c r="CU475" s="189">
        <f t="shared" si="562"/>
        <v>2.9390000000000002E-3</v>
      </c>
      <c r="CV475" s="189">
        <f t="shared" si="562"/>
        <v>2.9390000000000002E-3</v>
      </c>
      <c r="CW475" s="189">
        <f t="shared" si="559"/>
        <v>4.6999999999999999E-4</v>
      </c>
      <c r="CX475" s="189">
        <f t="shared" si="563"/>
        <v>4.6999999999999997E-5</v>
      </c>
      <c r="CY475" s="189">
        <f t="shared" si="563"/>
        <v>4.6999999999999997E-5</v>
      </c>
      <c r="CZ475" s="195">
        <f t="shared" si="564"/>
        <v>11.146899301678179</v>
      </c>
      <c r="DA475" s="195">
        <f t="shared" si="565"/>
        <v>128.73015062978749</v>
      </c>
      <c r="DB475" s="195">
        <f t="shared" si="566"/>
        <v>2.2863336784137958</v>
      </c>
      <c r="DC475" s="195">
        <f t="shared" si="567"/>
        <v>85.477804204955447</v>
      </c>
      <c r="DD475" s="195">
        <f t="shared" si="568"/>
        <v>1.9031906593224137</v>
      </c>
      <c r="DE475" s="195">
        <f t="shared" si="569"/>
        <v>68.891952596067554</v>
      </c>
      <c r="DF475" s="195">
        <f t="shared" si="570"/>
        <v>298.43633107022487</v>
      </c>
    </row>
    <row r="476" spans="89:110" x14ac:dyDescent="0.2">
      <c r="CK476" s="189">
        <v>474</v>
      </c>
      <c r="CL476" s="190">
        <f>'Litter calculation'!G$30+CK476</f>
        <v>43149</v>
      </c>
      <c r="CM476" s="193">
        <f t="shared" si="560"/>
        <v>2</v>
      </c>
      <c r="CN476" s="189">
        <f t="shared" si="554"/>
        <v>0.9</v>
      </c>
      <c r="CO476" s="194">
        <f t="shared" si="555"/>
        <v>0.45</v>
      </c>
      <c r="CP476" s="194">
        <f t="shared" si="556"/>
        <v>0.2</v>
      </c>
      <c r="CQ476" s="189">
        <f t="shared" si="557"/>
        <v>0.36870000000000003</v>
      </c>
      <c r="CR476" s="189">
        <f t="shared" si="561"/>
        <v>3.687E-2</v>
      </c>
      <c r="CS476" s="189">
        <f t="shared" si="561"/>
        <v>3.687E-2</v>
      </c>
      <c r="CT476" s="189">
        <f t="shared" si="558"/>
        <v>2.9389999999999999E-2</v>
      </c>
      <c r="CU476" s="189">
        <f t="shared" si="562"/>
        <v>2.9390000000000002E-3</v>
      </c>
      <c r="CV476" s="189">
        <f t="shared" si="562"/>
        <v>2.9390000000000002E-3</v>
      </c>
      <c r="CW476" s="189">
        <f t="shared" si="559"/>
        <v>4.6999999999999999E-4</v>
      </c>
      <c r="CX476" s="189">
        <f t="shared" si="563"/>
        <v>4.6999999999999997E-5</v>
      </c>
      <c r="CY476" s="189">
        <f t="shared" si="563"/>
        <v>4.6999999999999997E-5</v>
      </c>
      <c r="CZ476" s="195">
        <f t="shared" si="564"/>
        <v>11.155889302996581</v>
      </c>
      <c r="DA476" s="195">
        <f t="shared" si="565"/>
        <v>129.23783167500937</v>
      </c>
      <c r="DB476" s="195">
        <f t="shared" si="566"/>
        <v>2.2962155084226774</v>
      </c>
      <c r="DC476" s="195">
        <f t="shared" si="567"/>
        <v>85.907195342566567</v>
      </c>
      <c r="DD476" s="195">
        <f t="shared" si="568"/>
        <v>1.9049793935430581</v>
      </c>
      <c r="DE476" s="195">
        <f t="shared" si="569"/>
        <v>69.081340750385507</v>
      </c>
      <c r="DF476" s="195">
        <f t="shared" si="570"/>
        <v>299.58345197292374</v>
      </c>
    </row>
    <row r="477" spans="89:110" x14ac:dyDescent="0.2">
      <c r="CK477" s="189">
        <v>475</v>
      </c>
      <c r="CL477" s="190">
        <f>'Litter calculation'!G$30+CK477</f>
        <v>43150</v>
      </c>
      <c r="CM477" s="193">
        <f t="shared" si="560"/>
        <v>2</v>
      </c>
      <c r="CN477" s="189">
        <f t="shared" si="554"/>
        <v>0.9</v>
      </c>
      <c r="CO477" s="194">
        <f t="shared" si="555"/>
        <v>0.45</v>
      </c>
      <c r="CP477" s="194">
        <f t="shared" si="556"/>
        <v>0.2</v>
      </c>
      <c r="CQ477" s="189">
        <f t="shared" si="557"/>
        <v>0.36870000000000003</v>
      </c>
      <c r="CR477" s="189">
        <f t="shared" si="561"/>
        <v>3.687E-2</v>
      </c>
      <c r="CS477" s="189">
        <f t="shared" si="561"/>
        <v>3.687E-2</v>
      </c>
      <c r="CT477" s="189">
        <f t="shared" si="558"/>
        <v>2.9389999999999999E-2</v>
      </c>
      <c r="CU477" s="189">
        <f t="shared" si="562"/>
        <v>2.9390000000000002E-3</v>
      </c>
      <c r="CV477" s="189">
        <f t="shared" si="562"/>
        <v>2.9390000000000002E-3</v>
      </c>
      <c r="CW477" s="189">
        <f t="shared" si="559"/>
        <v>4.6999999999999999E-4</v>
      </c>
      <c r="CX477" s="189">
        <f t="shared" si="563"/>
        <v>4.6999999999999997E-5</v>
      </c>
      <c r="CY477" s="189">
        <f t="shared" si="563"/>
        <v>4.6999999999999997E-5</v>
      </c>
      <c r="CZ477" s="195">
        <f t="shared" si="564"/>
        <v>11.164618933073148</v>
      </c>
      <c r="DA477" s="195">
        <f t="shared" si="565"/>
        <v>129.74527416620461</v>
      </c>
      <c r="DB477" s="195">
        <f t="shared" si="566"/>
        <v>2.3060683383696281</v>
      </c>
      <c r="DC477" s="195">
        <f t="shared" si="567"/>
        <v>86.336566299268483</v>
      </c>
      <c r="DD477" s="195">
        <f t="shared" si="568"/>
        <v>1.9067628783915589</v>
      </c>
      <c r="DE477" s="195">
        <f t="shared" si="569"/>
        <v>69.270720003669396</v>
      </c>
      <c r="DF477" s="195">
        <f t="shared" si="570"/>
        <v>300.73001061897685</v>
      </c>
    </row>
    <row r="478" spans="89:110" x14ac:dyDescent="0.2">
      <c r="CK478" s="189">
        <v>476</v>
      </c>
      <c r="CL478" s="190">
        <f>'Litter calculation'!G$30+CK478</f>
        <v>43151</v>
      </c>
      <c r="CM478" s="193">
        <f t="shared" si="560"/>
        <v>2</v>
      </c>
      <c r="CN478" s="189">
        <f t="shared" si="554"/>
        <v>0.9</v>
      </c>
      <c r="CO478" s="194">
        <f t="shared" si="555"/>
        <v>0.45</v>
      </c>
      <c r="CP478" s="194">
        <f t="shared" si="556"/>
        <v>0.2</v>
      </c>
      <c r="CQ478" s="189">
        <f t="shared" si="557"/>
        <v>0.36870000000000003</v>
      </c>
      <c r="CR478" s="189">
        <f t="shared" si="561"/>
        <v>3.687E-2</v>
      </c>
      <c r="CS478" s="189">
        <f t="shared" si="561"/>
        <v>3.687E-2</v>
      </c>
      <c r="CT478" s="189">
        <f t="shared" si="558"/>
        <v>2.9389999999999999E-2</v>
      </c>
      <c r="CU478" s="189">
        <f t="shared" si="562"/>
        <v>2.9390000000000002E-3</v>
      </c>
      <c r="CV478" s="189">
        <f t="shared" si="562"/>
        <v>2.9390000000000002E-3</v>
      </c>
      <c r="CW478" s="189">
        <f t="shared" si="559"/>
        <v>4.6999999999999999E-4</v>
      </c>
      <c r="CX478" s="189">
        <f t="shared" si="563"/>
        <v>4.6999999999999997E-5</v>
      </c>
      <c r="CY478" s="189">
        <f t="shared" si="563"/>
        <v>4.6999999999999997E-5</v>
      </c>
      <c r="CZ478" s="195">
        <f t="shared" si="564"/>
        <v>11.173095732861567</v>
      </c>
      <c r="DA478" s="195">
        <f t="shared" si="565"/>
        <v>130.25247821546722</v>
      </c>
      <c r="DB478" s="195">
        <f t="shared" si="566"/>
        <v>2.315892253360706</v>
      </c>
      <c r="DC478" s="195">
        <f t="shared" si="567"/>
        <v>86.765917076009657</v>
      </c>
      <c r="DD478" s="195">
        <f t="shared" si="568"/>
        <v>1.9085411292731718</v>
      </c>
      <c r="DE478" s="195">
        <f t="shared" si="569"/>
        <v>69.460090356337545</v>
      </c>
      <c r="DF478" s="195">
        <f t="shared" si="570"/>
        <v>301.87601476330985</v>
      </c>
    </row>
    <row r="479" spans="89:110" x14ac:dyDescent="0.2">
      <c r="CK479" s="189">
        <v>477</v>
      </c>
      <c r="CL479" s="190">
        <f>'Litter calculation'!G$30+CK479</f>
        <v>43152</v>
      </c>
      <c r="CM479" s="193">
        <f t="shared" si="560"/>
        <v>2</v>
      </c>
      <c r="CN479" s="189">
        <f t="shared" si="554"/>
        <v>0.9</v>
      </c>
      <c r="CO479" s="194">
        <f t="shared" si="555"/>
        <v>0.45</v>
      </c>
      <c r="CP479" s="194">
        <f t="shared" si="556"/>
        <v>0.2</v>
      </c>
      <c r="CQ479" s="189">
        <f t="shared" si="557"/>
        <v>0.36870000000000003</v>
      </c>
      <c r="CR479" s="189">
        <f t="shared" si="561"/>
        <v>3.687E-2</v>
      </c>
      <c r="CS479" s="189">
        <f t="shared" si="561"/>
        <v>3.687E-2</v>
      </c>
      <c r="CT479" s="189">
        <f t="shared" si="558"/>
        <v>2.9389999999999999E-2</v>
      </c>
      <c r="CU479" s="189">
        <f t="shared" si="562"/>
        <v>2.9390000000000002E-3</v>
      </c>
      <c r="CV479" s="189">
        <f t="shared" si="562"/>
        <v>2.9390000000000002E-3</v>
      </c>
      <c r="CW479" s="189">
        <f t="shared" si="559"/>
        <v>4.6999999999999999E-4</v>
      </c>
      <c r="CX479" s="189">
        <f t="shared" si="563"/>
        <v>4.6999999999999997E-5</v>
      </c>
      <c r="CY479" s="189">
        <f t="shared" si="563"/>
        <v>4.6999999999999997E-5</v>
      </c>
      <c r="CZ479" s="195">
        <f t="shared" si="564"/>
        <v>11.181327024912054</v>
      </c>
      <c r="DA479" s="195">
        <f t="shared" si="565"/>
        <v>130.75944393483857</v>
      </c>
      <c r="DB479" s="195">
        <f t="shared" si="566"/>
        <v>2.3256873382522083</v>
      </c>
      <c r="DC479" s="195">
        <f t="shared" si="567"/>
        <v>87.195247673738535</v>
      </c>
      <c r="DD479" s="195">
        <f t="shared" si="568"/>
        <v>1.9103141615479426</v>
      </c>
      <c r="DE479" s="195">
        <f t="shared" si="569"/>
        <v>69.649451808808266</v>
      </c>
      <c r="DF479" s="195">
        <f t="shared" si="570"/>
        <v>303.02147194209761</v>
      </c>
    </row>
    <row r="480" spans="89:110" x14ac:dyDescent="0.2">
      <c r="CK480" s="189">
        <v>478</v>
      </c>
      <c r="CL480" s="190">
        <f>'Litter calculation'!G$30+CK480</f>
        <v>43153</v>
      </c>
      <c r="CM480" s="193">
        <f t="shared" si="560"/>
        <v>2</v>
      </c>
      <c r="CN480" s="189">
        <f t="shared" si="554"/>
        <v>0.9</v>
      </c>
      <c r="CO480" s="194">
        <f t="shared" si="555"/>
        <v>0.45</v>
      </c>
      <c r="CP480" s="194">
        <f t="shared" si="556"/>
        <v>0.2</v>
      </c>
      <c r="CQ480" s="189">
        <f t="shared" si="557"/>
        <v>0.36870000000000003</v>
      </c>
      <c r="CR480" s="189">
        <f t="shared" si="561"/>
        <v>3.687E-2</v>
      </c>
      <c r="CS480" s="189">
        <f t="shared" si="561"/>
        <v>3.687E-2</v>
      </c>
      <c r="CT480" s="189">
        <f t="shared" si="558"/>
        <v>2.9389999999999999E-2</v>
      </c>
      <c r="CU480" s="189">
        <f t="shared" si="562"/>
        <v>2.9390000000000002E-3</v>
      </c>
      <c r="CV480" s="189">
        <f t="shared" si="562"/>
        <v>2.9390000000000002E-3</v>
      </c>
      <c r="CW480" s="189">
        <f t="shared" si="559"/>
        <v>4.6999999999999999E-4</v>
      </c>
      <c r="CX480" s="189">
        <f t="shared" si="563"/>
        <v>4.6999999999999997E-5</v>
      </c>
      <c r="CY480" s="189">
        <f t="shared" si="563"/>
        <v>4.6999999999999997E-5</v>
      </c>
      <c r="CZ480" s="195">
        <f t="shared" si="564"/>
        <v>11.189319919696825</v>
      </c>
      <c r="DA480" s="195">
        <f t="shared" si="565"/>
        <v>131.26617143630742</v>
      </c>
      <c r="DB480" s="195">
        <f t="shared" si="566"/>
        <v>2.3354536776514068</v>
      </c>
      <c r="DC480" s="195">
        <f t="shared" si="567"/>
        <v>87.624558093403508</v>
      </c>
      <c r="DD480" s="195">
        <f t="shared" si="568"/>
        <v>1.9120819905308408</v>
      </c>
      <c r="DE480" s="195">
        <f t="shared" si="569"/>
        <v>69.838804361499868</v>
      </c>
      <c r="DF480" s="195">
        <f t="shared" si="570"/>
        <v>304.16638947908984</v>
      </c>
    </row>
    <row r="481" spans="89:110" x14ac:dyDescent="0.2">
      <c r="CK481" s="189">
        <v>479</v>
      </c>
      <c r="CL481" s="190">
        <f>'Litter calculation'!G$30+CK481</f>
        <v>43154</v>
      </c>
      <c r="CM481" s="193">
        <f t="shared" si="560"/>
        <v>2</v>
      </c>
      <c r="CN481" s="189">
        <f t="shared" si="554"/>
        <v>0.9</v>
      </c>
      <c r="CO481" s="194">
        <f t="shared" si="555"/>
        <v>0.45</v>
      </c>
      <c r="CP481" s="194">
        <f t="shared" si="556"/>
        <v>0.2</v>
      </c>
      <c r="CQ481" s="189">
        <f t="shared" si="557"/>
        <v>0.36870000000000003</v>
      </c>
      <c r="CR481" s="189">
        <f t="shared" si="561"/>
        <v>3.687E-2</v>
      </c>
      <c r="CS481" s="189">
        <f t="shared" si="561"/>
        <v>3.687E-2</v>
      </c>
      <c r="CT481" s="189">
        <f t="shared" si="558"/>
        <v>2.9389999999999999E-2</v>
      </c>
      <c r="CU481" s="189">
        <f t="shared" si="562"/>
        <v>2.9390000000000002E-3</v>
      </c>
      <c r="CV481" s="189">
        <f t="shared" si="562"/>
        <v>2.9390000000000002E-3</v>
      </c>
      <c r="CW481" s="189">
        <f t="shared" si="559"/>
        <v>4.6999999999999999E-4</v>
      </c>
      <c r="CX481" s="189">
        <f t="shared" si="563"/>
        <v>4.6999999999999997E-5</v>
      </c>
      <c r="CY481" s="189">
        <f t="shared" si="563"/>
        <v>4.6999999999999997E-5</v>
      </c>
      <c r="CZ481" s="195">
        <f t="shared" si="564"/>
        <v>11.197081321752368</v>
      </c>
      <c r="DA481" s="195">
        <f t="shared" si="565"/>
        <v>131.77266083180987</v>
      </c>
      <c r="DB481" s="195">
        <f t="shared" si="566"/>
        <v>2.3451913559172772</v>
      </c>
      <c r="DC481" s="195">
        <f t="shared" si="567"/>
        <v>88.053848335952921</v>
      </c>
      <c r="DD481" s="195">
        <f t="shared" si="568"/>
        <v>1.9138446314918907</v>
      </c>
      <c r="DE481" s="195">
        <f t="shared" si="569"/>
        <v>70.028148014830634</v>
      </c>
      <c r="DF481" s="195">
        <f t="shared" si="570"/>
        <v>305.31077449175496</v>
      </c>
    </row>
    <row r="482" spans="89:110" x14ac:dyDescent="0.2">
      <c r="CK482" s="189">
        <v>480</v>
      </c>
      <c r="CL482" s="190">
        <f>'Litter calculation'!G$30+CK482</f>
        <v>43155</v>
      </c>
      <c r="CM482" s="193">
        <f t="shared" si="560"/>
        <v>2</v>
      </c>
      <c r="CN482" s="189">
        <f t="shared" si="554"/>
        <v>0.9</v>
      </c>
      <c r="CO482" s="194">
        <f t="shared" si="555"/>
        <v>0.45</v>
      </c>
      <c r="CP482" s="194">
        <f t="shared" si="556"/>
        <v>0.2</v>
      </c>
      <c r="CQ482" s="189">
        <f t="shared" si="557"/>
        <v>0.36870000000000003</v>
      </c>
      <c r="CR482" s="189">
        <f t="shared" si="561"/>
        <v>3.687E-2</v>
      </c>
      <c r="CS482" s="189">
        <f t="shared" si="561"/>
        <v>3.687E-2</v>
      </c>
      <c r="CT482" s="189">
        <f t="shared" si="558"/>
        <v>2.9389999999999999E-2</v>
      </c>
      <c r="CU482" s="189">
        <f t="shared" si="562"/>
        <v>2.9390000000000002E-3</v>
      </c>
      <c r="CV482" s="189">
        <f t="shared" si="562"/>
        <v>2.9390000000000002E-3</v>
      </c>
      <c r="CW482" s="189">
        <f t="shared" si="559"/>
        <v>4.6999999999999999E-4</v>
      </c>
      <c r="CX482" s="189">
        <f t="shared" si="563"/>
        <v>4.6999999999999997E-5</v>
      </c>
      <c r="CY482" s="189">
        <f t="shared" si="563"/>
        <v>4.6999999999999997E-5</v>
      </c>
      <c r="CZ482" s="195">
        <f t="shared" si="564"/>
        <v>11.204617935643816</v>
      </c>
      <c r="DA482" s="195">
        <f t="shared" si="565"/>
        <v>132.27891223322942</v>
      </c>
      <c r="DB482" s="195">
        <f t="shared" si="566"/>
        <v>2.3549004571612278</v>
      </c>
      <c r="DC482" s="195">
        <f t="shared" si="567"/>
        <v>88.48311840233508</v>
      </c>
      <c r="DD482" s="195">
        <f t="shared" si="568"/>
        <v>1.9156020996563041</v>
      </c>
      <c r="DE482" s="195">
        <f t="shared" si="569"/>
        <v>70.217482769218819</v>
      </c>
      <c r="DF482" s="195">
        <f t="shared" si="570"/>
        <v>306.45463389724466</v>
      </c>
    </row>
    <row r="483" spans="89:110" x14ac:dyDescent="0.2">
      <c r="CK483" s="189">
        <v>481</v>
      </c>
      <c r="CL483" s="190">
        <f>'Litter calculation'!G$30+CK483</f>
        <v>43156</v>
      </c>
      <c r="CM483" s="193">
        <f t="shared" si="560"/>
        <v>2</v>
      </c>
      <c r="CN483" s="189">
        <f t="shared" si="554"/>
        <v>0.9</v>
      </c>
      <c r="CO483" s="194">
        <f t="shared" si="555"/>
        <v>0.45</v>
      </c>
      <c r="CP483" s="194">
        <f t="shared" si="556"/>
        <v>0.2</v>
      </c>
      <c r="CQ483" s="189">
        <f t="shared" si="557"/>
        <v>0.36870000000000003</v>
      </c>
      <c r="CR483" s="189">
        <f t="shared" ref="CR483:CS502" si="571">IF($CM483=12,$D$50,IF($CM483&lt;=2,$D$50,IF($CM483&lt;=5,$D$52,IF($CM483&lt;=8,$D$54,$D$56))))</f>
        <v>3.687E-2</v>
      </c>
      <c r="CS483" s="189">
        <f t="shared" si="571"/>
        <v>3.687E-2</v>
      </c>
      <c r="CT483" s="189">
        <f t="shared" si="558"/>
        <v>2.9389999999999999E-2</v>
      </c>
      <c r="CU483" s="189">
        <f t="shared" ref="CU483:CV502" si="572">IF($CM483=12,$D$58,IF($CM483&lt;=2,$D$58,IF($CM483&lt;=5,$D$60,IF($CM483&lt;=8,$D$62,$D$64))))</f>
        <v>2.9390000000000002E-3</v>
      </c>
      <c r="CV483" s="189">
        <f t="shared" si="572"/>
        <v>2.9390000000000002E-3</v>
      </c>
      <c r="CW483" s="189">
        <f t="shared" si="559"/>
        <v>4.6999999999999999E-4</v>
      </c>
      <c r="CX483" s="189">
        <f t="shared" ref="CX483:CY502" si="573">IF($CM483=12,$D$66,IF($CM483&lt;=2,$D$66,IF($CM483&lt;=5,$D$68,IF($CM483&lt;=8,$D$70,$D$72))))</f>
        <v>4.6999999999999997E-5</v>
      </c>
      <c r="CY483" s="189">
        <f t="shared" si="573"/>
        <v>4.6999999999999997E-5</v>
      </c>
      <c r="CZ483" s="195">
        <f t="shared" si="564"/>
        <v>11.21193627175658</v>
      </c>
      <c r="DA483" s="195">
        <f t="shared" si="565"/>
        <v>132.78492575239702</v>
      </c>
      <c r="DB483" s="195">
        <f t="shared" si="566"/>
        <v>2.364581065247827</v>
      </c>
      <c r="DC483" s="195">
        <f t="shared" si="567"/>
        <v>88.912368293498247</v>
      </c>
      <c r="DD483" s="195">
        <f t="shared" si="568"/>
        <v>1.9173544102046118</v>
      </c>
      <c r="DE483" s="195">
        <f t="shared" si="569"/>
        <v>70.406808625082661</v>
      </c>
      <c r="DF483" s="195">
        <f t="shared" si="570"/>
        <v>307.59797441818694</v>
      </c>
    </row>
    <row r="484" spans="89:110" x14ac:dyDescent="0.2">
      <c r="CK484" s="189">
        <v>482</v>
      </c>
      <c r="CL484" s="190">
        <f>'Litter calculation'!G$30+CK484</f>
        <v>43157</v>
      </c>
      <c r="CM484" s="193">
        <f t="shared" si="560"/>
        <v>2</v>
      </c>
      <c r="CN484" s="189">
        <f t="shared" si="554"/>
        <v>0.9</v>
      </c>
      <c r="CO484" s="194">
        <f t="shared" si="555"/>
        <v>0.45</v>
      </c>
      <c r="CP484" s="194">
        <f t="shared" si="556"/>
        <v>0.2</v>
      </c>
      <c r="CQ484" s="189">
        <f t="shared" si="557"/>
        <v>0.36870000000000003</v>
      </c>
      <c r="CR484" s="189">
        <f t="shared" si="571"/>
        <v>3.687E-2</v>
      </c>
      <c r="CS484" s="189">
        <f t="shared" si="571"/>
        <v>3.687E-2</v>
      </c>
      <c r="CT484" s="189">
        <f t="shared" si="558"/>
        <v>2.9389999999999999E-2</v>
      </c>
      <c r="CU484" s="189">
        <f t="shared" si="572"/>
        <v>2.9390000000000002E-3</v>
      </c>
      <c r="CV484" s="189">
        <f t="shared" si="572"/>
        <v>2.9390000000000002E-3</v>
      </c>
      <c r="CW484" s="189">
        <f t="shared" si="559"/>
        <v>4.6999999999999999E-4</v>
      </c>
      <c r="CX484" s="189">
        <f t="shared" si="573"/>
        <v>4.6999999999999997E-5</v>
      </c>
      <c r="CY484" s="189">
        <f t="shared" si="573"/>
        <v>4.6999999999999997E-5</v>
      </c>
      <c r="CZ484" s="195">
        <f t="shared" si="564"/>
        <v>11.219042651920244</v>
      </c>
      <c r="DA484" s="195">
        <f t="shared" si="565"/>
        <v>133.29070150109104</v>
      </c>
      <c r="DB484" s="195">
        <f t="shared" si="566"/>
        <v>2.3742332637955266</v>
      </c>
      <c r="DC484" s="195">
        <f t="shared" si="567"/>
        <v>89.341598010390626</v>
      </c>
      <c r="DD484" s="195">
        <f t="shared" si="568"/>
        <v>1.9191015782727943</v>
      </c>
      <c r="DE484" s="195">
        <f t="shared" si="569"/>
        <v>70.596125582840386</v>
      </c>
      <c r="DF484" s="195">
        <f t="shared" si="570"/>
        <v>308.74080258831066</v>
      </c>
    </row>
    <row r="485" spans="89:110" x14ac:dyDescent="0.2">
      <c r="CK485" s="189">
        <v>483</v>
      </c>
      <c r="CL485" s="190">
        <f>'Litter calculation'!G$30+CK485</f>
        <v>43158</v>
      </c>
      <c r="CM485" s="193">
        <f t="shared" si="560"/>
        <v>2</v>
      </c>
      <c r="CN485" s="189">
        <f t="shared" si="554"/>
        <v>0.9</v>
      </c>
      <c r="CO485" s="194">
        <f t="shared" si="555"/>
        <v>0.45</v>
      </c>
      <c r="CP485" s="194">
        <f t="shared" si="556"/>
        <v>0.2</v>
      </c>
      <c r="CQ485" s="189">
        <f t="shared" si="557"/>
        <v>0.36870000000000003</v>
      </c>
      <c r="CR485" s="189">
        <f t="shared" si="571"/>
        <v>3.687E-2</v>
      </c>
      <c r="CS485" s="189">
        <f t="shared" si="571"/>
        <v>3.687E-2</v>
      </c>
      <c r="CT485" s="189">
        <f t="shared" si="558"/>
        <v>2.9389999999999999E-2</v>
      </c>
      <c r="CU485" s="189">
        <f t="shared" si="572"/>
        <v>2.9390000000000002E-3</v>
      </c>
      <c r="CV485" s="189">
        <f t="shared" si="572"/>
        <v>2.9390000000000002E-3</v>
      </c>
      <c r="CW485" s="189">
        <f t="shared" si="559"/>
        <v>4.6999999999999999E-4</v>
      </c>
      <c r="CX485" s="189">
        <f t="shared" si="573"/>
        <v>4.6999999999999997E-5</v>
      </c>
      <c r="CY485" s="189">
        <f t="shared" si="573"/>
        <v>4.6999999999999997E-5</v>
      </c>
      <c r="CZ485" s="195">
        <f t="shared" si="564"/>
        <v>11.225943214869581</v>
      </c>
      <c r="DA485" s="195">
        <f t="shared" si="565"/>
        <v>133.79623959103736</v>
      </c>
      <c r="DB485" s="195">
        <f t="shared" si="566"/>
        <v>2.3838571361773844</v>
      </c>
      <c r="DC485" s="195">
        <f t="shared" si="567"/>
        <v>89.770807553960381</v>
      </c>
      <c r="DD485" s="195">
        <f t="shared" si="568"/>
        <v>1.9208436189524125</v>
      </c>
      <c r="DE485" s="195">
        <f t="shared" si="569"/>
        <v>70.785433642910192</v>
      </c>
      <c r="DF485" s="195">
        <f t="shared" si="570"/>
        <v>309.88312475790735</v>
      </c>
    </row>
    <row r="486" spans="89:110" x14ac:dyDescent="0.2">
      <c r="CK486" s="189">
        <v>484</v>
      </c>
      <c r="CL486" s="190">
        <f>'Litter calculation'!G$30+CK486</f>
        <v>43159</v>
      </c>
      <c r="CM486" s="193">
        <f t="shared" si="560"/>
        <v>2</v>
      </c>
      <c r="CN486" s="189">
        <f t="shared" si="554"/>
        <v>0.9</v>
      </c>
      <c r="CO486" s="194">
        <f t="shared" si="555"/>
        <v>0.45</v>
      </c>
      <c r="CP486" s="194">
        <f t="shared" si="556"/>
        <v>0.2</v>
      </c>
      <c r="CQ486" s="189">
        <f t="shared" si="557"/>
        <v>0.36870000000000003</v>
      </c>
      <c r="CR486" s="189">
        <f t="shared" si="571"/>
        <v>3.687E-2</v>
      </c>
      <c r="CS486" s="189">
        <f t="shared" si="571"/>
        <v>3.687E-2</v>
      </c>
      <c r="CT486" s="189">
        <f t="shared" si="558"/>
        <v>2.9389999999999999E-2</v>
      </c>
      <c r="CU486" s="189">
        <f t="shared" si="572"/>
        <v>2.9390000000000002E-3</v>
      </c>
      <c r="CV486" s="189">
        <f t="shared" si="572"/>
        <v>2.9390000000000002E-3</v>
      </c>
      <c r="CW486" s="189">
        <f t="shared" si="559"/>
        <v>4.6999999999999999E-4</v>
      </c>
      <c r="CX486" s="189">
        <f t="shared" si="573"/>
        <v>4.6999999999999997E-5</v>
      </c>
      <c r="CY486" s="189">
        <f t="shared" si="573"/>
        <v>4.6999999999999997E-5</v>
      </c>
      <c r="CZ486" s="195">
        <f t="shared" si="564"/>
        <v>11.232643921547396</v>
      </c>
      <c r="DA486" s="195">
        <f t="shared" si="565"/>
        <v>134.30154013390933</v>
      </c>
      <c r="DB486" s="195">
        <f t="shared" si="566"/>
        <v>2.393452765521785</v>
      </c>
      <c r="DC486" s="195">
        <f t="shared" si="567"/>
        <v>90.199996925155645</v>
      </c>
      <c r="DD486" s="195">
        <f t="shared" si="568"/>
        <v>1.9225805472907387</v>
      </c>
      <c r="DE486" s="195">
        <f t="shared" si="569"/>
        <v>70.974732805710261</v>
      </c>
      <c r="DF486" s="195">
        <f t="shared" si="570"/>
        <v>311.02494709913515</v>
      </c>
    </row>
    <row r="487" spans="89:110" x14ac:dyDescent="0.2">
      <c r="CK487" s="189">
        <v>485</v>
      </c>
      <c r="CL487" s="190">
        <f>'Litter calculation'!G$30+CK487</f>
        <v>43160</v>
      </c>
      <c r="CM487" s="193">
        <f t="shared" si="560"/>
        <v>3</v>
      </c>
      <c r="CN487" s="189">
        <f t="shared" si="554"/>
        <v>0.2</v>
      </c>
      <c r="CO487" s="194">
        <f t="shared" si="555"/>
        <v>0.1</v>
      </c>
      <c r="CP487" s="194">
        <f t="shared" si="556"/>
        <v>0.15</v>
      </c>
      <c r="CQ487" s="189">
        <f t="shared" si="557"/>
        <v>0.36870000000000003</v>
      </c>
      <c r="CR487" s="189">
        <f t="shared" si="571"/>
        <v>3.687E-2</v>
      </c>
      <c r="CS487" s="189">
        <f t="shared" si="571"/>
        <v>3.687E-2</v>
      </c>
      <c r="CT487" s="189">
        <f t="shared" si="558"/>
        <v>1.8599999999999998E-2</v>
      </c>
      <c r="CU487" s="189">
        <f t="shared" si="572"/>
        <v>1.8600000000000001E-3</v>
      </c>
      <c r="CV487" s="189">
        <f t="shared" si="572"/>
        <v>1.8600000000000001E-3</v>
      </c>
      <c r="CW487" s="189">
        <f t="shared" si="559"/>
        <v>2.9999999999999997E-4</v>
      </c>
      <c r="CX487" s="189">
        <f t="shared" si="573"/>
        <v>3.0000000000000001E-5</v>
      </c>
      <c r="CY487" s="189">
        <f t="shared" si="573"/>
        <v>3.0000000000000001E-5</v>
      </c>
      <c r="CZ487" s="195">
        <f t="shared" si="564"/>
        <v>11.099387776420748</v>
      </c>
      <c r="DA487" s="195">
        <f t="shared" si="565"/>
        <v>134.38751571483417</v>
      </c>
      <c r="DB487" s="195">
        <f t="shared" si="566"/>
        <v>2.3926920810067811</v>
      </c>
      <c r="DC487" s="195">
        <f t="shared" si="567"/>
        <v>90.293603965837477</v>
      </c>
      <c r="DD487" s="195">
        <f t="shared" si="568"/>
        <v>1.9245383710916457</v>
      </c>
      <c r="DE487" s="195">
        <f t="shared" si="569"/>
        <v>71.117073095664395</v>
      </c>
      <c r="DF487" s="195">
        <f t="shared" si="570"/>
        <v>311.21481100485516</v>
      </c>
    </row>
    <row r="488" spans="89:110" x14ac:dyDescent="0.2">
      <c r="CK488" s="189">
        <v>486</v>
      </c>
      <c r="CL488" s="190">
        <f>'Litter calculation'!G$30+CK488</f>
        <v>43161</v>
      </c>
      <c r="CM488" s="193">
        <f t="shared" si="560"/>
        <v>3</v>
      </c>
      <c r="CN488" s="189">
        <f t="shared" si="554"/>
        <v>0.2</v>
      </c>
      <c r="CO488" s="194">
        <f t="shared" si="555"/>
        <v>0.1</v>
      </c>
      <c r="CP488" s="194">
        <f t="shared" si="556"/>
        <v>0.15</v>
      </c>
      <c r="CQ488" s="189">
        <f t="shared" si="557"/>
        <v>0.36870000000000003</v>
      </c>
      <c r="CR488" s="189">
        <f t="shared" si="571"/>
        <v>3.687E-2</v>
      </c>
      <c r="CS488" s="189">
        <f t="shared" si="571"/>
        <v>3.687E-2</v>
      </c>
      <c r="CT488" s="189">
        <f t="shared" si="558"/>
        <v>1.8599999999999998E-2</v>
      </c>
      <c r="CU488" s="189">
        <f t="shared" si="572"/>
        <v>1.8600000000000001E-3</v>
      </c>
      <c r="CV488" s="189">
        <f t="shared" si="572"/>
        <v>1.8600000000000001E-3</v>
      </c>
      <c r="CW488" s="189">
        <f t="shared" si="559"/>
        <v>2.9999999999999997E-4</v>
      </c>
      <c r="CX488" s="189">
        <f t="shared" si="573"/>
        <v>3.0000000000000001E-5</v>
      </c>
      <c r="CY488" s="189">
        <f t="shared" si="573"/>
        <v>3.0000000000000001E-5</v>
      </c>
      <c r="CZ488" s="195">
        <f t="shared" si="564"/>
        <v>10.968587287197403</v>
      </c>
      <c r="DA488" s="195">
        <f t="shared" si="565"/>
        <v>134.47346550695323</v>
      </c>
      <c r="DB488" s="195">
        <f t="shared" si="566"/>
        <v>2.3919328100499584</v>
      </c>
      <c r="DC488" s="195">
        <f t="shared" si="567"/>
        <v>90.387208198350208</v>
      </c>
      <c r="DD488" s="195">
        <f t="shared" si="568"/>
        <v>1.9264925567248279</v>
      </c>
      <c r="DE488" s="195">
        <f t="shared" si="569"/>
        <v>71.259409115473886</v>
      </c>
      <c r="DF488" s="195">
        <f t="shared" si="570"/>
        <v>311.40709547474955</v>
      </c>
    </row>
    <row r="489" spans="89:110" x14ac:dyDescent="0.2">
      <c r="CK489" s="189">
        <v>487</v>
      </c>
      <c r="CL489" s="190">
        <f>'Litter calculation'!G$30+CK489</f>
        <v>43162</v>
      </c>
      <c r="CM489" s="193">
        <f t="shared" si="560"/>
        <v>3</v>
      </c>
      <c r="CN489" s="189">
        <f t="shared" si="554"/>
        <v>0.2</v>
      </c>
      <c r="CO489" s="194">
        <f t="shared" si="555"/>
        <v>0.1</v>
      </c>
      <c r="CP489" s="194">
        <f t="shared" si="556"/>
        <v>0.15</v>
      </c>
      <c r="CQ489" s="189">
        <f t="shared" si="557"/>
        <v>0.36870000000000003</v>
      </c>
      <c r="CR489" s="189">
        <f t="shared" si="571"/>
        <v>3.687E-2</v>
      </c>
      <c r="CS489" s="189">
        <f t="shared" si="571"/>
        <v>3.687E-2</v>
      </c>
      <c r="CT489" s="189">
        <f t="shared" si="558"/>
        <v>1.8599999999999998E-2</v>
      </c>
      <c r="CU489" s="189">
        <f t="shared" si="572"/>
        <v>1.8600000000000001E-3</v>
      </c>
      <c r="CV489" s="189">
        <f t="shared" si="572"/>
        <v>1.8600000000000001E-3</v>
      </c>
      <c r="CW489" s="189">
        <f t="shared" si="559"/>
        <v>2.9999999999999997E-4</v>
      </c>
      <c r="CX489" s="189">
        <f t="shared" si="573"/>
        <v>3.0000000000000001E-5</v>
      </c>
      <c r="CY489" s="189">
        <f t="shared" si="573"/>
        <v>3.0000000000000001E-5</v>
      </c>
      <c r="CZ489" s="195">
        <f t="shared" si="564"/>
        <v>10.840197200835487</v>
      </c>
      <c r="DA489" s="195">
        <f t="shared" si="565"/>
        <v>134.55938951800201</v>
      </c>
      <c r="DB489" s="195">
        <f t="shared" si="566"/>
        <v>2.3911749500245425</v>
      </c>
      <c r="DC489" s="195">
        <f t="shared" si="567"/>
        <v>90.480809622778096</v>
      </c>
      <c r="DD489" s="195">
        <f t="shared" si="568"/>
        <v>1.9284431109509879</v>
      </c>
      <c r="DE489" s="195">
        <f t="shared" si="569"/>
        <v>71.401740865266831</v>
      </c>
      <c r="DF489" s="195">
        <f t="shared" si="570"/>
        <v>311.60175526785798</v>
      </c>
    </row>
    <row r="490" spans="89:110" x14ac:dyDescent="0.2">
      <c r="CK490" s="189">
        <v>488</v>
      </c>
      <c r="CL490" s="190">
        <f>'Litter calculation'!G$30+CK490</f>
        <v>43163</v>
      </c>
      <c r="CM490" s="193">
        <f t="shared" si="560"/>
        <v>3</v>
      </c>
      <c r="CN490" s="189">
        <f t="shared" si="554"/>
        <v>0.2</v>
      </c>
      <c r="CO490" s="194">
        <f t="shared" si="555"/>
        <v>0.1</v>
      </c>
      <c r="CP490" s="194">
        <f t="shared" si="556"/>
        <v>0.15</v>
      </c>
      <c r="CQ490" s="189">
        <f t="shared" si="557"/>
        <v>0.36870000000000003</v>
      </c>
      <c r="CR490" s="189">
        <f t="shared" si="571"/>
        <v>3.687E-2</v>
      </c>
      <c r="CS490" s="189">
        <f t="shared" si="571"/>
        <v>3.687E-2</v>
      </c>
      <c r="CT490" s="189">
        <f t="shared" si="558"/>
        <v>1.8599999999999998E-2</v>
      </c>
      <c r="CU490" s="189">
        <f t="shared" si="572"/>
        <v>1.8600000000000001E-3</v>
      </c>
      <c r="CV490" s="189">
        <f t="shared" si="572"/>
        <v>1.8600000000000001E-3</v>
      </c>
      <c r="CW490" s="189">
        <f t="shared" si="559"/>
        <v>2.9999999999999997E-4</v>
      </c>
      <c r="CX490" s="189">
        <f t="shared" si="573"/>
        <v>3.0000000000000001E-5</v>
      </c>
      <c r="CY490" s="189">
        <f t="shared" si="573"/>
        <v>3.0000000000000001E-5</v>
      </c>
      <c r="CZ490" s="195">
        <f t="shared" si="564"/>
        <v>10.714173098220142</v>
      </c>
      <c r="DA490" s="195">
        <f t="shared" si="565"/>
        <v>134.64528775571367</v>
      </c>
      <c r="DB490" s="195">
        <f t="shared" si="566"/>
        <v>2.3904184983086401</v>
      </c>
      <c r="DC490" s="195">
        <f t="shared" si="567"/>
        <v>90.574408239205368</v>
      </c>
      <c r="DD490" s="195">
        <f t="shared" si="568"/>
        <v>1.9303900405182648</v>
      </c>
      <c r="DE490" s="195">
        <f t="shared" si="569"/>
        <v>71.54406834517134</v>
      </c>
      <c r="DF490" s="195">
        <f t="shared" si="570"/>
        <v>311.7987459771374</v>
      </c>
    </row>
    <row r="491" spans="89:110" x14ac:dyDescent="0.2">
      <c r="CK491" s="189">
        <v>489</v>
      </c>
      <c r="CL491" s="190">
        <f>'Litter calculation'!G$30+CK491</f>
        <v>43164</v>
      </c>
      <c r="CM491" s="193">
        <f t="shared" si="560"/>
        <v>3</v>
      </c>
      <c r="CN491" s="189">
        <f t="shared" si="554"/>
        <v>0.2</v>
      </c>
      <c r="CO491" s="194">
        <f t="shared" si="555"/>
        <v>0.1</v>
      </c>
      <c r="CP491" s="194">
        <f t="shared" si="556"/>
        <v>0.15</v>
      </c>
      <c r="CQ491" s="189">
        <f t="shared" si="557"/>
        <v>0.36870000000000003</v>
      </c>
      <c r="CR491" s="189">
        <f t="shared" si="571"/>
        <v>3.687E-2</v>
      </c>
      <c r="CS491" s="189">
        <f t="shared" si="571"/>
        <v>3.687E-2</v>
      </c>
      <c r="CT491" s="189">
        <f t="shared" si="558"/>
        <v>1.8599999999999998E-2</v>
      </c>
      <c r="CU491" s="189">
        <f t="shared" si="572"/>
        <v>1.8600000000000001E-3</v>
      </c>
      <c r="CV491" s="189">
        <f t="shared" si="572"/>
        <v>1.8600000000000001E-3</v>
      </c>
      <c r="CW491" s="189">
        <f t="shared" si="559"/>
        <v>2.9999999999999997E-4</v>
      </c>
      <c r="CX491" s="189">
        <f t="shared" si="573"/>
        <v>3.0000000000000001E-5</v>
      </c>
      <c r="CY491" s="189">
        <f t="shared" si="573"/>
        <v>3.0000000000000001E-5</v>
      </c>
      <c r="CZ491" s="195">
        <f t="shared" si="564"/>
        <v>10.590471378795844</v>
      </c>
      <c r="DA491" s="195">
        <f t="shared" si="565"/>
        <v>134.73116022781906</v>
      </c>
      <c r="DB491" s="195">
        <f t="shared" si="566"/>
        <v>2.3896634522852298</v>
      </c>
      <c r="DC491" s="195">
        <f t="shared" si="567"/>
        <v>90.668004047716266</v>
      </c>
      <c r="DD491" s="195">
        <f t="shared" si="568"/>
        <v>1.9323333521622583</v>
      </c>
      <c r="DE491" s="195">
        <f t="shared" si="569"/>
        <v>71.686391555315495</v>
      </c>
      <c r="DF491" s="195">
        <f t="shared" si="570"/>
        <v>311.99802401409414</v>
      </c>
    </row>
    <row r="492" spans="89:110" x14ac:dyDescent="0.2">
      <c r="CK492" s="189">
        <v>490</v>
      </c>
      <c r="CL492" s="190">
        <f>'Litter calculation'!G$30+CK492</f>
        <v>43165</v>
      </c>
      <c r="CM492" s="193">
        <f t="shared" si="560"/>
        <v>3</v>
      </c>
      <c r="CN492" s="189">
        <f t="shared" si="554"/>
        <v>0.2</v>
      </c>
      <c r="CO492" s="194">
        <f t="shared" si="555"/>
        <v>0.1</v>
      </c>
      <c r="CP492" s="194">
        <f t="shared" si="556"/>
        <v>0.15</v>
      </c>
      <c r="CQ492" s="189">
        <f t="shared" si="557"/>
        <v>0.36870000000000003</v>
      </c>
      <c r="CR492" s="189">
        <f t="shared" si="571"/>
        <v>3.687E-2</v>
      </c>
      <c r="CS492" s="189">
        <f t="shared" si="571"/>
        <v>3.687E-2</v>
      </c>
      <c r="CT492" s="189">
        <f t="shared" si="558"/>
        <v>1.8599999999999998E-2</v>
      </c>
      <c r="CU492" s="189">
        <f t="shared" si="572"/>
        <v>1.8600000000000001E-3</v>
      </c>
      <c r="CV492" s="189">
        <f t="shared" si="572"/>
        <v>1.8600000000000001E-3</v>
      </c>
      <c r="CW492" s="189">
        <f t="shared" si="559"/>
        <v>2.9999999999999997E-4</v>
      </c>
      <c r="CX492" s="189">
        <f t="shared" si="573"/>
        <v>3.0000000000000001E-5</v>
      </c>
      <c r="CY492" s="189">
        <f t="shared" si="573"/>
        <v>3.0000000000000001E-5</v>
      </c>
      <c r="CZ492" s="195">
        <f t="shared" si="564"/>
        <v>10.469049245481923</v>
      </c>
      <c r="DA492" s="195">
        <f t="shared" si="565"/>
        <v>134.81700694204667</v>
      </c>
      <c r="DB492" s="195">
        <f t="shared" si="566"/>
        <v>2.3889098093421537</v>
      </c>
      <c r="DC492" s="195">
        <f t="shared" si="567"/>
        <v>90.761597048395018</v>
      </c>
      <c r="DD492" s="195">
        <f t="shared" si="568"/>
        <v>1.9342730526060514</v>
      </c>
      <c r="DE492" s="195">
        <f t="shared" si="569"/>
        <v>71.828710495827394</v>
      </c>
      <c r="DF492" s="195">
        <f t="shared" si="570"/>
        <v>312.19954659369921</v>
      </c>
    </row>
    <row r="493" spans="89:110" x14ac:dyDescent="0.2">
      <c r="CK493" s="189">
        <v>491</v>
      </c>
      <c r="CL493" s="190">
        <f>'Litter calculation'!G$30+CK493</f>
        <v>43166</v>
      </c>
      <c r="CM493" s="193">
        <f t="shared" si="560"/>
        <v>3</v>
      </c>
      <c r="CN493" s="189">
        <f t="shared" si="554"/>
        <v>0.2</v>
      </c>
      <c r="CO493" s="194">
        <f t="shared" si="555"/>
        <v>0.1</v>
      </c>
      <c r="CP493" s="194">
        <f t="shared" si="556"/>
        <v>0.15</v>
      </c>
      <c r="CQ493" s="189">
        <f t="shared" si="557"/>
        <v>0.36870000000000003</v>
      </c>
      <c r="CR493" s="189">
        <f t="shared" si="571"/>
        <v>3.687E-2</v>
      </c>
      <c r="CS493" s="189">
        <f t="shared" si="571"/>
        <v>3.687E-2</v>
      </c>
      <c r="CT493" s="189">
        <f t="shared" si="558"/>
        <v>1.8599999999999998E-2</v>
      </c>
      <c r="CU493" s="189">
        <f t="shared" si="572"/>
        <v>1.8600000000000001E-3</v>
      </c>
      <c r="CV493" s="189">
        <f t="shared" si="572"/>
        <v>1.8600000000000001E-3</v>
      </c>
      <c r="CW493" s="189">
        <f t="shared" si="559"/>
        <v>2.9999999999999997E-4</v>
      </c>
      <c r="CX493" s="189">
        <f t="shared" si="573"/>
        <v>3.0000000000000001E-5</v>
      </c>
      <c r="CY493" s="189">
        <f t="shared" si="573"/>
        <v>3.0000000000000001E-5</v>
      </c>
      <c r="CZ493" s="195">
        <f t="shared" si="564"/>
        <v>10.349864689866056</v>
      </c>
      <c r="DA493" s="195">
        <f t="shared" si="565"/>
        <v>134.90282790612275</v>
      </c>
      <c r="DB493" s="195">
        <f t="shared" si="566"/>
        <v>2.388157566872108</v>
      </c>
      <c r="DC493" s="195">
        <f t="shared" si="567"/>
        <v>90.855187241325879</v>
      </c>
      <c r="DD493" s="195">
        <f t="shared" si="568"/>
        <v>1.9362091485602335</v>
      </c>
      <c r="DE493" s="195">
        <f t="shared" si="569"/>
        <v>71.971025166835119</v>
      </c>
      <c r="DF493" s="195">
        <f t="shared" si="570"/>
        <v>312.40327171958211</v>
      </c>
    </row>
    <row r="494" spans="89:110" x14ac:dyDescent="0.2">
      <c r="CK494" s="189">
        <v>492</v>
      </c>
      <c r="CL494" s="190">
        <f>'Litter calculation'!G$30+CK494</f>
        <v>43167</v>
      </c>
      <c r="CM494" s="193">
        <f t="shared" si="560"/>
        <v>3</v>
      </c>
      <c r="CN494" s="189">
        <f t="shared" si="554"/>
        <v>0.2</v>
      </c>
      <c r="CO494" s="194">
        <f t="shared" si="555"/>
        <v>0.1</v>
      </c>
      <c r="CP494" s="194">
        <f t="shared" si="556"/>
        <v>0.15</v>
      </c>
      <c r="CQ494" s="189">
        <f t="shared" si="557"/>
        <v>0.36870000000000003</v>
      </c>
      <c r="CR494" s="189">
        <f t="shared" si="571"/>
        <v>3.687E-2</v>
      </c>
      <c r="CS494" s="189">
        <f t="shared" si="571"/>
        <v>3.687E-2</v>
      </c>
      <c r="CT494" s="189">
        <f t="shared" si="558"/>
        <v>1.8599999999999998E-2</v>
      </c>
      <c r="CU494" s="189">
        <f t="shared" si="572"/>
        <v>1.8600000000000001E-3</v>
      </c>
      <c r="CV494" s="189">
        <f t="shared" si="572"/>
        <v>1.8600000000000001E-3</v>
      </c>
      <c r="CW494" s="189">
        <f t="shared" si="559"/>
        <v>2.9999999999999997E-4</v>
      </c>
      <c r="CX494" s="189">
        <f t="shared" si="573"/>
        <v>3.0000000000000001E-5</v>
      </c>
      <c r="CY494" s="189">
        <f t="shared" si="573"/>
        <v>3.0000000000000001E-5</v>
      </c>
      <c r="CZ494" s="195">
        <f t="shared" si="564"/>
        <v>10.232876477670619</v>
      </c>
      <c r="DA494" s="195">
        <f t="shared" si="565"/>
        <v>134.98862312777115</v>
      </c>
      <c r="DB494" s="195">
        <f t="shared" si="566"/>
        <v>2.3874067222726341</v>
      </c>
      <c r="DC494" s="195">
        <f t="shared" si="567"/>
        <v>90.948774626593064</v>
      </c>
      <c r="DD494" s="195">
        <f t="shared" si="568"/>
        <v>1.9381416467229242</v>
      </c>
      <c r="DE494" s="195">
        <f t="shared" si="569"/>
        <v>72.113335568466752</v>
      </c>
      <c r="DF494" s="195">
        <f t="shared" si="570"/>
        <v>312.60915816949716</v>
      </c>
    </row>
    <row r="495" spans="89:110" x14ac:dyDescent="0.2">
      <c r="CK495" s="189">
        <v>493</v>
      </c>
      <c r="CL495" s="190">
        <f>'Litter calculation'!G$30+CK495</f>
        <v>43168</v>
      </c>
      <c r="CM495" s="193">
        <f t="shared" si="560"/>
        <v>3</v>
      </c>
      <c r="CN495" s="189">
        <f t="shared" si="554"/>
        <v>0.2</v>
      </c>
      <c r="CO495" s="194">
        <f t="shared" si="555"/>
        <v>0.1</v>
      </c>
      <c r="CP495" s="194">
        <f t="shared" si="556"/>
        <v>0.15</v>
      </c>
      <c r="CQ495" s="189">
        <f t="shared" si="557"/>
        <v>0.36870000000000003</v>
      </c>
      <c r="CR495" s="189">
        <f t="shared" si="571"/>
        <v>3.687E-2</v>
      </c>
      <c r="CS495" s="189">
        <f t="shared" si="571"/>
        <v>3.687E-2</v>
      </c>
      <c r="CT495" s="189">
        <f t="shared" si="558"/>
        <v>1.8599999999999998E-2</v>
      </c>
      <c r="CU495" s="189">
        <f t="shared" si="572"/>
        <v>1.8600000000000001E-3</v>
      </c>
      <c r="CV495" s="189">
        <f t="shared" si="572"/>
        <v>1.8600000000000001E-3</v>
      </c>
      <c r="CW495" s="189">
        <f t="shared" si="559"/>
        <v>2.9999999999999997E-4</v>
      </c>
      <c r="CX495" s="189">
        <f t="shared" si="573"/>
        <v>3.0000000000000001E-5</v>
      </c>
      <c r="CY495" s="189">
        <f t="shared" si="573"/>
        <v>3.0000000000000001E-5</v>
      </c>
      <c r="CZ495" s="195">
        <f t="shared" si="564"/>
        <v>10.118044134486862</v>
      </c>
      <c r="DA495" s="195">
        <f t="shared" si="565"/>
        <v>135.07439261471345</v>
      </c>
      <c r="DB495" s="195">
        <f t="shared" si="566"/>
        <v>2.3866572729461093</v>
      </c>
      <c r="DC495" s="195">
        <f t="shared" si="567"/>
        <v>91.0423592042808</v>
      </c>
      <c r="DD495" s="195">
        <f t="shared" si="568"/>
        <v>1.940070553779796</v>
      </c>
      <c r="DE495" s="195">
        <f t="shared" si="569"/>
        <v>72.255641700850376</v>
      </c>
      <c r="DF495" s="195">
        <f t="shared" si="570"/>
        <v>312.81716548105737</v>
      </c>
    </row>
    <row r="496" spans="89:110" x14ac:dyDescent="0.2">
      <c r="CK496" s="189">
        <v>494</v>
      </c>
      <c r="CL496" s="190">
        <f>'Litter calculation'!G$30+CK496</f>
        <v>43169</v>
      </c>
      <c r="CM496" s="193">
        <f t="shared" si="560"/>
        <v>3</v>
      </c>
      <c r="CN496" s="189">
        <f t="shared" si="554"/>
        <v>0.2</v>
      </c>
      <c r="CO496" s="194">
        <f t="shared" si="555"/>
        <v>0.1</v>
      </c>
      <c r="CP496" s="194">
        <f t="shared" si="556"/>
        <v>0.15</v>
      </c>
      <c r="CQ496" s="189">
        <f t="shared" si="557"/>
        <v>0.36870000000000003</v>
      </c>
      <c r="CR496" s="189">
        <f t="shared" si="571"/>
        <v>3.687E-2</v>
      </c>
      <c r="CS496" s="189">
        <f t="shared" si="571"/>
        <v>3.687E-2</v>
      </c>
      <c r="CT496" s="189">
        <f t="shared" si="558"/>
        <v>1.8599999999999998E-2</v>
      </c>
      <c r="CU496" s="189">
        <f t="shared" si="572"/>
        <v>1.8600000000000001E-3</v>
      </c>
      <c r="CV496" s="189">
        <f t="shared" si="572"/>
        <v>1.8600000000000001E-3</v>
      </c>
      <c r="CW496" s="189">
        <f t="shared" si="559"/>
        <v>2.9999999999999997E-4</v>
      </c>
      <c r="CX496" s="189">
        <f t="shared" si="573"/>
        <v>3.0000000000000001E-5</v>
      </c>
      <c r="CY496" s="189">
        <f t="shared" si="573"/>
        <v>3.0000000000000001E-5</v>
      </c>
      <c r="CZ496" s="195">
        <f t="shared" si="564"/>
        <v>10.005327931771985</v>
      </c>
      <c r="DA496" s="195">
        <f t="shared" si="565"/>
        <v>135.16013637466892</v>
      </c>
      <c r="DB496" s="195">
        <f t="shared" si="566"/>
        <v>2.3859092162997375</v>
      </c>
      <c r="DC496" s="195">
        <f t="shared" si="567"/>
        <v>91.135940974473314</v>
      </c>
      <c r="DD496" s="195">
        <f t="shared" si="568"/>
        <v>1.9419958764040977</v>
      </c>
      <c r="DE496" s="195">
        <f t="shared" si="569"/>
        <v>72.397943564114058</v>
      </c>
      <c r="DF496" s="195">
        <f t="shared" si="570"/>
        <v>313.0272539377321</v>
      </c>
    </row>
    <row r="497" spans="89:110" x14ac:dyDescent="0.2">
      <c r="CK497" s="189">
        <v>495</v>
      </c>
      <c r="CL497" s="190">
        <f>'Litter calculation'!G$30+CK497</f>
        <v>43170</v>
      </c>
      <c r="CM497" s="193">
        <f t="shared" si="560"/>
        <v>3</v>
      </c>
      <c r="CN497" s="189">
        <f t="shared" si="554"/>
        <v>0.2</v>
      </c>
      <c r="CO497" s="194">
        <f t="shared" si="555"/>
        <v>0.1</v>
      </c>
      <c r="CP497" s="194">
        <f t="shared" si="556"/>
        <v>0.15</v>
      </c>
      <c r="CQ497" s="189">
        <f t="shared" si="557"/>
        <v>0.36870000000000003</v>
      </c>
      <c r="CR497" s="189">
        <f t="shared" si="571"/>
        <v>3.687E-2</v>
      </c>
      <c r="CS497" s="189">
        <f t="shared" si="571"/>
        <v>3.687E-2</v>
      </c>
      <c r="CT497" s="189">
        <f t="shared" si="558"/>
        <v>1.8599999999999998E-2</v>
      </c>
      <c r="CU497" s="189">
        <f t="shared" si="572"/>
        <v>1.8600000000000001E-3</v>
      </c>
      <c r="CV497" s="189">
        <f t="shared" si="572"/>
        <v>1.8600000000000001E-3</v>
      </c>
      <c r="CW497" s="189">
        <f t="shared" si="559"/>
        <v>2.9999999999999997E-4</v>
      </c>
      <c r="CX497" s="189">
        <f t="shared" si="573"/>
        <v>3.0000000000000001E-5</v>
      </c>
      <c r="CY497" s="189">
        <f t="shared" si="573"/>
        <v>3.0000000000000001E-5</v>
      </c>
      <c r="CZ497" s="195">
        <f t="shared" si="564"/>
        <v>9.8946888731042488</v>
      </c>
      <c r="DA497" s="195">
        <f t="shared" si="565"/>
        <v>135.2458544153545</v>
      </c>
      <c r="DB497" s="195">
        <f t="shared" si="566"/>
        <v>2.3851625497455418</v>
      </c>
      <c r="DC497" s="195">
        <f t="shared" si="567"/>
        <v>91.229519937254835</v>
      </c>
      <c r="DD497" s="195">
        <f t="shared" si="568"/>
        <v>1.9439176212566773</v>
      </c>
      <c r="DE497" s="195">
        <f t="shared" si="569"/>
        <v>72.540241158385882</v>
      </c>
      <c r="DF497" s="195">
        <f t="shared" si="570"/>
        <v>313.23938455510165</v>
      </c>
    </row>
    <row r="498" spans="89:110" x14ac:dyDescent="0.2">
      <c r="CK498" s="189">
        <v>496</v>
      </c>
      <c r="CL498" s="190">
        <f>'Litter calculation'!G$30+CK498</f>
        <v>43171</v>
      </c>
      <c r="CM498" s="193">
        <f t="shared" si="560"/>
        <v>3</v>
      </c>
      <c r="CN498" s="189">
        <f t="shared" si="554"/>
        <v>0.2</v>
      </c>
      <c r="CO498" s="194">
        <f t="shared" si="555"/>
        <v>0.1</v>
      </c>
      <c r="CP498" s="194">
        <f t="shared" si="556"/>
        <v>0.15</v>
      </c>
      <c r="CQ498" s="189">
        <f t="shared" si="557"/>
        <v>0.36870000000000003</v>
      </c>
      <c r="CR498" s="189">
        <f t="shared" si="571"/>
        <v>3.687E-2</v>
      </c>
      <c r="CS498" s="189">
        <f t="shared" si="571"/>
        <v>3.687E-2</v>
      </c>
      <c r="CT498" s="189">
        <f t="shared" si="558"/>
        <v>1.8599999999999998E-2</v>
      </c>
      <c r="CU498" s="189">
        <f t="shared" si="572"/>
        <v>1.8600000000000001E-3</v>
      </c>
      <c r="CV498" s="189">
        <f t="shared" si="572"/>
        <v>1.8600000000000001E-3</v>
      </c>
      <c r="CW498" s="189">
        <f t="shared" si="559"/>
        <v>2.9999999999999997E-4</v>
      </c>
      <c r="CX498" s="189">
        <f t="shared" si="573"/>
        <v>3.0000000000000001E-5</v>
      </c>
      <c r="CY498" s="189">
        <f t="shared" si="573"/>
        <v>3.0000000000000001E-5</v>
      </c>
      <c r="CZ498" s="195">
        <f t="shared" si="564"/>
        <v>9.7860886806913872</v>
      </c>
      <c r="DA498" s="195">
        <f t="shared" si="565"/>
        <v>135.3315467444848</v>
      </c>
      <c r="DB498" s="195">
        <f t="shared" si="566"/>
        <v>2.3844172707003533</v>
      </c>
      <c r="DC498" s="195">
        <f t="shared" si="567"/>
        <v>91.323096092709591</v>
      </c>
      <c r="DD498" s="195">
        <f t="shared" si="568"/>
        <v>1.9458357949860055</v>
      </c>
      <c r="DE498" s="195">
        <f t="shared" si="569"/>
        <v>72.682534483793916</v>
      </c>
      <c r="DF498" s="195">
        <f t="shared" si="570"/>
        <v>313.45351906736607</v>
      </c>
    </row>
    <row r="499" spans="89:110" x14ac:dyDescent="0.2">
      <c r="CK499" s="189">
        <v>497</v>
      </c>
      <c r="CL499" s="190">
        <f>'Litter calculation'!G$30+CK499</f>
        <v>43172</v>
      </c>
      <c r="CM499" s="193">
        <f t="shared" si="560"/>
        <v>3</v>
      </c>
      <c r="CN499" s="189">
        <f t="shared" si="554"/>
        <v>0.2</v>
      </c>
      <c r="CO499" s="194">
        <f t="shared" si="555"/>
        <v>0.1</v>
      </c>
      <c r="CP499" s="194">
        <f t="shared" si="556"/>
        <v>0.15</v>
      </c>
      <c r="CQ499" s="189">
        <f t="shared" si="557"/>
        <v>0.36870000000000003</v>
      </c>
      <c r="CR499" s="189">
        <f t="shared" si="571"/>
        <v>3.687E-2</v>
      </c>
      <c r="CS499" s="189">
        <f t="shared" si="571"/>
        <v>3.687E-2</v>
      </c>
      <c r="CT499" s="189">
        <f t="shared" si="558"/>
        <v>1.8599999999999998E-2</v>
      </c>
      <c r="CU499" s="189">
        <f t="shared" si="572"/>
        <v>1.8600000000000001E-3</v>
      </c>
      <c r="CV499" s="189">
        <f t="shared" si="572"/>
        <v>1.8600000000000001E-3</v>
      </c>
      <c r="CW499" s="189">
        <f t="shared" si="559"/>
        <v>2.9999999999999997E-4</v>
      </c>
      <c r="CX499" s="189">
        <f t="shared" si="573"/>
        <v>3.0000000000000001E-5</v>
      </c>
      <c r="CY499" s="189">
        <f t="shared" si="573"/>
        <v>3.0000000000000001E-5</v>
      </c>
      <c r="CZ499" s="195">
        <f t="shared" si="564"/>
        <v>9.6794897821276393</v>
      </c>
      <c r="DA499" s="195">
        <f t="shared" si="565"/>
        <v>135.4172133697721</v>
      </c>
      <c r="DB499" s="195">
        <f t="shared" si="566"/>
        <v>2.3836733765858042</v>
      </c>
      <c r="DC499" s="195">
        <f t="shared" si="567"/>
        <v>91.416669440921794</v>
      </c>
      <c r="DD499" s="195">
        <f t="shared" si="568"/>
        <v>1.9477504042281977</v>
      </c>
      <c r="DE499" s="195">
        <f t="shared" si="569"/>
        <v>72.824823540466213</v>
      </c>
      <c r="DF499" s="195">
        <f t="shared" si="570"/>
        <v>313.66961991410176</v>
      </c>
    </row>
    <row r="500" spans="89:110" x14ac:dyDescent="0.2">
      <c r="CK500" s="189">
        <v>498</v>
      </c>
      <c r="CL500" s="190">
        <f>'Litter calculation'!G$30+CK500</f>
        <v>43173</v>
      </c>
      <c r="CM500" s="193">
        <f t="shared" si="560"/>
        <v>3</v>
      </c>
      <c r="CN500" s="189">
        <f t="shared" si="554"/>
        <v>0.2</v>
      </c>
      <c r="CO500" s="194">
        <f t="shared" si="555"/>
        <v>0.1</v>
      </c>
      <c r="CP500" s="194">
        <f t="shared" si="556"/>
        <v>0.15</v>
      </c>
      <c r="CQ500" s="189">
        <f t="shared" si="557"/>
        <v>0.36870000000000003</v>
      </c>
      <c r="CR500" s="189">
        <f t="shared" si="571"/>
        <v>3.687E-2</v>
      </c>
      <c r="CS500" s="189">
        <f t="shared" si="571"/>
        <v>3.687E-2</v>
      </c>
      <c r="CT500" s="189">
        <f t="shared" si="558"/>
        <v>1.8599999999999998E-2</v>
      </c>
      <c r="CU500" s="189">
        <f t="shared" si="572"/>
        <v>1.8600000000000001E-3</v>
      </c>
      <c r="CV500" s="189">
        <f t="shared" si="572"/>
        <v>1.8600000000000001E-3</v>
      </c>
      <c r="CW500" s="189">
        <f t="shared" si="559"/>
        <v>2.9999999999999997E-4</v>
      </c>
      <c r="CX500" s="189">
        <f t="shared" si="573"/>
        <v>3.0000000000000001E-5</v>
      </c>
      <c r="CY500" s="189">
        <f t="shared" si="573"/>
        <v>3.0000000000000001E-5</v>
      </c>
      <c r="CZ500" s="195">
        <f t="shared" si="564"/>
        <v>9.5748552973948247</v>
      </c>
      <c r="DA500" s="195">
        <f t="shared" si="565"/>
        <v>135.50285429892645</v>
      </c>
      <c r="DB500" s="195">
        <f t="shared" si="566"/>
        <v>2.3829308648283174</v>
      </c>
      <c r="DC500" s="195">
        <f t="shared" si="567"/>
        <v>91.510239981975658</v>
      </c>
      <c r="DD500" s="195">
        <f t="shared" si="568"/>
        <v>1.949661455607038</v>
      </c>
      <c r="DE500" s="195">
        <f t="shared" si="569"/>
        <v>72.967108328530841</v>
      </c>
      <c r="DF500" s="195">
        <f t="shared" si="570"/>
        <v>313.88765022726318</v>
      </c>
    </row>
    <row r="501" spans="89:110" x14ac:dyDescent="0.2">
      <c r="CK501" s="189">
        <v>499</v>
      </c>
      <c r="CL501" s="190">
        <f>'Litter calculation'!G$30+CK501</f>
        <v>43174</v>
      </c>
      <c r="CM501" s="193">
        <f t="shared" si="560"/>
        <v>3</v>
      </c>
      <c r="CN501" s="189">
        <f t="shared" si="554"/>
        <v>0.2</v>
      </c>
      <c r="CO501" s="194">
        <f t="shared" si="555"/>
        <v>0.1</v>
      </c>
      <c r="CP501" s="194">
        <f t="shared" si="556"/>
        <v>0.15</v>
      </c>
      <c r="CQ501" s="189">
        <f t="shared" si="557"/>
        <v>0.36870000000000003</v>
      </c>
      <c r="CR501" s="189">
        <f t="shared" si="571"/>
        <v>3.687E-2</v>
      </c>
      <c r="CS501" s="189">
        <f t="shared" si="571"/>
        <v>3.687E-2</v>
      </c>
      <c r="CT501" s="189">
        <f t="shared" si="558"/>
        <v>1.8599999999999998E-2</v>
      </c>
      <c r="CU501" s="189">
        <f t="shared" si="572"/>
        <v>1.8600000000000001E-3</v>
      </c>
      <c r="CV501" s="189">
        <f t="shared" si="572"/>
        <v>1.8600000000000001E-3</v>
      </c>
      <c r="CW501" s="189">
        <f t="shared" si="559"/>
        <v>2.9999999999999997E-4</v>
      </c>
      <c r="CX501" s="189">
        <f t="shared" si="573"/>
        <v>3.0000000000000001E-5</v>
      </c>
      <c r="CY501" s="189">
        <f t="shared" si="573"/>
        <v>3.0000000000000001E-5</v>
      </c>
      <c r="CZ501" s="195">
        <f t="shared" si="564"/>
        <v>9.4721490261029668</v>
      </c>
      <c r="DA501" s="195">
        <f t="shared" si="565"/>
        <v>135.58846953965551</v>
      </c>
      <c r="DB501" s="195">
        <f t="shared" si="566"/>
        <v>2.3821897328590986</v>
      </c>
      <c r="DC501" s="195">
        <f t="shared" si="567"/>
        <v>91.603807715955398</v>
      </c>
      <c r="DD501" s="195">
        <f t="shared" si="568"/>
        <v>1.9515689557340017</v>
      </c>
      <c r="DE501" s="195">
        <f t="shared" si="569"/>
        <v>73.109388848115856</v>
      </c>
      <c r="DF501" s="195">
        <f t="shared" si="570"/>
        <v>314.10757381842279</v>
      </c>
    </row>
    <row r="502" spans="89:110" x14ac:dyDescent="0.2">
      <c r="CK502" s="189">
        <v>500</v>
      </c>
      <c r="CL502" s="190">
        <f>'Litter calculation'!G$30+CK502</f>
        <v>43175</v>
      </c>
      <c r="CM502" s="193">
        <f t="shared" si="560"/>
        <v>3</v>
      </c>
      <c r="CN502" s="189">
        <f t="shared" si="554"/>
        <v>0.2</v>
      </c>
      <c r="CO502" s="194">
        <f t="shared" si="555"/>
        <v>0.1</v>
      </c>
      <c r="CP502" s="194">
        <f t="shared" si="556"/>
        <v>0.15</v>
      </c>
      <c r="CQ502" s="189">
        <f t="shared" si="557"/>
        <v>0.36870000000000003</v>
      </c>
      <c r="CR502" s="189">
        <f t="shared" si="571"/>
        <v>3.687E-2</v>
      </c>
      <c r="CS502" s="189">
        <f t="shared" si="571"/>
        <v>3.687E-2</v>
      </c>
      <c r="CT502" s="189">
        <f t="shared" si="558"/>
        <v>1.8599999999999998E-2</v>
      </c>
      <c r="CU502" s="189">
        <f t="shared" si="572"/>
        <v>1.8600000000000001E-3</v>
      </c>
      <c r="CV502" s="189">
        <f t="shared" si="572"/>
        <v>1.8600000000000001E-3</v>
      </c>
      <c r="CW502" s="189">
        <f t="shared" si="559"/>
        <v>2.9999999999999997E-4</v>
      </c>
      <c r="CX502" s="189">
        <f t="shared" si="573"/>
        <v>3.0000000000000001E-5</v>
      </c>
      <c r="CY502" s="189">
        <f t="shared" si="573"/>
        <v>3.0000000000000001E-5</v>
      </c>
      <c r="CZ502" s="195">
        <f t="shared" si="564"/>
        <v>9.371335434966042</v>
      </c>
      <c r="DA502" s="195">
        <f t="shared" si="565"/>
        <v>135.67405909966465</v>
      </c>
      <c r="DB502" s="195">
        <f t="shared" si="566"/>
        <v>2.381449978114127</v>
      </c>
      <c r="DC502" s="195">
        <f t="shared" si="567"/>
        <v>91.697372642945211</v>
      </c>
      <c r="DD502" s="195">
        <f t="shared" si="568"/>
        <v>1.9534729112082783</v>
      </c>
      <c r="DE502" s="195">
        <f t="shared" si="569"/>
        <v>73.25166509934931</v>
      </c>
      <c r="DF502" s="195">
        <f t="shared" si="570"/>
        <v>314.32935516624764</v>
      </c>
    </row>
    <row r="503" spans="89:110" x14ac:dyDescent="0.2">
      <c r="CK503" s="189">
        <v>501</v>
      </c>
      <c r="CL503" s="190">
        <f>'Litter calculation'!G$30+CK503</f>
        <v>43176</v>
      </c>
      <c r="CM503" s="193">
        <f t="shared" si="560"/>
        <v>3</v>
      </c>
      <c r="CN503" s="189">
        <f t="shared" si="554"/>
        <v>0.2</v>
      </c>
      <c r="CO503" s="194">
        <f t="shared" si="555"/>
        <v>0.1</v>
      </c>
      <c r="CP503" s="194">
        <f t="shared" si="556"/>
        <v>0.15</v>
      </c>
      <c r="CQ503" s="189">
        <f t="shared" si="557"/>
        <v>0.36870000000000003</v>
      </c>
      <c r="CR503" s="189">
        <f t="shared" ref="CR503:CS522" si="574">IF($CM503=12,$D$50,IF($CM503&lt;=2,$D$50,IF($CM503&lt;=5,$D$52,IF($CM503&lt;=8,$D$54,$D$56))))</f>
        <v>3.687E-2</v>
      </c>
      <c r="CS503" s="189">
        <f t="shared" si="574"/>
        <v>3.687E-2</v>
      </c>
      <c r="CT503" s="189">
        <f t="shared" si="558"/>
        <v>1.8599999999999998E-2</v>
      </c>
      <c r="CU503" s="189">
        <f t="shared" ref="CU503:CV522" si="575">IF($CM503=12,$D$58,IF($CM503&lt;=2,$D$58,IF($CM503&lt;=5,$D$60,IF($CM503&lt;=8,$D$62,$D$64))))</f>
        <v>1.8600000000000001E-3</v>
      </c>
      <c r="CV503" s="189">
        <f t="shared" si="575"/>
        <v>1.8600000000000001E-3</v>
      </c>
      <c r="CW503" s="189">
        <f t="shared" si="559"/>
        <v>2.9999999999999997E-4</v>
      </c>
      <c r="CX503" s="189">
        <f t="shared" ref="CX503:CY522" si="576">IF($CM503=12,$D$66,IF($CM503&lt;=2,$D$66,IF($CM503&lt;=5,$D$68,IF($CM503&lt;=8,$D$70,$D$72))))</f>
        <v>3.0000000000000001E-5</v>
      </c>
      <c r="CY503" s="189">
        <f t="shared" si="576"/>
        <v>3.0000000000000001E-5</v>
      </c>
      <c r="CZ503" s="195">
        <f t="shared" si="564"/>
        <v>9.272379645508531</v>
      </c>
      <c r="DA503" s="195">
        <f t="shared" si="565"/>
        <v>135.75962298665692</v>
      </c>
      <c r="DB503" s="195">
        <f t="shared" si="566"/>
        <v>2.3807115980341464</v>
      </c>
      <c r="DC503" s="195">
        <f t="shared" si="567"/>
        <v>91.790934763029327</v>
      </c>
      <c r="DD503" s="195">
        <f t="shared" si="568"/>
        <v>1.9553733286167938</v>
      </c>
      <c r="DE503" s="195">
        <f t="shared" si="569"/>
        <v>73.393937082359244</v>
      </c>
      <c r="DF503" s="195">
        <f t="shared" si="570"/>
        <v>314.55295940420496</v>
      </c>
    </row>
    <row r="504" spans="89:110" x14ac:dyDescent="0.2">
      <c r="CK504" s="189">
        <v>502</v>
      </c>
      <c r="CL504" s="190">
        <f>'Litter calculation'!G$30+CK504</f>
        <v>43177</v>
      </c>
      <c r="CM504" s="193">
        <f t="shared" si="560"/>
        <v>3</v>
      </c>
      <c r="CN504" s="189">
        <f t="shared" si="554"/>
        <v>0.2</v>
      </c>
      <c r="CO504" s="194">
        <f t="shared" si="555"/>
        <v>0.1</v>
      </c>
      <c r="CP504" s="194">
        <f t="shared" si="556"/>
        <v>0.15</v>
      </c>
      <c r="CQ504" s="189">
        <f t="shared" si="557"/>
        <v>0.36870000000000003</v>
      </c>
      <c r="CR504" s="189">
        <f t="shared" si="574"/>
        <v>3.687E-2</v>
      </c>
      <c r="CS504" s="189">
        <f t="shared" si="574"/>
        <v>3.687E-2</v>
      </c>
      <c r="CT504" s="189">
        <f t="shared" si="558"/>
        <v>1.8599999999999998E-2</v>
      </c>
      <c r="CU504" s="189">
        <f t="shared" si="575"/>
        <v>1.8600000000000001E-3</v>
      </c>
      <c r="CV504" s="189">
        <f t="shared" si="575"/>
        <v>1.8600000000000001E-3</v>
      </c>
      <c r="CW504" s="189">
        <f t="shared" si="559"/>
        <v>2.9999999999999997E-4</v>
      </c>
      <c r="CX504" s="189">
        <f t="shared" si="576"/>
        <v>3.0000000000000001E-5</v>
      </c>
      <c r="CY504" s="189">
        <f t="shared" si="576"/>
        <v>3.0000000000000001E-5</v>
      </c>
      <c r="CZ504" s="195">
        <f t="shared" si="564"/>
        <v>9.175247421998515</v>
      </c>
      <c r="DA504" s="195">
        <f t="shared" si="565"/>
        <v>135.84516120833308</v>
      </c>
      <c r="DB504" s="195">
        <f t="shared" si="566"/>
        <v>2.3799745900646561</v>
      </c>
      <c r="DC504" s="195">
        <f t="shared" si="567"/>
        <v>91.884494076291944</v>
      </c>
      <c r="DD504" s="195">
        <f t="shared" si="568"/>
        <v>1.9572702145342344</v>
      </c>
      <c r="DE504" s="195">
        <f t="shared" si="569"/>
        <v>73.536204797273712</v>
      </c>
      <c r="DF504" s="195">
        <f t="shared" si="570"/>
        <v>314.77835230849615</v>
      </c>
    </row>
    <row r="505" spans="89:110" x14ac:dyDescent="0.2">
      <c r="CK505" s="189">
        <v>503</v>
      </c>
      <c r="CL505" s="190">
        <f>'Litter calculation'!G$30+CK505</f>
        <v>43178</v>
      </c>
      <c r="CM505" s="193">
        <f t="shared" si="560"/>
        <v>3</v>
      </c>
      <c r="CN505" s="189">
        <f t="shared" si="554"/>
        <v>0.2</v>
      </c>
      <c r="CO505" s="194">
        <f t="shared" si="555"/>
        <v>0.1</v>
      </c>
      <c r="CP505" s="194">
        <f t="shared" si="556"/>
        <v>0.15</v>
      </c>
      <c r="CQ505" s="189">
        <f t="shared" si="557"/>
        <v>0.36870000000000003</v>
      </c>
      <c r="CR505" s="189">
        <f t="shared" si="574"/>
        <v>3.687E-2</v>
      </c>
      <c r="CS505" s="189">
        <f t="shared" si="574"/>
        <v>3.687E-2</v>
      </c>
      <c r="CT505" s="189">
        <f t="shared" si="558"/>
        <v>1.8599999999999998E-2</v>
      </c>
      <c r="CU505" s="189">
        <f t="shared" si="575"/>
        <v>1.8600000000000001E-3</v>
      </c>
      <c r="CV505" s="189">
        <f t="shared" si="575"/>
        <v>1.8600000000000001E-3</v>
      </c>
      <c r="CW505" s="189">
        <f t="shared" si="559"/>
        <v>2.9999999999999997E-4</v>
      </c>
      <c r="CX505" s="189">
        <f t="shared" si="576"/>
        <v>3.0000000000000001E-5</v>
      </c>
      <c r="CY505" s="189">
        <f t="shared" si="576"/>
        <v>3.0000000000000001E-5</v>
      </c>
      <c r="CZ505" s="195">
        <f t="shared" si="564"/>
        <v>9.0799051596031379</v>
      </c>
      <c r="DA505" s="195">
        <f t="shared" si="565"/>
        <v>135.93067377239157</v>
      </c>
      <c r="DB505" s="195">
        <f t="shared" si="566"/>
        <v>2.3792389516559029</v>
      </c>
      <c r="DC505" s="195">
        <f t="shared" si="567"/>
        <v>91.978050582817261</v>
      </c>
      <c r="DD505" s="195">
        <f t="shared" si="568"/>
        <v>1.9591635755230685</v>
      </c>
      <c r="DE505" s="195">
        <f t="shared" si="569"/>
        <v>73.678468244220753</v>
      </c>
      <c r="DF505" s="195">
        <f t="shared" si="570"/>
        <v>315.00550028621171</v>
      </c>
    </row>
    <row r="506" spans="89:110" x14ac:dyDescent="0.2">
      <c r="CK506" s="189">
        <v>504</v>
      </c>
      <c r="CL506" s="190">
        <f>'Litter calculation'!G$30+CK506</f>
        <v>43179</v>
      </c>
      <c r="CM506" s="193">
        <f t="shared" si="560"/>
        <v>3</v>
      </c>
      <c r="CN506" s="189">
        <f t="shared" si="554"/>
        <v>0.2</v>
      </c>
      <c r="CO506" s="194">
        <f t="shared" si="555"/>
        <v>0.1</v>
      </c>
      <c r="CP506" s="194">
        <f t="shared" si="556"/>
        <v>0.15</v>
      </c>
      <c r="CQ506" s="189">
        <f t="shared" si="557"/>
        <v>0.36870000000000003</v>
      </c>
      <c r="CR506" s="189">
        <f t="shared" si="574"/>
        <v>3.687E-2</v>
      </c>
      <c r="CS506" s="189">
        <f t="shared" si="574"/>
        <v>3.687E-2</v>
      </c>
      <c r="CT506" s="189">
        <f t="shared" si="558"/>
        <v>1.8599999999999998E-2</v>
      </c>
      <c r="CU506" s="189">
        <f t="shared" si="575"/>
        <v>1.8600000000000001E-3</v>
      </c>
      <c r="CV506" s="189">
        <f t="shared" si="575"/>
        <v>1.8600000000000001E-3</v>
      </c>
      <c r="CW506" s="189">
        <f t="shared" si="559"/>
        <v>2.9999999999999997E-4</v>
      </c>
      <c r="CX506" s="189">
        <f t="shared" si="576"/>
        <v>3.0000000000000001E-5</v>
      </c>
      <c r="CY506" s="189">
        <f t="shared" si="576"/>
        <v>3.0000000000000001E-5</v>
      </c>
      <c r="CZ506" s="195">
        <f t="shared" si="564"/>
        <v>8.9863198727623441</v>
      </c>
      <c r="DA506" s="195">
        <f t="shared" si="565"/>
        <v>136.01616068652854</v>
      </c>
      <c r="DB506" s="195">
        <f t="shared" si="566"/>
        <v>2.3785046802628713</v>
      </c>
      <c r="DC506" s="195">
        <f t="shared" si="567"/>
        <v>92.071604282689478</v>
      </c>
      <c r="DD506" s="195">
        <f t="shared" si="568"/>
        <v>1.9610534181335695</v>
      </c>
      <c r="DE506" s="195">
        <f t="shared" si="569"/>
        <v>73.820727423328407</v>
      </c>
      <c r="DF506" s="195">
        <f t="shared" si="570"/>
        <v>315.23437036370518</v>
      </c>
    </row>
    <row r="507" spans="89:110" x14ac:dyDescent="0.2">
      <c r="CK507" s="189">
        <v>505</v>
      </c>
      <c r="CL507" s="190">
        <f>'Litter calculation'!G$30+CK507</f>
        <v>43180</v>
      </c>
      <c r="CM507" s="193">
        <f t="shared" si="560"/>
        <v>3</v>
      </c>
      <c r="CN507" s="189">
        <f t="shared" si="554"/>
        <v>0.2</v>
      </c>
      <c r="CO507" s="194">
        <f t="shared" si="555"/>
        <v>0.1</v>
      </c>
      <c r="CP507" s="194">
        <f t="shared" si="556"/>
        <v>0.15</v>
      </c>
      <c r="CQ507" s="189">
        <f t="shared" si="557"/>
        <v>0.36870000000000003</v>
      </c>
      <c r="CR507" s="189">
        <f t="shared" si="574"/>
        <v>3.687E-2</v>
      </c>
      <c r="CS507" s="189">
        <f t="shared" si="574"/>
        <v>3.687E-2</v>
      </c>
      <c r="CT507" s="189">
        <f t="shared" si="558"/>
        <v>1.8599999999999998E-2</v>
      </c>
      <c r="CU507" s="189">
        <f t="shared" si="575"/>
        <v>1.8600000000000001E-3</v>
      </c>
      <c r="CV507" s="189">
        <f t="shared" si="575"/>
        <v>1.8600000000000001E-3</v>
      </c>
      <c r="CW507" s="189">
        <f t="shared" si="559"/>
        <v>2.9999999999999997E-4</v>
      </c>
      <c r="CX507" s="189">
        <f t="shared" si="576"/>
        <v>3.0000000000000001E-5</v>
      </c>
      <c r="CY507" s="189">
        <f t="shared" si="576"/>
        <v>3.0000000000000001E-5</v>
      </c>
      <c r="CZ507" s="195">
        <f t="shared" si="564"/>
        <v>8.8944591837768652</v>
      </c>
      <c r="DA507" s="195">
        <f t="shared" si="565"/>
        <v>136.10162195843779</v>
      </c>
      <c r="DB507" s="195">
        <f t="shared" si="566"/>
        <v>2.377771773345275</v>
      </c>
      <c r="DC507" s="195">
        <f t="shared" si="567"/>
        <v>92.165155175992794</v>
      </c>
      <c r="DD507" s="195">
        <f t="shared" si="568"/>
        <v>1.9629397489038387</v>
      </c>
      <c r="DE507" s="195">
        <f t="shared" si="569"/>
        <v>73.9629823347247</v>
      </c>
      <c r="DF507" s="195">
        <f t="shared" si="570"/>
        <v>315.46493017518128</v>
      </c>
    </row>
    <row r="508" spans="89:110" x14ac:dyDescent="0.2">
      <c r="CK508" s="189">
        <v>506</v>
      </c>
      <c r="CL508" s="190">
        <f>'Litter calculation'!G$30+CK508</f>
        <v>43181</v>
      </c>
      <c r="CM508" s="193">
        <f t="shared" si="560"/>
        <v>3</v>
      </c>
      <c r="CN508" s="189">
        <f t="shared" si="554"/>
        <v>0.2</v>
      </c>
      <c r="CO508" s="194">
        <f t="shared" si="555"/>
        <v>0.1</v>
      </c>
      <c r="CP508" s="194">
        <f t="shared" si="556"/>
        <v>0.15</v>
      </c>
      <c r="CQ508" s="189">
        <f t="shared" si="557"/>
        <v>0.36870000000000003</v>
      </c>
      <c r="CR508" s="189">
        <f t="shared" si="574"/>
        <v>3.687E-2</v>
      </c>
      <c r="CS508" s="189">
        <f t="shared" si="574"/>
        <v>3.687E-2</v>
      </c>
      <c r="CT508" s="189">
        <f t="shared" si="558"/>
        <v>1.8599999999999998E-2</v>
      </c>
      <c r="CU508" s="189">
        <f t="shared" si="575"/>
        <v>1.8600000000000001E-3</v>
      </c>
      <c r="CV508" s="189">
        <f t="shared" si="575"/>
        <v>1.8600000000000001E-3</v>
      </c>
      <c r="CW508" s="189">
        <f t="shared" si="559"/>
        <v>2.9999999999999997E-4</v>
      </c>
      <c r="CX508" s="189">
        <f t="shared" si="576"/>
        <v>3.0000000000000001E-5</v>
      </c>
      <c r="CY508" s="189">
        <f t="shared" si="576"/>
        <v>3.0000000000000001E-5</v>
      </c>
      <c r="CZ508" s="195">
        <f t="shared" si="564"/>
        <v>8.8042913116065087</v>
      </c>
      <c r="DA508" s="195">
        <f t="shared" si="565"/>
        <v>136.18705759581084</v>
      </c>
      <c r="DB508" s="195">
        <f t="shared" si="566"/>
        <v>2.3770402283675489</v>
      </c>
      <c r="DC508" s="195">
        <f t="shared" si="567"/>
        <v>92.258703262811409</v>
      </c>
      <c r="DD508" s="195">
        <f t="shared" si="568"/>
        <v>1.9648225743598282</v>
      </c>
      <c r="DE508" s="195">
        <f t="shared" si="569"/>
        <v>74.105232978537671</v>
      </c>
      <c r="DF508" s="195">
        <f t="shared" si="570"/>
        <v>315.69714795149378</v>
      </c>
    </row>
    <row r="509" spans="89:110" x14ac:dyDescent="0.2">
      <c r="CK509" s="189">
        <v>507</v>
      </c>
      <c r="CL509" s="190">
        <f>'Litter calculation'!G$30+CK509</f>
        <v>43182</v>
      </c>
      <c r="CM509" s="193">
        <f t="shared" si="560"/>
        <v>3</v>
      </c>
      <c r="CN509" s="189">
        <f t="shared" si="554"/>
        <v>0.2</v>
      </c>
      <c r="CO509" s="194">
        <f t="shared" si="555"/>
        <v>0.1</v>
      </c>
      <c r="CP509" s="194">
        <f t="shared" si="556"/>
        <v>0.15</v>
      </c>
      <c r="CQ509" s="189">
        <f t="shared" si="557"/>
        <v>0.36870000000000003</v>
      </c>
      <c r="CR509" s="189">
        <f t="shared" si="574"/>
        <v>3.687E-2</v>
      </c>
      <c r="CS509" s="189">
        <f t="shared" si="574"/>
        <v>3.687E-2</v>
      </c>
      <c r="CT509" s="189">
        <f t="shared" si="558"/>
        <v>1.8599999999999998E-2</v>
      </c>
      <c r="CU509" s="189">
        <f t="shared" si="575"/>
        <v>1.8600000000000001E-3</v>
      </c>
      <c r="CV509" s="189">
        <f t="shared" si="575"/>
        <v>1.8600000000000001E-3</v>
      </c>
      <c r="CW509" s="189">
        <f t="shared" si="559"/>
        <v>2.9999999999999997E-4</v>
      </c>
      <c r="CX509" s="189">
        <f t="shared" si="576"/>
        <v>3.0000000000000001E-5</v>
      </c>
      <c r="CY509" s="189">
        <f t="shared" si="576"/>
        <v>3.0000000000000001E-5</v>
      </c>
      <c r="CZ509" s="195">
        <f t="shared" si="564"/>
        <v>8.7157850608748699</v>
      </c>
      <c r="DA509" s="195">
        <f t="shared" si="565"/>
        <v>136.2724676063369</v>
      </c>
      <c r="DB509" s="195">
        <f t="shared" si="566"/>
        <v>2.3763100427988388</v>
      </c>
      <c r="DC509" s="195">
        <f t="shared" si="567"/>
        <v>92.352248543229521</v>
      </c>
      <c r="DD509" s="195">
        <f t="shared" si="568"/>
        <v>1.9667019010153626</v>
      </c>
      <c r="DE509" s="195">
        <f t="shared" si="569"/>
        <v>74.247479354895333</v>
      </c>
      <c r="DF509" s="195">
        <f t="shared" si="570"/>
        <v>315.93099250915088</v>
      </c>
    </row>
    <row r="510" spans="89:110" x14ac:dyDescent="0.2">
      <c r="CK510" s="189">
        <v>508</v>
      </c>
      <c r="CL510" s="190">
        <f>'Litter calculation'!G$30+CK510</f>
        <v>43183</v>
      </c>
      <c r="CM510" s="193">
        <f t="shared" si="560"/>
        <v>3</v>
      </c>
      <c r="CN510" s="189">
        <f t="shared" si="554"/>
        <v>0.2</v>
      </c>
      <c r="CO510" s="194">
        <f t="shared" si="555"/>
        <v>0.1</v>
      </c>
      <c r="CP510" s="194">
        <f t="shared" si="556"/>
        <v>0.15</v>
      </c>
      <c r="CQ510" s="189">
        <f t="shared" si="557"/>
        <v>0.36870000000000003</v>
      </c>
      <c r="CR510" s="189">
        <f t="shared" si="574"/>
        <v>3.687E-2</v>
      </c>
      <c r="CS510" s="189">
        <f t="shared" si="574"/>
        <v>3.687E-2</v>
      </c>
      <c r="CT510" s="189">
        <f t="shared" si="558"/>
        <v>1.8599999999999998E-2</v>
      </c>
      <c r="CU510" s="189">
        <f t="shared" si="575"/>
        <v>1.8600000000000001E-3</v>
      </c>
      <c r="CV510" s="189">
        <f t="shared" si="575"/>
        <v>1.8600000000000001E-3</v>
      </c>
      <c r="CW510" s="189">
        <f t="shared" si="559"/>
        <v>2.9999999999999997E-4</v>
      </c>
      <c r="CX510" s="189">
        <f t="shared" si="576"/>
        <v>3.0000000000000001E-5</v>
      </c>
      <c r="CY510" s="189">
        <f t="shared" si="576"/>
        <v>3.0000000000000001E-5</v>
      </c>
      <c r="CZ510" s="195">
        <f t="shared" si="564"/>
        <v>8.6289098110766744</v>
      </c>
      <c r="DA510" s="195">
        <f t="shared" si="565"/>
        <v>136.35785199770288</v>
      </c>
      <c r="DB510" s="195">
        <f t="shared" si="566"/>
        <v>2.3755812141129944</v>
      </c>
      <c r="DC510" s="195">
        <f t="shared" si="567"/>
        <v>92.445791017331317</v>
      </c>
      <c r="DD510" s="195">
        <f t="shared" si="568"/>
        <v>1.9685777353721623</v>
      </c>
      <c r="DE510" s="195">
        <f t="shared" si="569"/>
        <v>74.389721463925724</v>
      </c>
      <c r="DF510" s="195">
        <f t="shared" si="570"/>
        <v>316.16643323952178</v>
      </c>
    </row>
    <row r="511" spans="89:110" x14ac:dyDescent="0.2">
      <c r="CK511" s="189">
        <v>509</v>
      </c>
      <c r="CL511" s="190">
        <f>'Litter calculation'!G$30+CK511</f>
        <v>43184</v>
      </c>
      <c r="CM511" s="193">
        <f t="shared" si="560"/>
        <v>3</v>
      </c>
      <c r="CN511" s="189">
        <f t="shared" si="554"/>
        <v>0.2</v>
      </c>
      <c r="CO511" s="194">
        <f t="shared" si="555"/>
        <v>0.1</v>
      </c>
      <c r="CP511" s="194">
        <f t="shared" si="556"/>
        <v>0.15</v>
      </c>
      <c r="CQ511" s="189">
        <f t="shared" si="557"/>
        <v>0.36870000000000003</v>
      </c>
      <c r="CR511" s="189">
        <f t="shared" si="574"/>
        <v>3.687E-2</v>
      </c>
      <c r="CS511" s="189">
        <f t="shared" si="574"/>
        <v>3.687E-2</v>
      </c>
      <c r="CT511" s="189">
        <f t="shared" si="558"/>
        <v>1.8599999999999998E-2</v>
      </c>
      <c r="CU511" s="189">
        <f t="shared" si="575"/>
        <v>1.8600000000000001E-3</v>
      </c>
      <c r="CV511" s="189">
        <f t="shared" si="575"/>
        <v>1.8600000000000001E-3</v>
      </c>
      <c r="CW511" s="189">
        <f t="shared" si="559"/>
        <v>2.9999999999999997E-4</v>
      </c>
      <c r="CX511" s="189">
        <f t="shared" si="576"/>
        <v>3.0000000000000001E-5</v>
      </c>
      <c r="CY511" s="189">
        <f t="shared" si="576"/>
        <v>3.0000000000000001E-5</v>
      </c>
      <c r="CZ511" s="195">
        <f t="shared" si="564"/>
        <v>8.5436355059839943</v>
      </c>
      <c r="DA511" s="195">
        <f t="shared" si="565"/>
        <v>136.44321077759335</v>
      </c>
      <c r="DB511" s="195">
        <f t="shared" si="566"/>
        <v>2.3748537397885592</v>
      </c>
      <c r="DC511" s="195">
        <f t="shared" si="567"/>
        <v>92.53933068520098</v>
      </c>
      <c r="DD511" s="195">
        <f t="shared" si="568"/>
        <v>1.9704500839198658</v>
      </c>
      <c r="DE511" s="195">
        <f t="shared" si="569"/>
        <v>74.531959305756843</v>
      </c>
      <c r="DF511" s="195">
        <f t="shared" si="570"/>
        <v>316.40344009824361</v>
      </c>
    </row>
    <row r="512" spans="89:110" x14ac:dyDescent="0.2">
      <c r="CK512" s="189">
        <v>510</v>
      </c>
      <c r="CL512" s="190">
        <f>'Litter calculation'!G$30+CK512</f>
        <v>43185</v>
      </c>
      <c r="CM512" s="193">
        <f t="shared" si="560"/>
        <v>3</v>
      </c>
      <c r="CN512" s="189">
        <f t="shared" si="554"/>
        <v>0.2</v>
      </c>
      <c r="CO512" s="194">
        <f t="shared" si="555"/>
        <v>0.1</v>
      </c>
      <c r="CP512" s="194">
        <f t="shared" si="556"/>
        <v>0.15</v>
      </c>
      <c r="CQ512" s="189">
        <f t="shared" si="557"/>
        <v>0.36870000000000003</v>
      </c>
      <c r="CR512" s="189">
        <f t="shared" si="574"/>
        <v>3.687E-2</v>
      </c>
      <c r="CS512" s="189">
        <f t="shared" si="574"/>
        <v>3.687E-2</v>
      </c>
      <c r="CT512" s="189">
        <f t="shared" si="558"/>
        <v>1.8599999999999998E-2</v>
      </c>
      <c r="CU512" s="189">
        <f t="shared" si="575"/>
        <v>1.8600000000000001E-3</v>
      </c>
      <c r="CV512" s="189">
        <f t="shared" si="575"/>
        <v>1.8600000000000001E-3</v>
      </c>
      <c r="CW512" s="189">
        <f t="shared" si="559"/>
        <v>2.9999999999999997E-4</v>
      </c>
      <c r="CX512" s="189">
        <f t="shared" si="576"/>
        <v>3.0000000000000001E-5</v>
      </c>
      <c r="CY512" s="189">
        <f t="shared" si="576"/>
        <v>3.0000000000000001E-5</v>
      </c>
      <c r="CZ512" s="195">
        <f t="shared" si="564"/>
        <v>8.4599326432477007</v>
      </c>
      <c r="DA512" s="195">
        <f t="shared" si="565"/>
        <v>136.52854395369062</v>
      </c>
      <c r="DB512" s="195">
        <f t="shared" si="566"/>
        <v>2.374127617308762</v>
      </c>
      <c r="DC512" s="195">
        <f t="shared" si="567"/>
        <v>92.632867546922697</v>
      </c>
      <c r="DD512" s="195">
        <f t="shared" si="568"/>
        <v>1.9723189531360521</v>
      </c>
      <c r="DE512" s="195">
        <f t="shared" si="569"/>
        <v>74.674192880516713</v>
      </c>
      <c r="DF512" s="195">
        <f t="shared" si="570"/>
        <v>316.64198359482253</v>
      </c>
    </row>
    <row r="513" spans="89:110" x14ac:dyDescent="0.2">
      <c r="CK513" s="189">
        <v>511</v>
      </c>
      <c r="CL513" s="190">
        <f>'Litter calculation'!G$30+CK513</f>
        <v>43186</v>
      </c>
      <c r="CM513" s="193">
        <f t="shared" si="560"/>
        <v>3</v>
      </c>
      <c r="CN513" s="189">
        <f t="shared" si="554"/>
        <v>0.2</v>
      </c>
      <c r="CO513" s="194">
        <f t="shared" si="555"/>
        <v>0.1</v>
      </c>
      <c r="CP513" s="194">
        <f t="shared" si="556"/>
        <v>0.15</v>
      </c>
      <c r="CQ513" s="189">
        <f t="shared" si="557"/>
        <v>0.36870000000000003</v>
      </c>
      <c r="CR513" s="189">
        <f t="shared" si="574"/>
        <v>3.687E-2</v>
      </c>
      <c r="CS513" s="189">
        <f t="shared" si="574"/>
        <v>3.687E-2</v>
      </c>
      <c r="CT513" s="189">
        <f t="shared" si="558"/>
        <v>1.8599999999999998E-2</v>
      </c>
      <c r="CU513" s="189">
        <f t="shared" si="575"/>
        <v>1.8600000000000001E-3</v>
      </c>
      <c r="CV513" s="189">
        <f t="shared" si="575"/>
        <v>1.8600000000000001E-3</v>
      </c>
      <c r="CW513" s="189">
        <f t="shared" si="559"/>
        <v>2.9999999999999997E-4</v>
      </c>
      <c r="CX513" s="189">
        <f t="shared" si="576"/>
        <v>3.0000000000000001E-5</v>
      </c>
      <c r="CY513" s="189">
        <f t="shared" si="576"/>
        <v>3.0000000000000001E-5</v>
      </c>
      <c r="CZ513" s="195">
        <f t="shared" si="564"/>
        <v>8.3777722641905381</v>
      </c>
      <c r="DA513" s="195">
        <f t="shared" si="565"/>
        <v>136.61385153367465</v>
      </c>
      <c r="DB513" s="195">
        <f t="shared" si="566"/>
        <v>2.3734028441615092</v>
      </c>
      <c r="DC513" s="195">
        <f t="shared" si="567"/>
        <v>92.726401602580665</v>
      </c>
      <c r="DD513" s="195">
        <f t="shared" si="568"/>
        <v>1.9741843494862628</v>
      </c>
      <c r="DE513" s="195">
        <f t="shared" si="569"/>
        <v>74.816422188333348</v>
      </c>
      <c r="DF513" s="195">
        <f t="shared" si="570"/>
        <v>316.88203478242696</v>
      </c>
    </row>
    <row r="514" spans="89:110" x14ac:dyDescent="0.2">
      <c r="CK514" s="189">
        <v>512</v>
      </c>
      <c r="CL514" s="190">
        <f>'Litter calculation'!G$30+CK514</f>
        <v>43187</v>
      </c>
      <c r="CM514" s="193">
        <f t="shared" si="560"/>
        <v>3</v>
      </c>
      <c r="CN514" s="189">
        <f t="shared" si="554"/>
        <v>0.2</v>
      </c>
      <c r="CO514" s="194">
        <f t="shared" si="555"/>
        <v>0.1</v>
      </c>
      <c r="CP514" s="194">
        <f t="shared" si="556"/>
        <v>0.15</v>
      </c>
      <c r="CQ514" s="189">
        <f t="shared" si="557"/>
        <v>0.36870000000000003</v>
      </c>
      <c r="CR514" s="189">
        <f t="shared" si="574"/>
        <v>3.687E-2</v>
      </c>
      <c r="CS514" s="189">
        <f t="shared" si="574"/>
        <v>3.687E-2</v>
      </c>
      <c r="CT514" s="189">
        <f t="shared" si="558"/>
        <v>1.8599999999999998E-2</v>
      </c>
      <c r="CU514" s="189">
        <f t="shared" si="575"/>
        <v>1.8600000000000001E-3</v>
      </c>
      <c r="CV514" s="189">
        <f t="shared" si="575"/>
        <v>1.8600000000000001E-3</v>
      </c>
      <c r="CW514" s="189">
        <f t="shared" si="559"/>
        <v>2.9999999999999997E-4</v>
      </c>
      <c r="CX514" s="189">
        <f t="shared" si="576"/>
        <v>3.0000000000000001E-5</v>
      </c>
      <c r="CY514" s="189">
        <f t="shared" si="576"/>
        <v>3.0000000000000001E-5</v>
      </c>
      <c r="CZ514" s="195">
        <f t="shared" si="564"/>
        <v>8.2971259437882896</v>
      </c>
      <c r="DA514" s="195">
        <f t="shared" si="565"/>
        <v>136.69913352522315</v>
      </c>
      <c r="DB514" s="195">
        <f t="shared" si="566"/>
        <v>2.3726794178393744</v>
      </c>
      <c r="DC514" s="195">
        <f t="shared" si="567"/>
        <v>92.819932852259043</v>
      </c>
      <c r="DD514" s="195">
        <f t="shared" si="568"/>
        <v>1.976046279424025</v>
      </c>
      <c r="DE514" s="195">
        <f t="shared" si="569"/>
        <v>74.958647229334758</v>
      </c>
      <c r="DF514" s="195">
        <f t="shared" si="570"/>
        <v>317.12356524786867</v>
      </c>
    </row>
    <row r="515" spans="89:110" x14ac:dyDescent="0.2">
      <c r="CK515" s="189">
        <v>513</v>
      </c>
      <c r="CL515" s="190">
        <f>'Litter calculation'!G$30+CK515</f>
        <v>43188</v>
      </c>
      <c r="CM515" s="193">
        <f t="shared" si="560"/>
        <v>3</v>
      </c>
      <c r="CN515" s="189">
        <f t="shared" ref="CN515:CN578" si="577">IF($CM515=12,D$37,IF($CM515&lt;=2,D$37,IF($CM515&lt;=5,D$40,IF($CM515&lt;=8,D$43,D$46))))</f>
        <v>0.2</v>
      </c>
      <c r="CO515" s="194">
        <f t="shared" ref="CO515:CO578" si="578">IF($CM515=12,D$39,IF($CM515&lt;=2,D$39,IF($CM515&lt;=5,D$42,IF($CM515&lt;=8,D$45,D$48))))</f>
        <v>0.1</v>
      </c>
      <c r="CP515" s="194">
        <f t="shared" ref="CP515:CP578" si="579">IF($CM515=12,D$38,IF($CM515&lt;=2,D$38,IF($CM515&lt;=5,D$41,IF($CM515&lt;=8,D$44,D$47))))</f>
        <v>0.15</v>
      </c>
      <c r="CQ515" s="189">
        <f t="shared" ref="CQ515:CQ578" si="580">IF($CM515=12,$D$49,IF($CM515&lt;=2,$D$49,IF($CM515&lt;=5,$D$51,IF($CM515&lt;=8,$D$53,$D$55))))</f>
        <v>0.36870000000000003</v>
      </c>
      <c r="CR515" s="189">
        <f t="shared" si="574"/>
        <v>3.687E-2</v>
      </c>
      <c r="CS515" s="189">
        <f t="shared" si="574"/>
        <v>3.687E-2</v>
      </c>
      <c r="CT515" s="189">
        <f t="shared" ref="CT515:CT578" si="581">IF($CM515=12,$D$57,IF($CM515&lt;=2,$D$57,IF($CM515&lt;=5,$D$59,IF($CM515&lt;=8,$D$61,$D$63))))</f>
        <v>1.8599999999999998E-2</v>
      </c>
      <c r="CU515" s="189">
        <f t="shared" si="575"/>
        <v>1.8600000000000001E-3</v>
      </c>
      <c r="CV515" s="189">
        <f t="shared" si="575"/>
        <v>1.8600000000000001E-3</v>
      </c>
      <c r="CW515" s="189">
        <f t="shared" ref="CW515:CW578" si="582">IF($CM515=12,$D$65,IF($CM515&lt;=2,$D$65,IF($CM515&lt;=5,$D$67,IF($CM515&lt;=8,$D$69,$D$71))))</f>
        <v>2.9999999999999997E-4</v>
      </c>
      <c r="CX515" s="189">
        <f t="shared" si="576"/>
        <v>3.0000000000000001E-5</v>
      </c>
      <c r="CY515" s="189">
        <f t="shared" si="576"/>
        <v>3.0000000000000001E-5</v>
      </c>
      <c r="CZ515" s="195">
        <f t="shared" si="564"/>
        <v>8.2179657808355699</v>
      </c>
      <c r="DA515" s="195">
        <f t="shared" si="565"/>
        <v>136.78438993601148</v>
      </c>
      <c r="DB515" s="195">
        <f t="shared" si="566"/>
        <v>2.3719573358395913</v>
      </c>
      <c r="DC515" s="195">
        <f t="shared" si="567"/>
        <v>92.91346129604203</v>
      </c>
      <c r="DD515" s="195">
        <f t="shared" si="568"/>
        <v>1.9779047493908735</v>
      </c>
      <c r="DE515" s="195">
        <f t="shared" si="569"/>
        <v>75.100868003648927</v>
      </c>
      <c r="DF515" s="195">
        <f t="shared" si="570"/>
        <v>317.36654710176845</v>
      </c>
    </row>
    <row r="516" spans="89:110" x14ac:dyDescent="0.2">
      <c r="CK516" s="189">
        <v>514</v>
      </c>
      <c r="CL516" s="190">
        <f>'Litter calculation'!G$30+CK516</f>
        <v>43189</v>
      </c>
      <c r="CM516" s="193">
        <f t="shared" ref="CM516:CM579" si="583">MONTH(CL516)</f>
        <v>3</v>
      </c>
      <c r="CN516" s="189">
        <f t="shared" si="577"/>
        <v>0.2</v>
      </c>
      <c r="CO516" s="194">
        <f t="shared" si="578"/>
        <v>0.1</v>
      </c>
      <c r="CP516" s="194">
        <f t="shared" si="579"/>
        <v>0.15</v>
      </c>
      <c r="CQ516" s="189">
        <f t="shared" si="580"/>
        <v>0.36870000000000003</v>
      </c>
      <c r="CR516" s="189">
        <f t="shared" si="574"/>
        <v>3.687E-2</v>
      </c>
      <c r="CS516" s="189">
        <f t="shared" si="574"/>
        <v>3.687E-2</v>
      </c>
      <c r="CT516" s="189">
        <f t="shared" si="581"/>
        <v>1.8599999999999998E-2</v>
      </c>
      <c r="CU516" s="189">
        <f t="shared" si="575"/>
        <v>1.8600000000000001E-3</v>
      </c>
      <c r="CV516" s="189">
        <f t="shared" si="575"/>
        <v>1.8600000000000001E-3</v>
      </c>
      <c r="CW516" s="189">
        <f t="shared" si="582"/>
        <v>2.9999999999999997E-4</v>
      </c>
      <c r="CX516" s="189">
        <f t="shared" si="576"/>
        <v>3.0000000000000001E-5</v>
      </c>
      <c r="CY516" s="189">
        <f t="shared" si="576"/>
        <v>3.0000000000000001E-5</v>
      </c>
      <c r="CZ516" s="195">
        <f t="shared" si="564"/>
        <v>8.1402643882928487</v>
      </c>
      <c r="DA516" s="195">
        <f t="shared" si="565"/>
        <v>136.86962077371274</v>
      </c>
      <c r="DB516" s="195">
        <f t="shared" si="566"/>
        <v>2.3712365956640444</v>
      </c>
      <c r="DC516" s="195">
        <f t="shared" si="567"/>
        <v>93.006986934013781</v>
      </c>
      <c r="DD516" s="195">
        <f t="shared" si="568"/>
        <v>1.9797597658163728</v>
      </c>
      <c r="DE516" s="195">
        <f t="shared" si="569"/>
        <v>75.243084511403865</v>
      </c>
      <c r="DF516" s="195">
        <f t="shared" si="570"/>
        <v>317.61095296890363</v>
      </c>
    </row>
    <row r="517" spans="89:110" x14ac:dyDescent="0.2">
      <c r="CK517" s="189">
        <v>515</v>
      </c>
      <c r="CL517" s="190">
        <f>'Litter calculation'!G$30+CK517</f>
        <v>43190</v>
      </c>
      <c r="CM517" s="193">
        <f t="shared" si="583"/>
        <v>3</v>
      </c>
      <c r="CN517" s="189">
        <f t="shared" si="577"/>
        <v>0.2</v>
      </c>
      <c r="CO517" s="194">
        <f t="shared" si="578"/>
        <v>0.1</v>
      </c>
      <c r="CP517" s="194">
        <f t="shared" si="579"/>
        <v>0.15</v>
      </c>
      <c r="CQ517" s="189">
        <f t="shared" si="580"/>
        <v>0.36870000000000003</v>
      </c>
      <c r="CR517" s="189">
        <f t="shared" si="574"/>
        <v>3.687E-2</v>
      </c>
      <c r="CS517" s="189">
        <f t="shared" si="574"/>
        <v>3.687E-2</v>
      </c>
      <c r="CT517" s="189">
        <f t="shared" si="581"/>
        <v>1.8599999999999998E-2</v>
      </c>
      <c r="CU517" s="189">
        <f t="shared" si="575"/>
        <v>1.8600000000000001E-3</v>
      </c>
      <c r="CV517" s="189">
        <f t="shared" si="575"/>
        <v>1.8600000000000001E-3</v>
      </c>
      <c r="CW517" s="189">
        <f t="shared" si="582"/>
        <v>2.9999999999999997E-4</v>
      </c>
      <c r="CX517" s="189">
        <f t="shared" si="576"/>
        <v>3.0000000000000001E-5</v>
      </c>
      <c r="CY517" s="189">
        <f t="shared" si="576"/>
        <v>3.0000000000000001E-5</v>
      </c>
      <c r="CZ517" s="195">
        <f t="shared" si="564"/>
        <v>8.0639948838113575</v>
      </c>
      <c r="DA517" s="195">
        <f t="shared" si="565"/>
        <v>136.95482604599769</v>
      </c>
      <c r="DB517" s="195">
        <f t="shared" si="566"/>
        <v>2.3705171948192607</v>
      </c>
      <c r="DC517" s="195">
        <f t="shared" si="567"/>
        <v>93.100509766258483</v>
      </c>
      <c r="DD517" s="195">
        <f t="shared" si="568"/>
        <v>1.9816113351181395</v>
      </c>
      <c r="DE517" s="195">
        <f t="shared" si="569"/>
        <v>75.385296752727569</v>
      </c>
      <c r="DF517" s="195">
        <f t="shared" si="570"/>
        <v>317.85675597873251</v>
      </c>
    </row>
    <row r="518" spans="89:110" x14ac:dyDescent="0.2">
      <c r="CK518" s="189">
        <v>516</v>
      </c>
      <c r="CL518" s="190">
        <f>'Litter calculation'!G$30+CK518</f>
        <v>43191</v>
      </c>
      <c r="CM518" s="193">
        <f t="shared" si="583"/>
        <v>4</v>
      </c>
      <c r="CN518" s="189">
        <f t="shared" si="577"/>
        <v>0.2</v>
      </c>
      <c r="CO518" s="194">
        <f t="shared" si="578"/>
        <v>0.1</v>
      </c>
      <c r="CP518" s="194">
        <f t="shared" si="579"/>
        <v>0.15</v>
      </c>
      <c r="CQ518" s="189">
        <f t="shared" si="580"/>
        <v>0.36870000000000003</v>
      </c>
      <c r="CR518" s="189">
        <f t="shared" si="574"/>
        <v>3.687E-2</v>
      </c>
      <c r="CS518" s="189">
        <f t="shared" si="574"/>
        <v>3.687E-2</v>
      </c>
      <c r="CT518" s="189">
        <f t="shared" si="581"/>
        <v>1.8599999999999998E-2</v>
      </c>
      <c r="CU518" s="189">
        <f t="shared" si="575"/>
        <v>1.8600000000000001E-3</v>
      </c>
      <c r="CV518" s="189">
        <f t="shared" si="575"/>
        <v>1.8600000000000001E-3</v>
      </c>
      <c r="CW518" s="189">
        <f t="shared" si="582"/>
        <v>2.9999999999999997E-4</v>
      </c>
      <c r="CX518" s="189">
        <f t="shared" si="576"/>
        <v>3.0000000000000001E-5</v>
      </c>
      <c r="CY518" s="189">
        <f t="shared" si="576"/>
        <v>3.0000000000000001E-5</v>
      </c>
      <c r="CZ518" s="195">
        <f t="shared" si="564"/>
        <v>7.9891308804326036</v>
      </c>
      <c r="DA518" s="195">
        <f t="shared" si="565"/>
        <v>137.04000576053483</v>
      </c>
      <c r="DB518" s="195">
        <f t="shared" si="566"/>
        <v>2.3697991308163995</v>
      </c>
      <c r="DC518" s="195">
        <f t="shared" si="567"/>
        <v>93.194029792860306</v>
      </c>
      <c r="DD518" s="195">
        <f t="shared" si="568"/>
        <v>1.9834594637018645</v>
      </c>
      <c r="DE518" s="195">
        <f t="shared" si="569"/>
        <v>75.527504727748038</v>
      </c>
      <c r="DF518" s="195">
        <f t="shared" si="570"/>
        <v>318.10392975609409</v>
      </c>
    </row>
    <row r="519" spans="89:110" x14ac:dyDescent="0.2">
      <c r="CK519" s="189">
        <v>517</v>
      </c>
      <c r="CL519" s="190">
        <f>'Litter calculation'!G$30+CK519</f>
        <v>43192</v>
      </c>
      <c r="CM519" s="193">
        <f t="shared" si="583"/>
        <v>4</v>
      </c>
      <c r="CN519" s="189">
        <f t="shared" si="577"/>
        <v>0.2</v>
      </c>
      <c r="CO519" s="194">
        <f t="shared" si="578"/>
        <v>0.1</v>
      </c>
      <c r="CP519" s="194">
        <f t="shared" si="579"/>
        <v>0.15</v>
      </c>
      <c r="CQ519" s="189">
        <f t="shared" si="580"/>
        <v>0.36870000000000003</v>
      </c>
      <c r="CR519" s="189">
        <f t="shared" si="574"/>
        <v>3.687E-2</v>
      </c>
      <c r="CS519" s="189">
        <f t="shared" si="574"/>
        <v>3.687E-2</v>
      </c>
      <c r="CT519" s="189">
        <f t="shared" si="581"/>
        <v>1.8599999999999998E-2</v>
      </c>
      <c r="CU519" s="189">
        <f t="shared" si="575"/>
        <v>1.8600000000000001E-3</v>
      </c>
      <c r="CV519" s="189">
        <f t="shared" si="575"/>
        <v>1.8600000000000001E-3</v>
      </c>
      <c r="CW519" s="189">
        <f t="shared" si="582"/>
        <v>2.9999999999999997E-4</v>
      </c>
      <c r="CX519" s="189">
        <f t="shared" si="576"/>
        <v>3.0000000000000001E-5</v>
      </c>
      <c r="CY519" s="189">
        <f t="shared" si="576"/>
        <v>3.0000000000000001E-5</v>
      </c>
      <c r="CZ519" s="195">
        <f t="shared" si="564"/>
        <v>7.9156464774592736</v>
      </c>
      <c r="DA519" s="195">
        <f t="shared" si="565"/>
        <v>137.1251599249903</v>
      </c>
      <c r="DB519" s="195">
        <f t="shared" si="566"/>
        <v>2.3690824011712466</v>
      </c>
      <c r="DC519" s="195">
        <f t="shared" si="567"/>
        <v>93.287547013903406</v>
      </c>
      <c r="DD519" s="195">
        <f t="shared" si="568"/>
        <v>1.9853041579613357</v>
      </c>
      <c r="DE519" s="195">
        <f t="shared" si="569"/>
        <v>75.66970843659324</v>
      </c>
      <c r="DF519" s="195">
        <f t="shared" si="570"/>
        <v>318.35244841207879</v>
      </c>
    </row>
    <row r="520" spans="89:110" x14ac:dyDescent="0.2">
      <c r="CK520" s="189">
        <v>518</v>
      </c>
      <c r="CL520" s="190">
        <f>'Litter calculation'!G$30+CK520</f>
        <v>43193</v>
      </c>
      <c r="CM520" s="193">
        <f t="shared" si="583"/>
        <v>4</v>
      </c>
      <c r="CN520" s="189">
        <f t="shared" si="577"/>
        <v>0.2</v>
      </c>
      <c r="CO520" s="194">
        <f t="shared" si="578"/>
        <v>0.1</v>
      </c>
      <c r="CP520" s="194">
        <f t="shared" si="579"/>
        <v>0.15</v>
      </c>
      <c r="CQ520" s="189">
        <f t="shared" si="580"/>
        <v>0.36870000000000003</v>
      </c>
      <c r="CR520" s="189">
        <f t="shared" si="574"/>
        <v>3.687E-2</v>
      </c>
      <c r="CS520" s="189">
        <f t="shared" si="574"/>
        <v>3.687E-2</v>
      </c>
      <c r="CT520" s="189">
        <f t="shared" si="581"/>
        <v>1.8599999999999998E-2</v>
      </c>
      <c r="CU520" s="189">
        <f t="shared" si="575"/>
        <v>1.8600000000000001E-3</v>
      </c>
      <c r="CV520" s="189">
        <f t="shared" si="575"/>
        <v>1.8600000000000001E-3</v>
      </c>
      <c r="CW520" s="189">
        <f t="shared" si="582"/>
        <v>2.9999999999999997E-4</v>
      </c>
      <c r="CX520" s="189">
        <f t="shared" si="576"/>
        <v>3.0000000000000001E-5</v>
      </c>
      <c r="CY520" s="189">
        <f t="shared" si="576"/>
        <v>3.0000000000000001E-5</v>
      </c>
      <c r="CZ520" s="195">
        <f t="shared" si="564"/>
        <v>7.8435162514943713</v>
      </c>
      <c r="DA520" s="195">
        <f t="shared" si="565"/>
        <v>137.210288547028</v>
      </c>
      <c r="DB520" s="195">
        <f t="shared" si="566"/>
        <v>2.3683670034042028</v>
      </c>
      <c r="DC520" s="195">
        <f t="shared" si="567"/>
        <v>93.381061429471956</v>
      </c>
      <c r="DD520" s="195">
        <f t="shared" si="568"/>
        <v>1.987145424278459</v>
      </c>
      <c r="DE520" s="195">
        <f t="shared" si="569"/>
        <v>75.811907879391171</v>
      </c>
      <c r="DF520" s="195">
        <f t="shared" si="570"/>
        <v>318.60228653506817</v>
      </c>
    </row>
    <row r="521" spans="89:110" x14ac:dyDescent="0.2">
      <c r="CK521" s="189">
        <v>519</v>
      </c>
      <c r="CL521" s="190">
        <f>'Litter calculation'!G$30+CK521</f>
        <v>43194</v>
      </c>
      <c r="CM521" s="193">
        <f t="shared" si="583"/>
        <v>4</v>
      </c>
      <c r="CN521" s="189">
        <f t="shared" si="577"/>
        <v>0.2</v>
      </c>
      <c r="CO521" s="194">
        <f t="shared" si="578"/>
        <v>0.1</v>
      </c>
      <c r="CP521" s="194">
        <f t="shared" si="579"/>
        <v>0.15</v>
      </c>
      <c r="CQ521" s="189">
        <f t="shared" si="580"/>
        <v>0.36870000000000003</v>
      </c>
      <c r="CR521" s="189">
        <f t="shared" si="574"/>
        <v>3.687E-2</v>
      </c>
      <c r="CS521" s="189">
        <f t="shared" si="574"/>
        <v>3.687E-2</v>
      </c>
      <c r="CT521" s="189">
        <f t="shared" si="581"/>
        <v>1.8599999999999998E-2</v>
      </c>
      <c r="CU521" s="189">
        <f t="shared" si="575"/>
        <v>1.8600000000000001E-3</v>
      </c>
      <c r="CV521" s="189">
        <f t="shared" si="575"/>
        <v>1.8600000000000001E-3</v>
      </c>
      <c r="CW521" s="189">
        <f t="shared" si="582"/>
        <v>2.9999999999999997E-4</v>
      </c>
      <c r="CX521" s="189">
        <f t="shared" si="576"/>
        <v>3.0000000000000001E-5</v>
      </c>
      <c r="CY521" s="189">
        <f t="shared" si="576"/>
        <v>3.0000000000000001E-5</v>
      </c>
      <c r="CZ521" s="195">
        <f t="shared" si="564"/>
        <v>7.7727152476454844</v>
      </c>
      <c r="DA521" s="195">
        <f t="shared" si="565"/>
        <v>137.29539163430948</v>
      </c>
      <c r="DB521" s="195">
        <f t="shared" si="566"/>
        <v>2.3676529350402777</v>
      </c>
      <c r="DC521" s="195">
        <f t="shared" si="567"/>
        <v>93.474573039650124</v>
      </c>
      <c r="DD521" s="195">
        <f t="shared" si="568"/>
        <v>1.9889832690232809</v>
      </c>
      <c r="DE521" s="195">
        <f t="shared" si="569"/>
        <v>75.954103056269801</v>
      </c>
      <c r="DF521" s="195">
        <f t="shared" si="570"/>
        <v>318.85341918193848</v>
      </c>
    </row>
    <row r="522" spans="89:110" x14ac:dyDescent="0.2">
      <c r="CK522" s="189">
        <v>520</v>
      </c>
      <c r="CL522" s="190">
        <f>'Litter calculation'!G$30+CK522</f>
        <v>43195</v>
      </c>
      <c r="CM522" s="193">
        <f t="shared" si="583"/>
        <v>4</v>
      </c>
      <c r="CN522" s="189">
        <f t="shared" si="577"/>
        <v>0.2</v>
      </c>
      <c r="CO522" s="194">
        <f t="shared" si="578"/>
        <v>0.1</v>
      </c>
      <c r="CP522" s="194">
        <f t="shared" si="579"/>
        <v>0.15</v>
      </c>
      <c r="CQ522" s="189">
        <f t="shared" si="580"/>
        <v>0.36870000000000003</v>
      </c>
      <c r="CR522" s="189">
        <f t="shared" si="574"/>
        <v>3.687E-2</v>
      </c>
      <c r="CS522" s="189">
        <f t="shared" si="574"/>
        <v>3.687E-2</v>
      </c>
      <c r="CT522" s="189">
        <f t="shared" si="581"/>
        <v>1.8599999999999998E-2</v>
      </c>
      <c r="CU522" s="189">
        <f t="shared" si="575"/>
        <v>1.8600000000000001E-3</v>
      </c>
      <c r="CV522" s="189">
        <f t="shared" si="575"/>
        <v>1.8600000000000001E-3</v>
      </c>
      <c r="CW522" s="189">
        <f t="shared" si="582"/>
        <v>2.9999999999999997E-4</v>
      </c>
      <c r="CX522" s="189">
        <f t="shared" si="576"/>
        <v>3.0000000000000001E-5</v>
      </c>
      <c r="CY522" s="189">
        <f t="shared" si="576"/>
        <v>3.0000000000000001E-5</v>
      </c>
      <c r="CZ522" s="195">
        <f t="shared" si="564"/>
        <v>7.7032189708911423</v>
      </c>
      <c r="DA522" s="195">
        <f t="shared" si="565"/>
        <v>137.38046919449403</v>
      </c>
      <c r="DB522" s="195">
        <f t="shared" si="566"/>
        <v>2.3669401936090795</v>
      </c>
      <c r="DC522" s="195">
        <f t="shared" si="567"/>
        <v>93.568081844522069</v>
      </c>
      <c r="DD522" s="195">
        <f t="shared" si="568"/>
        <v>1.9908176985540114</v>
      </c>
      <c r="DE522" s="195">
        <f t="shared" si="569"/>
        <v>76.096293967357113</v>
      </c>
      <c r="DF522" s="195">
        <f t="shared" si="570"/>
        <v>319.10582186942747</v>
      </c>
    </row>
    <row r="523" spans="89:110" x14ac:dyDescent="0.2">
      <c r="CK523" s="189">
        <v>521</v>
      </c>
      <c r="CL523" s="190">
        <f>'Litter calculation'!G$30+CK523</f>
        <v>43196</v>
      </c>
      <c r="CM523" s="193">
        <f t="shared" si="583"/>
        <v>4</v>
      </c>
      <c r="CN523" s="189">
        <f t="shared" si="577"/>
        <v>0.2</v>
      </c>
      <c r="CO523" s="194">
        <f t="shared" si="578"/>
        <v>0.1</v>
      </c>
      <c r="CP523" s="194">
        <f t="shared" si="579"/>
        <v>0.15</v>
      </c>
      <c r="CQ523" s="189">
        <f t="shared" si="580"/>
        <v>0.36870000000000003</v>
      </c>
      <c r="CR523" s="189">
        <f t="shared" ref="CR523:CS542" si="584">IF($CM523=12,$D$50,IF($CM523&lt;=2,$D$50,IF($CM523&lt;=5,$D$52,IF($CM523&lt;=8,$D$54,$D$56))))</f>
        <v>3.687E-2</v>
      </c>
      <c r="CS523" s="189">
        <f t="shared" si="584"/>
        <v>3.687E-2</v>
      </c>
      <c r="CT523" s="189">
        <f t="shared" si="581"/>
        <v>1.8599999999999998E-2</v>
      </c>
      <c r="CU523" s="189">
        <f t="shared" ref="CU523:CV542" si="585">IF($CM523=12,$D$58,IF($CM523&lt;=2,$D$58,IF($CM523&lt;=5,$D$60,IF($CM523&lt;=8,$D$62,$D$64))))</f>
        <v>1.8600000000000001E-3</v>
      </c>
      <c r="CV523" s="189">
        <f t="shared" si="585"/>
        <v>1.8600000000000001E-3</v>
      </c>
      <c r="CW523" s="189">
        <f t="shared" si="582"/>
        <v>2.9999999999999997E-4</v>
      </c>
      <c r="CX523" s="189">
        <f t="shared" ref="CX523:CY542" si="586">IF($CM523=12,$D$66,IF($CM523&lt;=2,$D$66,IF($CM523&lt;=5,$D$68,IF($CM523&lt;=8,$D$70,$D$72))))</f>
        <v>3.0000000000000001E-5</v>
      </c>
      <c r="CY523" s="189">
        <f t="shared" si="586"/>
        <v>3.0000000000000001E-5</v>
      </c>
      <c r="CZ523" s="195">
        <f t="shared" si="564"/>
        <v>7.6350033776062727</v>
      </c>
      <c r="DA523" s="195">
        <f t="shared" si="565"/>
        <v>137.46552123523864</v>
      </c>
      <c r="DB523" s="195">
        <f t="shared" si="566"/>
        <v>2.3662287766448071</v>
      </c>
      <c r="DC523" s="195">
        <f t="shared" si="567"/>
        <v>93.661587844171947</v>
      </c>
      <c r="DD523" s="195">
        <f t="shared" si="568"/>
        <v>1.9926487192170443</v>
      </c>
      <c r="DE523" s="195">
        <f t="shared" si="569"/>
        <v>76.238480612781089</v>
      </c>
      <c r="DF523" s="195">
        <f t="shared" si="570"/>
        <v>319.35947056565982</v>
      </c>
    </row>
    <row r="524" spans="89:110" x14ac:dyDescent="0.2">
      <c r="CK524" s="189">
        <v>522</v>
      </c>
      <c r="CL524" s="190">
        <f>'Litter calculation'!G$30+CK524</f>
        <v>43197</v>
      </c>
      <c r="CM524" s="193">
        <f t="shared" si="583"/>
        <v>4</v>
      </c>
      <c r="CN524" s="189">
        <f t="shared" si="577"/>
        <v>0.2</v>
      </c>
      <c r="CO524" s="194">
        <f t="shared" si="578"/>
        <v>0.1</v>
      </c>
      <c r="CP524" s="194">
        <f t="shared" si="579"/>
        <v>0.15</v>
      </c>
      <c r="CQ524" s="189">
        <f t="shared" si="580"/>
        <v>0.36870000000000003</v>
      </c>
      <c r="CR524" s="189">
        <f t="shared" si="584"/>
        <v>3.687E-2</v>
      </c>
      <c r="CS524" s="189">
        <f t="shared" si="584"/>
        <v>3.687E-2</v>
      </c>
      <c r="CT524" s="189">
        <f t="shared" si="581"/>
        <v>1.8599999999999998E-2</v>
      </c>
      <c r="CU524" s="189">
        <f t="shared" si="585"/>
        <v>1.8600000000000001E-3</v>
      </c>
      <c r="CV524" s="189">
        <f t="shared" si="585"/>
        <v>1.8600000000000001E-3</v>
      </c>
      <c r="CW524" s="189">
        <f t="shared" si="582"/>
        <v>2.9999999999999997E-4</v>
      </c>
      <c r="CX524" s="189">
        <f t="shared" si="586"/>
        <v>3.0000000000000001E-5</v>
      </c>
      <c r="CY524" s="189">
        <f t="shared" si="586"/>
        <v>3.0000000000000001E-5</v>
      </c>
      <c r="CZ524" s="195">
        <f t="shared" si="564"/>
        <v>7.5680448672438319</v>
      </c>
      <c r="DA524" s="195">
        <f t="shared" si="565"/>
        <v>137.55054776419797</v>
      </c>
      <c r="DB524" s="195">
        <f t="shared" si="566"/>
        <v>2.3655186816862419</v>
      </c>
      <c r="DC524" s="195">
        <f t="shared" si="567"/>
        <v>93.755091038683915</v>
      </c>
      <c r="DD524" s="195">
        <f t="shared" si="568"/>
        <v>1.9944763373469807</v>
      </c>
      <c r="DE524" s="195">
        <f t="shared" si="569"/>
        <v>76.380662992669684</v>
      </c>
      <c r="DF524" s="195">
        <f t="shared" si="570"/>
        <v>319.61434168182865</v>
      </c>
    </row>
    <row r="525" spans="89:110" x14ac:dyDescent="0.2">
      <c r="CK525" s="189">
        <v>523</v>
      </c>
      <c r="CL525" s="190">
        <f>'Litter calculation'!G$30+CK525</f>
        <v>43198</v>
      </c>
      <c r="CM525" s="193">
        <f t="shared" si="583"/>
        <v>4</v>
      </c>
      <c r="CN525" s="189">
        <f t="shared" si="577"/>
        <v>0.2</v>
      </c>
      <c r="CO525" s="194">
        <f t="shared" si="578"/>
        <v>0.1</v>
      </c>
      <c r="CP525" s="194">
        <f t="shared" si="579"/>
        <v>0.15</v>
      </c>
      <c r="CQ525" s="189">
        <f t="shared" si="580"/>
        <v>0.36870000000000003</v>
      </c>
      <c r="CR525" s="189">
        <f t="shared" si="584"/>
        <v>3.687E-2</v>
      </c>
      <c r="CS525" s="189">
        <f t="shared" si="584"/>
        <v>3.687E-2</v>
      </c>
      <c r="CT525" s="189">
        <f t="shared" si="581"/>
        <v>1.8599999999999998E-2</v>
      </c>
      <c r="CU525" s="189">
        <f t="shared" si="585"/>
        <v>1.8600000000000001E-3</v>
      </c>
      <c r="CV525" s="189">
        <f t="shared" si="585"/>
        <v>1.8600000000000001E-3</v>
      </c>
      <c r="CW525" s="189">
        <f t="shared" si="582"/>
        <v>2.9999999999999997E-4</v>
      </c>
      <c r="CX525" s="189">
        <f t="shared" si="586"/>
        <v>3.0000000000000001E-5</v>
      </c>
      <c r="CY525" s="189">
        <f t="shared" si="586"/>
        <v>3.0000000000000001E-5</v>
      </c>
      <c r="CZ525" s="195">
        <f t="shared" si="564"/>
        <v>7.5023202741697208</v>
      </c>
      <c r="DA525" s="195">
        <f t="shared" si="565"/>
        <v>137.63554878902443</v>
      </c>
      <c r="DB525" s="195">
        <f t="shared" si="566"/>
        <v>2.3648099062767387</v>
      </c>
      <c r="DC525" s="195">
        <f t="shared" si="567"/>
        <v>93.848591428142115</v>
      </c>
      <c r="DD525" s="195">
        <f t="shared" si="568"/>
        <v>1.9963005592666501</v>
      </c>
      <c r="DE525" s="195">
        <f t="shared" si="569"/>
        <v>76.522841107150853</v>
      </c>
      <c r="DF525" s="195">
        <f t="shared" si="570"/>
        <v>319.87041206403052</v>
      </c>
    </row>
    <row r="526" spans="89:110" x14ac:dyDescent="0.2">
      <c r="CK526" s="189">
        <v>524</v>
      </c>
      <c r="CL526" s="190">
        <f>'Litter calculation'!G$30+CK526</f>
        <v>43199</v>
      </c>
      <c r="CM526" s="193">
        <f t="shared" si="583"/>
        <v>4</v>
      </c>
      <c r="CN526" s="189">
        <f t="shared" si="577"/>
        <v>0.2</v>
      </c>
      <c r="CO526" s="194">
        <f t="shared" si="578"/>
        <v>0.1</v>
      </c>
      <c r="CP526" s="194">
        <f t="shared" si="579"/>
        <v>0.15</v>
      </c>
      <c r="CQ526" s="189">
        <f t="shared" si="580"/>
        <v>0.36870000000000003</v>
      </c>
      <c r="CR526" s="189">
        <f t="shared" si="584"/>
        <v>3.687E-2</v>
      </c>
      <c r="CS526" s="189">
        <f t="shared" si="584"/>
        <v>3.687E-2</v>
      </c>
      <c r="CT526" s="189">
        <f t="shared" si="581"/>
        <v>1.8599999999999998E-2</v>
      </c>
      <c r="CU526" s="189">
        <f t="shared" si="585"/>
        <v>1.8600000000000001E-3</v>
      </c>
      <c r="CV526" s="189">
        <f t="shared" si="585"/>
        <v>1.8600000000000001E-3</v>
      </c>
      <c r="CW526" s="189">
        <f t="shared" si="582"/>
        <v>2.9999999999999997E-4</v>
      </c>
      <c r="CX526" s="189">
        <f t="shared" si="586"/>
        <v>3.0000000000000001E-5</v>
      </c>
      <c r="CY526" s="189">
        <f t="shared" si="586"/>
        <v>3.0000000000000001E-5</v>
      </c>
      <c r="CZ526" s="195">
        <f t="shared" si="564"/>
        <v>7.4378068596481732</v>
      </c>
      <c r="DA526" s="195">
        <f t="shared" si="565"/>
        <v>137.7205243173681</v>
      </c>
      <c r="DB526" s="195">
        <f t="shared" si="566"/>
        <v>2.3641024479642172</v>
      </c>
      <c r="DC526" s="195">
        <f t="shared" si="567"/>
        <v>93.942089012630717</v>
      </c>
      <c r="DD526" s="195">
        <f t="shared" si="568"/>
        <v>1.9981213912871325</v>
      </c>
      <c r="DE526" s="195">
        <f t="shared" si="569"/>
        <v>76.665014956352579</v>
      </c>
      <c r="DF526" s="195">
        <f t="shared" si="570"/>
        <v>320.12765898525089</v>
      </c>
    </row>
    <row r="527" spans="89:110" x14ac:dyDescent="0.2">
      <c r="CK527" s="189">
        <v>525</v>
      </c>
      <c r="CL527" s="190">
        <f>'Litter calculation'!G$30+CK527</f>
        <v>43200</v>
      </c>
      <c r="CM527" s="193">
        <f t="shared" si="583"/>
        <v>4</v>
      </c>
      <c r="CN527" s="189">
        <f t="shared" si="577"/>
        <v>0.2</v>
      </c>
      <c r="CO527" s="194">
        <f t="shared" si="578"/>
        <v>0.1</v>
      </c>
      <c r="CP527" s="194">
        <f t="shared" si="579"/>
        <v>0.15</v>
      </c>
      <c r="CQ527" s="189">
        <f t="shared" si="580"/>
        <v>0.36870000000000003</v>
      </c>
      <c r="CR527" s="189">
        <f t="shared" si="584"/>
        <v>3.687E-2</v>
      </c>
      <c r="CS527" s="189">
        <f t="shared" si="584"/>
        <v>3.687E-2</v>
      </c>
      <c r="CT527" s="189">
        <f t="shared" si="581"/>
        <v>1.8599999999999998E-2</v>
      </c>
      <c r="CU527" s="189">
        <f t="shared" si="585"/>
        <v>1.8600000000000001E-3</v>
      </c>
      <c r="CV527" s="189">
        <f t="shared" si="585"/>
        <v>1.8600000000000001E-3</v>
      </c>
      <c r="CW527" s="189">
        <f t="shared" si="582"/>
        <v>2.9999999999999997E-4</v>
      </c>
      <c r="CX527" s="189">
        <f t="shared" si="586"/>
        <v>3.0000000000000001E-5</v>
      </c>
      <c r="CY527" s="189">
        <f t="shared" si="586"/>
        <v>3.0000000000000001E-5</v>
      </c>
      <c r="CZ527" s="195">
        <f t="shared" si="564"/>
        <v>7.3744823039748351</v>
      </c>
      <c r="DA527" s="195">
        <f t="shared" si="565"/>
        <v>137.8054743568768</v>
      </c>
      <c r="DB527" s="195">
        <f t="shared" si="566"/>
        <v>2.3633963043011539</v>
      </c>
      <c r="DC527" s="195">
        <f t="shared" si="567"/>
        <v>94.035583792233851</v>
      </c>
      <c r="DD527" s="195">
        <f t="shared" si="568"/>
        <v>1.9999388397077802</v>
      </c>
      <c r="DE527" s="195">
        <f t="shared" si="569"/>
        <v>76.807184540402801</v>
      </c>
      <c r="DF527" s="195">
        <f t="shared" si="570"/>
        <v>320.38606013749722</v>
      </c>
    </row>
    <row r="528" spans="89:110" x14ac:dyDescent="0.2">
      <c r="CK528" s="189">
        <v>526</v>
      </c>
      <c r="CL528" s="190">
        <f>'Litter calculation'!G$30+CK528</f>
        <v>43201</v>
      </c>
      <c r="CM528" s="193">
        <f t="shared" si="583"/>
        <v>4</v>
      </c>
      <c r="CN528" s="189">
        <f t="shared" si="577"/>
        <v>0.2</v>
      </c>
      <c r="CO528" s="194">
        <f t="shared" si="578"/>
        <v>0.1</v>
      </c>
      <c r="CP528" s="194">
        <f t="shared" si="579"/>
        <v>0.15</v>
      </c>
      <c r="CQ528" s="189">
        <f t="shared" si="580"/>
        <v>0.36870000000000003</v>
      </c>
      <c r="CR528" s="189">
        <f t="shared" si="584"/>
        <v>3.687E-2</v>
      </c>
      <c r="CS528" s="189">
        <f t="shared" si="584"/>
        <v>3.687E-2</v>
      </c>
      <c r="CT528" s="189">
        <f t="shared" si="581"/>
        <v>1.8599999999999998E-2</v>
      </c>
      <c r="CU528" s="189">
        <f t="shared" si="585"/>
        <v>1.8600000000000001E-3</v>
      </c>
      <c r="CV528" s="189">
        <f t="shared" si="585"/>
        <v>1.8600000000000001E-3</v>
      </c>
      <c r="CW528" s="189">
        <f t="shared" si="582"/>
        <v>2.9999999999999997E-4</v>
      </c>
      <c r="CX528" s="189">
        <f t="shared" si="586"/>
        <v>3.0000000000000001E-5</v>
      </c>
      <c r="CY528" s="189">
        <f t="shared" si="586"/>
        <v>3.0000000000000001E-5</v>
      </c>
      <c r="CZ528" s="195">
        <f t="shared" si="564"/>
        <v>7.3123246987548169</v>
      </c>
      <c r="DA528" s="195">
        <f t="shared" si="565"/>
        <v>137.89039891519602</v>
      </c>
      <c r="DB528" s="195">
        <f t="shared" si="566"/>
        <v>2.3626914728445736</v>
      </c>
      <c r="DC528" s="195">
        <f t="shared" si="567"/>
        <v>94.129075767035673</v>
      </c>
      <c r="DD528" s="195">
        <f t="shared" si="568"/>
        <v>2.0017529108162391</v>
      </c>
      <c r="DE528" s="195">
        <f t="shared" si="569"/>
        <v>76.949349859429475</v>
      </c>
      <c r="DF528" s="195">
        <f t="shared" si="570"/>
        <v>320.64559362407681</v>
      </c>
    </row>
    <row r="529" spans="89:110" x14ac:dyDescent="0.2">
      <c r="CK529" s="189">
        <v>527</v>
      </c>
      <c r="CL529" s="190">
        <f>'Litter calculation'!G$30+CK529</f>
        <v>43202</v>
      </c>
      <c r="CM529" s="193">
        <f t="shared" si="583"/>
        <v>4</v>
      </c>
      <c r="CN529" s="189">
        <f t="shared" si="577"/>
        <v>0.2</v>
      </c>
      <c r="CO529" s="194">
        <f t="shared" si="578"/>
        <v>0.1</v>
      </c>
      <c r="CP529" s="194">
        <f t="shared" si="579"/>
        <v>0.15</v>
      </c>
      <c r="CQ529" s="189">
        <f t="shared" si="580"/>
        <v>0.36870000000000003</v>
      </c>
      <c r="CR529" s="189">
        <f t="shared" si="584"/>
        <v>3.687E-2</v>
      </c>
      <c r="CS529" s="189">
        <f t="shared" si="584"/>
        <v>3.687E-2</v>
      </c>
      <c r="CT529" s="189">
        <f t="shared" si="581"/>
        <v>1.8599999999999998E-2</v>
      </c>
      <c r="CU529" s="189">
        <f t="shared" si="585"/>
        <v>1.8600000000000001E-3</v>
      </c>
      <c r="CV529" s="189">
        <f t="shared" si="585"/>
        <v>1.8600000000000001E-3</v>
      </c>
      <c r="CW529" s="189">
        <f t="shared" si="582"/>
        <v>2.9999999999999997E-4</v>
      </c>
      <c r="CX529" s="189">
        <f t="shared" si="586"/>
        <v>3.0000000000000001E-5</v>
      </c>
      <c r="CY529" s="189">
        <f t="shared" si="586"/>
        <v>3.0000000000000001E-5</v>
      </c>
      <c r="CZ529" s="195">
        <f t="shared" si="564"/>
        <v>7.2513125393230489</v>
      </c>
      <c r="DA529" s="195">
        <f t="shared" si="565"/>
        <v>137.97529799996894</v>
      </c>
      <c r="DB529" s="195">
        <f t="shared" si="566"/>
        <v>2.3619879511560407</v>
      </c>
      <c r="DC529" s="195">
        <f t="shared" si="567"/>
        <v>94.222564937120325</v>
      </c>
      <c r="DD529" s="195">
        <f t="shared" si="568"/>
        <v>2.003563610888472</v>
      </c>
      <c r="DE529" s="195">
        <f t="shared" si="569"/>
        <v>77.091510913560555</v>
      </c>
      <c r="DF529" s="195">
        <f t="shared" si="570"/>
        <v>320.90623795201736</v>
      </c>
    </row>
    <row r="530" spans="89:110" x14ac:dyDescent="0.2">
      <c r="CK530" s="189">
        <v>528</v>
      </c>
      <c r="CL530" s="190">
        <f>'Litter calculation'!G$30+CK530</f>
        <v>43203</v>
      </c>
      <c r="CM530" s="193">
        <f t="shared" si="583"/>
        <v>4</v>
      </c>
      <c r="CN530" s="189">
        <f t="shared" si="577"/>
        <v>0.2</v>
      </c>
      <c r="CO530" s="194">
        <f t="shared" si="578"/>
        <v>0.1</v>
      </c>
      <c r="CP530" s="194">
        <f t="shared" si="579"/>
        <v>0.15</v>
      </c>
      <c r="CQ530" s="189">
        <f t="shared" si="580"/>
        <v>0.36870000000000003</v>
      </c>
      <c r="CR530" s="189">
        <f t="shared" si="584"/>
        <v>3.687E-2</v>
      </c>
      <c r="CS530" s="189">
        <f t="shared" si="584"/>
        <v>3.687E-2</v>
      </c>
      <c r="CT530" s="189">
        <f t="shared" si="581"/>
        <v>1.8599999999999998E-2</v>
      </c>
      <c r="CU530" s="189">
        <f t="shared" si="585"/>
        <v>1.8600000000000001E-3</v>
      </c>
      <c r="CV530" s="189">
        <f t="shared" si="585"/>
        <v>1.8600000000000001E-3</v>
      </c>
      <c r="CW530" s="189">
        <f t="shared" si="582"/>
        <v>2.9999999999999997E-4</v>
      </c>
      <c r="CX530" s="189">
        <f t="shared" si="586"/>
        <v>3.0000000000000001E-5</v>
      </c>
      <c r="CY530" s="189">
        <f t="shared" si="586"/>
        <v>3.0000000000000001E-5</v>
      </c>
      <c r="CZ530" s="195">
        <f t="shared" si="564"/>
        <v>7.1914247173043098</v>
      </c>
      <c r="DA530" s="195">
        <f t="shared" si="565"/>
        <v>138.06017161883653</v>
      </c>
      <c r="DB530" s="195">
        <f t="shared" si="566"/>
        <v>2.3612857368016509</v>
      </c>
      <c r="DC530" s="195">
        <f t="shared" si="567"/>
        <v>94.316051302571935</v>
      </c>
      <c r="DD530" s="195">
        <f t="shared" si="568"/>
        <v>2.0053709461887785</v>
      </c>
      <c r="DE530" s="195">
        <f t="shared" si="569"/>
        <v>77.233667702923981</v>
      </c>
      <c r="DF530" s="195">
        <f t="shared" si="570"/>
        <v>321.16797202462715</v>
      </c>
    </row>
    <row r="531" spans="89:110" x14ac:dyDescent="0.2">
      <c r="CK531" s="189">
        <v>529</v>
      </c>
      <c r="CL531" s="190">
        <f>'Litter calculation'!G$30+CK531</f>
        <v>43204</v>
      </c>
      <c r="CM531" s="193">
        <f t="shared" si="583"/>
        <v>4</v>
      </c>
      <c r="CN531" s="189">
        <f t="shared" si="577"/>
        <v>0.2</v>
      </c>
      <c r="CO531" s="194">
        <f t="shared" si="578"/>
        <v>0.1</v>
      </c>
      <c r="CP531" s="194">
        <f t="shared" si="579"/>
        <v>0.15</v>
      </c>
      <c r="CQ531" s="189">
        <f t="shared" si="580"/>
        <v>0.36870000000000003</v>
      </c>
      <c r="CR531" s="189">
        <f t="shared" si="584"/>
        <v>3.687E-2</v>
      </c>
      <c r="CS531" s="189">
        <f t="shared" si="584"/>
        <v>3.687E-2</v>
      </c>
      <c r="CT531" s="189">
        <f t="shared" si="581"/>
        <v>1.8599999999999998E-2</v>
      </c>
      <c r="CU531" s="189">
        <f t="shared" si="585"/>
        <v>1.8600000000000001E-3</v>
      </c>
      <c r="CV531" s="189">
        <f t="shared" si="585"/>
        <v>1.8600000000000001E-3</v>
      </c>
      <c r="CW531" s="189">
        <f t="shared" si="582"/>
        <v>2.9999999999999997E-4</v>
      </c>
      <c r="CX531" s="189">
        <f t="shared" si="586"/>
        <v>3.0000000000000001E-5</v>
      </c>
      <c r="CY531" s="189">
        <f t="shared" si="586"/>
        <v>3.0000000000000001E-5</v>
      </c>
      <c r="CZ531" s="195">
        <f t="shared" ref="CZ531:CZ594" si="587">CZ530*EXP(-CT531)+CN531*CQ531</f>
        <v>7.1326405133103643</v>
      </c>
      <c r="DA531" s="195">
        <f t="shared" ref="DA531:DA594" si="588">DA530*EXP(-CW531)+CN531*(1-CQ531)</f>
        <v>138.14501977943738</v>
      </c>
      <c r="DB531" s="195">
        <f t="shared" ref="DB531:DB594" si="589">DB530*EXP(-CU531)+CO531*CR531</f>
        <v>2.3605848273520222</v>
      </c>
      <c r="DC531" s="195">
        <f t="shared" ref="DC531:DC594" si="590">DC530*EXP(-CX531)+CO531*(1-CR531)</f>
        <v>94.409534863474647</v>
      </c>
      <c r="DD531" s="195">
        <f t="shared" ref="DD531:DD594" si="591">DD530*EXP(-CV531)+CP531*CS531</f>
        <v>2.0071749229698175</v>
      </c>
      <c r="DE531" s="195">
        <f t="shared" ref="DE531:DE594" si="592">DE530*EXP(-CY531)+CP531*(1-CS531)</f>
        <v>77.375820227647694</v>
      </c>
      <c r="DF531" s="195">
        <f t="shared" ref="DF531:DF594" si="593">SUM(CZ531:DE531)</f>
        <v>321.43077513419195</v>
      </c>
    </row>
    <row r="532" spans="89:110" x14ac:dyDescent="0.2">
      <c r="CK532" s="189">
        <v>530</v>
      </c>
      <c r="CL532" s="190">
        <f>'Litter calculation'!G$30+CK532</f>
        <v>43205</v>
      </c>
      <c r="CM532" s="193">
        <f t="shared" si="583"/>
        <v>4</v>
      </c>
      <c r="CN532" s="189">
        <f t="shared" si="577"/>
        <v>0.2</v>
      </c>
      <c r="CO532" s="194">
        <f t="shared" si="578"/>
        <v>0.1</v>
      </c>
      <c r="CP532" s="194">
        <f t="shared" si="579"/>
        <v>0.15</v>
      </c>
      <c r="CQ532" s="189">
        <f t="shared" si="580"/>
        <v>0.36870000000000003</v>
      </c>
      <c r="CR532" s="189">
        <f t="shared" si="584"/>
        <v>3.687E-2</v>
      </c>
      <c r="CS532" s="189">
        <f t="shared" si="584"/>
        <v>3.687E-2</v>
      </c>
      <c r="CT532" s="189">
        <f t="shared" si="581"/>
        <v>1.8599999999999998E-2</v>
      </c>
      <c r="CU532" s="189">
        <f t="shared" si="585"/>
        <v>1.8600000000000001E-3</v>
      </c>
      <c r="CV532" s="189">
        <f t="shared" si="585"/>
        <v>1.8600000000000001E-3</v>
      </c>
      <c r="CW532" s="189">
        <f t="shared" si="582"/>
        <v>2.9999999999999997E-4</v>
      </c>
      <c r="CX532" s="189">
        <f t="shared" si="586"/>
        <v>3.0000000000000001E-5</v>
      </c>
      <c r="CY532" s="189">
        <f t="shared" si="586"/>
        <v>3.0000000000000001E-5</v>
      </c>
      <c r="CZ532" s="195">
        <f t="shared" si="587"/>
        <v>7.0749395897716774</v>
      </c>
      <c r="DA532" s="195">
        <f t="shared" si="588"/>
        <v>138.22984248940784</v>
      </c>
      <c r="DB532" s="195">
        <f t="shared" si="589"/>
        <v>2.3598852203822882</v>
      </c>
      <c r="DC532" s="195">
        <f t="shared" si="590"/>
        <v>94.503015619912603</v>
      </c>
      <c r="DD532" s="195">
        <f t="shared" si="591"/>
        <v>2.008975547472629</v>
      </c>
      <c r="DE532" s="195">
        <f t="shared" si="592"/>
        <v>77.517968487859633</v>
      </c>
      <c r="DF532" s="195">
        <f t="shared" si="593"/>
        <v>321.69462695480672</v>
      </c>
    </row>
    <row r="533" spans="89:110" x14ac:dyDescent="0.2">
      <c r="CK533" s="189">
        <v>531</v>
      </c>
      <c r="CL533" s="190">
        <f>'Litter calculation'!G$30+CK533</f>
        <v>43206</v>
      </c>
      <c r="CM533" s="193">
        <f t="shared" si="583"/>
        <v>4</v>
      </c>
      <c r="CN533" s="189">
        <f t="shared" si="577"/>
        <v>0.2</v>
      </c>
      <c r="CO533" s="194">
        <f t="shared" si="578"/>
        <v>0.1</v>
      </c>
      <c r="CP533" s="194">
        <f t="shared" si="579"/>
        <v>0.15</v>
      </c>
      <c r="CQ533" s="189">
        <f t="shared" si="580"/>
        <v>0.36870000000000003</v>
      </c>
      <c r="CR533" s="189">
        <f t="shared" si="584"/>
        <v>3.687E-2</v>
      </c>
      <c r="CS533" s="189">
        <f t="shared" si="584"/>
        <v>3.687E-2</v>
      </c>
      <c r="CT533" s="189">
        <f t="shared" si="581"/>
        <v>1.8599999999999998E-2</v>
      </c>
      <c r="CU533" s="189">
        <f t="shared" si="585"/>
        <v>1.8600000000000001E-3</v>
      </c>
      <c r="CV533" s="189">
        <f t="shared" si="585"/>
        <v>1.8600000000000001E-3</v>
      </c>
      <c r="CW533" s="189">
        <f t="shared" si="582"/>
        <v>2.9999999999999997E-4</v>
      </c>
      <c r="CX533" s="189">
        <f t="shared" si="586"/>
        <v>3.0000000000000001E-5</v>
      </c>
      <c r="CY533" s="189">
        <f t="shared" si="586"/>
        <v>3.0000000000000001E-5</v>
      </c>
      <c r="CZ533" s="195">
        <f t="shared" si="587"/>
        <v>7.0183019839012237</v>
      </c>
      <c r="DA533" s="195">
        <f t="shared" si="588"/>
        <v>138.31463975638195</v>
      </c>
      <c r="DB533" s="195">
        <f t="shared" si="589"/>
        <v>2.359186913472088</v>
      </c>
      <c r="DC533" s="195">
        <f t="shared" si="590"/>
        <v>94.59649357196993</v>
      </c>
      <c r="DD533" s="195">
        <f t="shared" si="591"/>
        <v>2.0107728259266553</v>
      </c>
      <c r="DE533" s="195">
        <f t="shared" si="592"/>
        <v>77.66011248368774</v>
      </c>
      <c r="DF533" s="195">
        <f t="shared" si="593"/>
        <v>321.95950753533958</v>
      </c>
    </row>
    <row r="534" spans="89:110" x14ac:dyDescent="0.2">
      <c r="CK534" s="189">
        <v>532</v>
      </c>
      <c r="CL534" s="190">
        <f>'Litter calculation'!G$30+CK534</f>
        <v>43207</v>
      </c>
      <c r="CM534" s="193">
        <f t="shared" si="583"/>
        <v>4</v>
      </c>
      <c r="CN534" s="189">
        <f t="shared" si="577"/>
        <v>0.2</v>
      </c>
      <c r="CO534" s="194">
        <f t="shared" si="578"/>
        <v>0.1</v>
      </c>
      <c r="CP534" s="194">
        <f t="shared" si="579"/>
        <v>0.15</v>
      </c>
      <c r="CQ534" s="189">
        <f t="shared" si="580"/>
        <v>0.36870000000000003</v>
      </c>
      <c r="CR534" s="189">
        <f t="shared" si="584"/>
        <v>3.687E-2</v>
      </c>
      <c r="CS534" s="189">
        <f t="shared" si="584"/>
        <v>3.687E-2</v>
      </c>
      <c r="CT534" s="189">
        <f t="shared" si="581"/>
        <v>1.8599999999999998E-2</v>
      </c>
      <c r="CU534" s="189">
        <f t="shared" si="585"/>
        <v>1.8600000000000001E-3</v>
      </c>
      <c r="CV534" s="189">
        <f t="shared" si="585"/>
        <v>1.8600000000000001E-3</v>
      </c>
      <c r="CW534" s="189">
        <f t="shared" si="582"/>
        <v>2.9999999999999997E-4</v>
      </c>
      <c r="CX534" s="189">
        <f t="shared" si="586"/>
        <v>3.0000000000000001E-5</v>
      </c>
      <c r="CY534" s="189">
        <f t="shared" si="586"/>
        <v>3.0000000000000001E-5</v>
      </c>
      <c r="CZ534" s="195">
        <f t="shared" si="587"/>
        <v>6.9627081007879648</v>
      </c>
      <c r="DA534" s="195">
        <f t="shared" si="588"/>
        <v>138.39941158799147</v>
      </c>
      <c r="DB534" s="195">
        <f t="shared" si="589"/>
        <v>2.358489904205558</v>
      </c>
      <c r="DC534" s="195">
        <f t="shared" si="590"/>
        <v>94.689968719730757</v>
      </c>
      <c r="DD534" s="195">
        <f t="shared" si="591"/>
        <v>2.0125667645497627</v>
      </c>
      <c r="DE534" s="195">
        <f t="shared" si="592"/>
        <v>77.802252215259927</v>
      </c>
      <c r="DF534" s="195">
        <f t="shared" si="593"/>
        <v>322.22539729252549</v>
      </c>
    </row>
    <row r="535" spans="89:110" x14ac:dyDescent="0.2">
      <c r="CK535" s="189">
        <v>533</v>
      </c>
      <c r="CL535" s="190">
        <f>'Litter calculation'!G$30+CK535</f>
        <v>43208</v>
      </c>
      <c r="CM535" s="193">
        <f t="shared" si="583"/>
        <v>4</v>
      </c>
      <c r="CN535" s="189">
        <f t="shared" si="577"/>
        <v>0.2</v>
      </c>
      <c r="CO535" s="194">
        <f t="shared" si="578"/>
        <v>0.1</v>
      </c>
      <c r="CP535" s="194">
        <f t="shared" si="579"/>
        <v>0.15</v>
      </c>
      <c r="CQ535" s="189">
        <f t="shared" si="580"/>
        <v>0.36870000000000003</v>
      </c>
      <c r="CR535" s="189">
        <f t="shared" si="584"/>
        <v>3.687E-2</v>
      </c>
      <c r="CS535" s="189">
        <f t="shared" si="584"/>
        <v>3.687E-2</v>
      </c>
      <c r="CT535" s="189">
        <f t="shared" si="581"/>
        <v>1.8599999999999998E-2</v>
      </c>
      <c r="CU535" s="189">
        <f t="shared" si="585"/>
        <v>1.8600000000000001E-3</v>
      </c>
      <c r="CV535" s="189">
        <f t="shared" si="585"/>
        <v>1.8600000000000001E-3</v>
      </c>
      <c r="CW535" s="189">
        <f t="shared" si="582"/>
        <v>2.9999999999999997E-4</v>
      </c>
      <c r="CX535" s="189">
        <f t="shared" si="586"/>
        <v>3.0000000000000001E-5</v>
      </c>
      <c r="CY535" s="189">
        <f t="shared" si="586"/>
        <v>3.0000000000000001E-5</v>
      </c>
      <c r="CZ535" s="195">
        <f t="shared" si="587"/>
        <v>6.9081387066175974</v>
      </c>
      <c r="DA535" s="195">
        <f t="shared" si="588"/>
        <v>138.48415799186586</v>
      </c>
      <c r="DB535" s="195">
        <f t="shared" si="589"/>
        <v>2.3577941901713242</v>
      </c>
      <c r="DC535" s="195">
        <f t="shared" si="590"/>
        <v>94.783441063279227</v>
      </c>
      <c r="DD535" s="195">
        <f t="shared" si="591"/>
        <v>2.0143573695482631</v>
      </c>
      <c r="DE535" s="195">
        <f t="shared" si="592"/>
        <v>77.944387682704132</v>
      </c>
      <c r="DF535" s="195">
        <f t="shared" si="593"/>
        <v>322.49227700418635</v>
      </c>
    </row>
    <row r="536" spans="89:110" x14ac:dyDescent="0.2">
      <c r="CK536" s="189">
        <v>534</v>
      </c>
      <c r="CL536" s="190">
        <f>'Litter calculation'!G$30+CK536</f>
        <v>43209</v>
      </c>
      <c r="CM536" s="193">
        <f t="shared" si="583"/>
        <v>4</v>
      </c>
      <c r="CN536" s="189">
        <f t="shared" si="577"/>
        <v>0.2</v>
      </c>
      <c r="CO536" s="194">
        <f t="shared" si="578"/>
        <v>0.1</v>
      </c>
      <c r="CP536" s="194">
        <f t="shared" si="579"/>
        <v>0.15</v>
      </c>
      <c r="CQ536" s="189">
        <f t="shared" si="580"/>
        <v>0.36870000000000003</v>
      </c>
      <c r="CR536" s="189">
        <f t="shared" si="584"/>
        <v>3.687E-2</v>
      </c>
      <c r="CS536" s="189">
        <f t="shared" si="584"/>
        <v>3.687E-2</v>
      </c>
      <c r="CT536" s="189">
        <f t="shared" si="581"/>
        <v>1.8599999999999998E-2</v>
      </c>
      <c r="CU536" s="189">
        <f t="shared" si="585"/>
        <v>1.8600000000000001E-3</v>
      </c>
      <c r="CV536" s="189">
        <f t="shared" si="585"/>
        <v>1.8600000000000001E-3</v>
      </c>
      <c r="CW536" s="189">
        <f t="shared" si="582"/>
        <v>2.9999999999999997E-4</v>
      </c>
      <c r="CX536" s="189">
        <f t="shared" si="586"/>
        <v>3.0000000000000001E-5</v>
      </c>
      <c r="CY536" s="189">
        <f t="shared" si="586"/>
        <v>3.0000000000000001E-5</v>
      </c>
      <c r="CZ536" s="195">
        <f t="shared" si="587"/>
        <v>6.8545749220182319</v>
      </c>
      <c r="DA536" s="195">
        <f t="shared" si="588"/>
        <v>138.56887897563229</v>
      </c>
      <c r="DB536" s="195">
        <f t="shared" si="589"/>
        <v>2.3570997689624935</v>
      </c>
      <c r="DC536" s="195">
        <f t="shared" si="590"/>
        <v>94.876910602699454</v>
      </c>
      <c r="DD536" s="195">
        <f t="shared" si="591"/>
        <v>2.0161446471169353</v>
      </c>
      <c r="DE536" s="195">
        <f t="shared" si="592"/>
        <v>78.086518886148269</v>
      </c>
      <c r="DF536" s="195">
        <f t="shared" si="593"/>
        <v>322.7601278025777</v>
      </c>
    </row>
    <row r="537" spans="89:110" x14ac:dyDescent="0.2">
      <c r="CK537" s="189">
        <v>535</v>
      </c>
      <c r="CL537" s="190">
        <f>'Litter calculation'!G$30+CK537</f>
        <v>43210</v>
      </c>
      <c r="CM537" s="193">
        <f t="shared" si="583"/>
        <v>4</v>
      </c>
      <c r="CN537" s="189">
        <f t="shared" si="577"/>
        <v>0.2</v>
      </c>
      <c r="CO537" s="194">
        <f t="shared" si="578"/>
        <v>0.1</v>
      </c>
      <c r="CP537" s="194">
        <f t="shared" si="579"/>
        <v>0.15</v>
      </c>
      <c r="CQ537" s="189">
        <f t="shared" si="580"/>
        <v>0.36870000000000003</v>
      </c>
      <c r="CR537" s="189">
        <f t="shared" si="584"/>
        <v>3.687E-2</v>
      </c>
      <c r="CS537" s="189">
        <f t="shared" si="584"/>
        <v>3.687E-2</v>
      </c>
      <c r="CT537" s="189">
        <f t="shared" si="581"/>
        <v>1.8599999999999998E-2</v>
      </c>
      <c r="CU537" s="189">
        <f t="shared" si="585"/>
        <v>1.8600000000000001E-3</v>
      </c>
      <c r="CV537" s="189">
        <f t="shared" si="585"/>
        <v>1.8600000000000001E-3</v>
      </c>
      <c r="CW537" s="189">
        <f t="shared" si="582"/>
        <v>2.9999999999999997E-4</v>
      </c>
      <c r="CX537" s="189">
        <f t="shared" si="586"/>
        <v>3.0000000000000001E-5</v>
      </c>
      <c r="CY537" s="189">
        <f t="shared" si="586"/>
        <v>3.0000000000000001E-5</v>
      </c>
      <c r="CZ537" s="195">
        <f t="shared" si="587"/>
        <v>6.8019982155286955</v>
      </c>
      <c r="DA537" s="195">
        <f t="shared" si="588"/>
        <v>138.65357454691565</v>
      </c>
      <c r="DB537" s="195">
        <f t="shared" si="589"/>
        <v>2.356406638176646</v>
      </c>
      <c r="DC537" s="195">
        <f t="shared" si="590"/>
        <v>94.970377338075551</v>
      </c>
      <c r="DD537" s="195">
        <f t="shared" si="591"/>
        <v>2.0179286034390467</v>
      </c>
      <c r="DE537" s="195">
        <f t="shared" si="592"/>
        <v>78.228645825720264</v>
      </c>
      <c r="DF537" s="195">
        <f t="shared" si="593"/>
        <v>323.02893116785583</v>
      </c>
    </row>
    <row r="538" spans="89:110" x14ac:dyDescent="0.2">
      <c r="CK538" s="189">
        <v>536</v>
      </c>
      <c r="CL538" s="190">
        <f>'Litter calculation'!G$30+CK538</f>
        <v>43211</v>
      </c>
      <c r="CM538" s="193">
        <f t="shared" si="583"/>
        <v>4</v>
      </c>
      <c r="CN538" s="189">
        <f t="shared" si="577"/>
        <v>0.2</v>
      </c>
      <c r="CO538" s="194">
        <f t="shared" si="578"/>
        <v>0.1</v>
      </c>
      <c r="CP538" s="194">
        <f t="shared" si="579"/>
        <v>0.15</v>
      </c>
      <c r="CQ538" s="189">
        <f t="shared" si="580"/>
        <v>0.36870000000000003</v>
      </c>
      <c r="CR538" s="189">
        <f t="shared" si="584"/>
        <v>3.687E-2</v>
      </c>
      <c r="CS538" s="189">
        <f t="shared" si="584"/>
        <v>3.687E-2</v>
      </c>
      <c r="CT538" s="189">
        <f t="shared" si="581"/>
        <v>1.8599999999999998E-2</v>
      </c>
      <c r="CU538" s="189">
        <f t="shared" si="585"/>
        <v>1.8600000000000001E-3</v>
      </c>
      <c r="CV538" s="189">
        <f t="shared" si="585"/>
        <v>1.8600000000000001E-3</v>
      </c>
      <c r="CW538" s="189">
        <f t="shared" si="582"/>
        <v>2.9999999999999997E-4</v>
      </c>
      <c r="CX538" s="189">
        <f t="shared" si="586"/>
        <v>3.0000000000000001E-5</v>
      </c>
      <c r="CY538" s="189">
        <f t="shared" si="586"/>
        <v>3.0000000000000001E-5</v>
      </c>
      <c r="CZ538" s="195">
        <f t="shared" si="587"/>
        <v>6.7503903971872035</v>
      </c>
      <c r="DA538" s="195">
        <f t="shared" si="588"/>
        <v>138.73824471333853</v>
      </c>
      <c r="DB538" s="195">
        <f t="shared" si="589"/>
        <v>2.3557147954158255</v>
      </c>
      <c r="DC538" s="195">
        <f t="shared" si="590"/>
        <v>95.063841269491647</v>
      </c>
      <c r="DD538" s="195">
        <f t="shared" si="591"/>
        <v>2.019709244686374</v>
      </c>
      <c r="DE538" s="195">
        <f t="shared" si="592"/>
        <v>78.370768501548028</v>
      </c>
      <c r="DF538" s="195">
        <f t="shared" si="593"/>
        <v>323.29866892166763</v>
      </c>
    </row>
    <row r="539" spans="89:110" x14ac:dyDescent="0.2">
      <c r="CK539" s="189">
        <v>537</v>
      </c>
      <c r="CL539" s="190">
        <f>'Litter calculation'!G$30+CK539</f>
        <v>43212</v>
      </c>
      <c r="CM539" s="193">
        <f t="shared" si="583"/>
        <v>4</v>
      </c>
      <c r="CN539" s="189">
        <f t="shared" si="577"/>
        <v>0.2</v>
      </c>
      <c r="CO539" s="194">
        <f t="shared" si="578"/>
        <v>0.1</v>
      </c>
      <c r="CP539" s="194">
        <f t="shared" si="579"/>
        <v>0.15</v>
      </c>
      <c r="CQ539" s="189">
        <f t="shared" si="580"/>
        <v>0.36870000000000003</v>
      </c>
      <c r="CR539" s="189">
        <f t="shared" si="584"/>
        <v>3.687E-2</v>
      </c>
      <c r="CS539" s="189">
        <f t="shared" si="584"/>
        <v>3.687E-2</v>
      </c>
      <c r="CT539" s="189">
        <f t="shared" si="581"/>
        <v>1.8599999999999998E-2</v>
      </c>
      <c r="CU539" s="189">
        <f t="shared" si="585"/>
        <v>1.8600000000000001E-3</v>
      </c>
      <c r="CV539" s="189">
        <f t="shared" si="585"/>
        <v>1.8600000000000001E-3</v>
      </c>
      <c r="CW539" s="189">
        <f t="shared" si="582"/>
        <v>2.9999999999999997E-4</v>
      </c>
      <c r="CX539" s="189">
        <f t="shared" si="586"/>
        <v>3.0000000000000001E-5</v>
      </c>
      <c r="CY539" s="189">
        <f t="shared" si="586"/>
        <v>3.0000000000000001E-5</v>
      </c>
      <c r="CZ539" s="195">
        <f t="shared" si="587"/>
        <v>6.6997336122381785</v>
      </c>
      <c r="DA539" s="195">
        <f t="shared" si="588"/>
        <v>138.82288948252128</v>
      </c>
      <c r="DB539" s="195">
        <f t="shared" si="589"/>
        <v>2.3550242382865321</v>
      </c>
      <c r="DC539" s="195">
        <f t="shared" si="590"/>
        <v>95.157302397031856</v>
      </c>
      <c r="DD539" s="195">
        <f t="shared" si="591"/>
        <v>2.0214865770192261</v>
      </c>
      <c r="DE539" s="195">
        <f t="shared" si="592"/>
        <v>78.512886913759473</v>
      </c>
      <c r="DF539" s="195">
        <f t="shared" si="593"/>
        <v>323.56932322085657</v>
      </c>
    </row>
    <row r="540" spans="89:110" x14ac:dyDescent="0.2">
      <c r="CK540" s="189">
        <v>538</v>
      </c>
      <c r="CL540" s="190">
        <f>'Litter calculation'!G$30+CK540</f>
        <v>43213</v>
      </c>
      <c r="CM540" s="193">
        <f t="shared" si="583"/>
        <v>4</v>
      </c>
      <c r="CN540" s="189">
        <f t="shared" si="577"/>
        <v>0.2</v>
      </c>
      <c r="CO540" s="194">
        <f t="shared" si="578"/>
        <v>0.1</v>
      </c>
      <c r="CP540" s="194">
        <f t="shared" si="579"/>
        <v>0.15</v>
      </c>
      <c r="CQ540" s="189">
        <f t="shared" si="580"/>
        <v>0.36870000000000003</v>
      </c>
      <c r="CR540" s="189">
        <f t="shared" si="584"/>
        <v>3.687E-2</v>
      </c>
      <c r="CS540" s="189">
        <f t="shared" si="584"/>
        <v>3.687E-2</v>
      </c>
      <c r="CT540" s="189">
        <f t="shared" si="581"/>
        <v>1.8599999999999998E-2</v>
      </c>
      <c r="CU540" s="189">
        <f t="shared" si="585"/>
        <v>1.8600000000000001E-3</v>
      </c>
      <c r="CV540" s="189">
        <f t="shared" si="585"/>
        <v>1.8600000000000001E-3</v>
      </c>
      <c r="CW540" s="189">
        <f t="shared" si="582"/>
        <v>2.9999999999999997E-4</v>
      </c>
      <c r="CX540" s="189">
        <f t="shared" si="586"/>
        <v>3.0000000000000001E-5</v>
      </c>
      <c r="CY540" s="189">
        <f t="shared" si="586"/>
        <v>3.0000000000000001E-5</v>
      </c>
      <c r="CZ540" s="195">
        <f t="shared" si="587"/>
        <v>6.6500103349550423</v>
      </c>
      <c r="DA540" s="195">
        <f t="shared" si="588"/>
        <v>138.9075088620819</v>
      </c>
      <c r="DB540" s="195">
        <f t="shared" si="589"/>
        <v>2.354334964399714</v>
      </c>
      <c r="DC540" s="195">
        <f t="shared" si="590"/>
        <v>95.250760720780292</v>
      </c>
      <c r="DD540" s="195">
        <f t="shared" si="591"/>
        <v>2.0232606065864629</v>
      </c>
      <c r="DE540" s="195">
        <f t="shared" si="592"/>
        <v>78.655001062482512</v>
      </c>
      <c r="DF540" s="195">
        <f t="shared" si="593"/>
        <v>323.84087655128599</v>
      </c>
    </row>
    <row r="541" spans="89:110" x14ac:dyDescent="0.2">
      <c r="CK541" s="189">
        <v>539</v>
      </c>
      <c r="CL541" s="190">
        <f>'Litter calculation'!G$30+CK541</f>
        <v>43214</v>
      </c>
      <c r="CM541" s="193">
        <f t="shared" si="583"/>
        <v>4</v>
      </c>
      <c r="CN541" s="189">
        <f t="shared" si="577"/>
        <v>0.2</v>
      </c>
      <c r="CO541" s="194">
        <f t="shared" si="578"/>
        <v>0.1</v>
      </c>
      <c r="CP541" s="194">
        <f t="shared" si="579"/>
        <v>0.15</v>
      </c>
      <c r="CQ541" s="189">
        <f t="shared" si="580"/>
        <v>0.36870000000000003</v>
      </c>
      <c r="CR541" s="189">
        <f t="shared" si="584"/>
        <v>3.687E-2</v>
      </c>
      <c r="CS541" s="189">
        <f t="shared" si="584"/>
        <v>3.687E-2</v>
      </c>
      <c r="CT541" s="189">
        <f t="shared" si="581"/>
        <v>1.8599999999999998E-2</v>
      </c>
      <c r="CU541" s="189">
        <f t="shared" si="585"/>
        <v>1.8600000000000001E-3</v>
      </c>
      <c r="CV541" s="189">
        <f t="shared" si="585"/>
        <v>1.8600000000000001E-3</v>
      </c>
      <c r="CW541" s="189">
        <f t="shared" si="582"/>
        <v>2.9999999999999997E-4</v>
      </c>
      <c r="CX541" s="189">
        <f t="shared" si="586"/>
        <v>3.0000000000000001E-5</v>
      </c>
      <c r="CY541" s="189">
        <f t="shared" si="586"/>
        <v>3.0000000000000001E-5</v>
      </c>
      <c r="CZ541" s="195">
        <f t="shared" si="587"/>
        <v>6.6012033625768378</v>
      </c>
      <c r="DA541" s="195">
        <f t="shared" si="588"/>
        <v>138.99210285963613</v>
      </c>
      <c r="DB541" s="195">
        <f t="shared" si="589"/>
        <v>2.353646971370758</v>
      </c>
      <c r="DC541" s="195">
        <f t="shared" si="590"/>
        <v>95.344216240821083</v>
      </c>
      <c r="DD541" s="195">
        <f t="shared" si="591"/>
        <v>2.0250313395255195</v>
      </c>
      <c r="DE541" s="195">
        <f t="shared" si="592"/>
        <v>78.797110947845042</v>
      </c>
      <c r="DF541" s="195">
        <f t="shared" si="593"/>
        <v>324.11331172177535</v>
      </c>
    </row>
    <row r="542" spans="89:110" x14ac:dyDescent="0.2">
      <c r="CK542" s="189">
        <v>540</v>
      </c>
      <c r="CL542" s="190">
        <f>'Litter calculation'!G$30+CK542</f>
        <v>43215</v>
      </c>
      <c r="CM542" s="193">
        <f t="shared" si="583"/>
        <v>4</v>
      </c>
      <c r="CN542" s="189">
        <f t="shared" si="577"/>
        <v>0.2</v>
      </c>
      <c r="CO542" s="194">
        <f t="shared" si="578"/>
        <v>0.1</v>
      </c>
      <c r="CP542" s="194">
        <f t="shared" si="579"/>
        <v>0.15</v>
      </c>
      <c r="CQ542" s="189">
        <f t="shared" si="580"/>
        <v>0.36870000000000003</v>
      </c>
      <c r="CR542" s="189">
        <f t="shared" si="584"/>
        <v>3.687E-2</v>
      </c>
      <c r="CS542" s="189">
        <f t="shared" si="584"/>
        <v>3.687E-2</v>
      </c>
      <c r="CT542" s="189">
        <f t="shared" si="581"/>
        <v>1.8599999999999998E-2</v>
      </c>
      <c r="CU542" s="189">
        <f t="shared" si="585"/>
        <v>1.8600000000000001E-3</v>
      </c>
      <c r="CV542" s="189">
        <f t="shared" si="585"/>
        <v>1.8600000000000001E-3</v>
      </c>
      <c r="CW542" s="189">
        <f t="shared" si="582"/>
        <v>2.9999999999999997E-4</v>
      </c>
      <c r="CX542" s="189">
        <f t="shared" si="586"/>
        <v>3.0000000000000001E-5</v>
      </c>
      <c r="CY542" s="189">
        <f t="shared" si="586"/>
        <v>3.0000000000000001E-5</v>
      </c>
      <c r="CZ542" s="195">
        <f t="shared" si="587"/>
        <v>6.5532958093565945</v>
      </c>
      <c r="DA542" s="195">
        <f t="shared" si="588"/>
        <v>139.07667148279745</v>
      </c>
      <c r="DB542" s="195">
        <f t="shared" si="589"/>
        <v>2.352960256819483</v>
      </c>
      <c r="DC542" s="195">
        <f t="shared" si="590"/>
        <v>95.43766895723833</v>
      </c>
      <c r="DD542" s="195">
        <f t="shared" si="591"/>
        <v>2.0267987819624249</v>
      </c>
      <c r="DE542" s="195">
        <f t="shared" si="592"/>
        <v>78.939216569974946</v>
      </c>
      <c r="DF542" s="195">
        <f t="shared" si="593"/>
        <v>324.38661185814919</v>
      </c>
    </row>
    <row r="543" spans="89:110" x14ac:dyDescent="0.2">
      <c r="CK543" s="189">
        <v>541</v>
      </c>
      <c r="CL543" s="190">
        <f>'Litter calculation'!G$30+CK543</f>
        <v>43216</v>
      </c>
      <c r="CM543" s="193">
        <f t="shared" si="583"/>
        <v>4</v>
      </c>
      <c r="CN543" s="189">
        <f t="shared" si="577"/>
        <v>0.2</v>
      </c>
      <c r="CO543" s="194">
        <f t="shared" si="578"/>
        <v>0.1</v>
      </c>
      <c r="CP543" s="194">
        <f t="shared" si="579"/>
        <v>0.15</v>
      </c>
      <c r="CQ543" s="189">
        <f t="shared" si="580"/>
        <v>0.36870000000000003</v>
      </c>
      <c r="CR543" s="189">
        <f t="shared" ref="CR543:CS562" si="594">IF($CM543=12,$D$50,IF($CM543&lt;=2,$D$50,IF($CM543&lt;=5,$D$52,IF($CM543&lt;=8,$D$54,$D$56))))</f>
        <v>3.687E-2</v>
      </c>
      <c r="CS543" s="189">
        <f t="shared" si="594"/>
        <v>3.687E-2</v>
      </c>
      <c r="CT543" s="189">
        <f t="shared" si="581"/>
        <v>1.8599999999999998E-2</v>
      </c>
      <c r="CU543" s="189">
        <f t="shared" ref="CU543:CV562" si="595">IF($CM543=12,$D$58,IF($CM543&lt;=2,$D$58,IF($CM543&lt;=5,$D$60,IF($CM543&lt;=8,$D$62,$D$64))))</f>
        <v>1.8600000000000001E-3</v>
      </c>
      <c r="CV543" s="189">
        <f t="shared" si="595"/>
        <v>1.8600000000000001E-3</v>
      </c>
      <c r="CW543" s="189">
        <f t="shared" si="582"/>
        <v>2.9999999999999997E-4</v>
      </c>
      <c r="CX543" s="189">
        <f t="shared" ref="CX543:CY562" si="596">IF($CM543=12,$D$66,IF($CM543&lt;=2,$D$66,IF($CM543&lt;=5,$D$68,IF($CM543&lt;=8,$D$70,$D$72))))</f>
        <v>3.0000000000000001E-5</v>
      </c>
      <c r="CY543" s="189">
        <f t="shared" si="596"/>
        <v>3.0000000000000001E-5</v>
      </c>
      <c r="CZ543" s="195">
        <f t="shared" si="587"/>
        <v>6.5062711007193634</v>
      </c>
      <c r="DA543" s="195">
        <f t="shared" si="588"/>
        <v>139.16121473917704</v>
      </c>
      <c r="DB543" s="195">
        <f t="shared" si="589"/>
        <v>2.3522748183701307</v>
      </c>
      <c r="DC543" s="195">
        <f t="shared" si="590"/>
        <v>95.531118870116131</v>
      </c>
      <c r="DD543" s="195">
        <f t="shared" si="591"/>
        <v>2.0285629400118252</v>
      </c>
      <c r="DE543" s="195">
        <f t="shared" si="592"/>
        <v>79.081317929000136</v>
      </c>
      <c r="DF543" s="195">
        <f t="shared" si="593"/>
        <v>324.6607603973946</v>
      </c>
    </row>
    <row r="544" spans="89:110" x14ac:dyDescent="0.2">
      <c r="CK544" s="189">
        <v>542</v>
      </c>
      <c r="CL544" s="190">
        <f>'Litter calculation'!G$30+CK544</f>
        <v>43217</v>
      </c>
      <c r="CM544" s="193">
        <f t="shared" si="583"/>
        <v>4</v>
      </c>
      <c r="CN544" s="189">
        <f t="shared" si="577"/>
        <v>0.2</v>
      </c>
      <c r="CO544" s="194">
        <f t="shared" si="578"/>
        <v>0.1</v>
      </c>
      <c r="CP544" s="194">
        <f t="shared" si="579"/>
        <v>0.15</v>
      </c>
      <c r="CQ544" s="189">
        <f t="shared" si="580"/>
        <v>0.36870000000000003</v>
      </c>
      <c r="CR544" s="189">
        <f t="shared" si="594"/>
        <v>3.687E-2</v>
      </c>
      <c r="CS544" s="189">
        <f t="shared" si="594"/>
        <v>3.687E-2</v>
      </c>
      <c r="CT544" s="189">
        <f t="shared" si="581"/>
        <v>1.8599999999999998E-2</v>
      </c>
      <c r="CU544" s="189">
        <f t="shared" si="595"/>
        <v>1.8600000000000001E-3</v>
      </c>
      <c r="CV544" s="189">
        <f t="shared" si="595"/>
        <v>1.8600000000000001E-3</v>
      </c>
      <c r="CW544" s="189">
        <f t="shared" si="582"/>
        <v>2.9999999999999997E-4</v>
      </c>
      <c r="CX544" s="189">
        <f t="shared" si="596"/>
        <v>3.0000000000000001E-5</v>
      </c>
      <c r="CY544" s="189">
        <f t="shared" si="596"/>
        <v>3.0000000000000001E-5</v>
      </c>
      <c r="CZ544" s="195">
        <f t="shared" si="587"/>
        <v>6.4601129675279125</v>
      </c>
      <c r="DA544" s="195">
        <f t="shared" si="588"/>
        <v>139.24573263638376</v>
      </c>
      <c r="DB544" s="195">
        <f t="shared" si="589"/>
        <v>2.3515906536513578</v>
      </c>
      <c r="DC544" s="195">
        <f t="shared" si="590"/>
        <v>95.624565979538602</v>
      </c>
      <c r="DD544" s="195">
        <f t="shared" si="591"/>
        <v>2.0303238197770028</v>
      </c>
      <c r="DE544" s="195">
        <f t="shared" si="592"/>
        <v>79.22341502504851</v>
      </c>
      <c r="DF544" s="195">
        <f t="shared" si="593"/>
        <v>324.93574108192718</v>
      </c>
    </row>
    <row r="545" spans="89:110" x14ac:dyDescent="0.2">
      <c r="CK545" s="189">
        <v>543</v>
      </c>
      <c r="CL545" s="190">
        <f>'Litter calculation'!G$30+CK545</f>
        <v>43218</v>
      </c>
      <c r="CM545" s="193">
        <f t="shared" si="583"/>
        <v>4</v>
      </c>
      <c r="CN545" s="189">
        <f t="shared" si="577"/>
        <v>0.2</v>
      </c>
      <c r="CO545" s="194">
        <f t="shared" si="578"/>
        <v>0.1</v>
      </c>
      <c r="CP545" s="194">
        <f t="shared" si="579"/>
        <v>0.15</v>
      </c>
      <c r="CQ545" s="189">
        <f t="shared" si="580"/>
        <v>0.36870000000000003</v>
      </c>
      <c r="CR545" s="189">
        <f t="shared" si="594"/>
        <v>3.687E-2</v>
      </c>
      <c r="CS545" s="189">
        <f t="shared" si="594"/>
        <v>3.687E-2</v>
      </c>
      <c r="CT545" s="189">
        <f t="shared" si="581"/>
        <v>1.8599999999999998E-2</v>
      </c>
      <c r="CU545" s="189">
        <f t="shared" si="595"/>
        <v>1.8600000000000001E-3</v>
      </c>
      <c r="CV545" s="189">
        <f t="shared" si="595"/>
        <v>1.8600000000000001E-3</v>
      </c>
      <c r="CW545" s="189">
        <f t="shared" si="582"/>
        <v>2.9999999999999997E-4</v>
      </c>
      <c r="CX545" s="189">
        <f t="shared" si="596"/>
        <v>3.0000000000000001E-5</v>
      </c>
      <c r="CY545" s="189">
        <f t="shared" si="596"/>
        <v>3.0000000000000001E-5</v>
      </c>
      <c r="CZ545" s="195">
        <f t="shared" si="587"/>
        <v>6.4148054404540957</v>
      </c>
      <c r="DA545" s="195">
        <f t="shared" si="588"/>
        <v>139.33022518202426</v>
      </c>
      <c r="DB545" s="195">
        <f t="shared" si="589"/>
        <v>2.3509077602962272</v>
      </c>
      <c r="DC545" s="195">
        <f t="shared" si="590"/>
        <v>95.718010285589841</v>
      </c>
      <c r="DD545" s="195">
        <f t="shared" si="591"/>
        <v>2.0320814273498997</v>
      </c>
      <c r="DE545" s="195">
        <f t="shared" si="592"/>
        <v>79.365507858247938</v>
      </c>
      <c r="DF545" s="195">
        <f t="shared" si="593"/>
        <v>325.21153795396231</v>
      </c>
    </row>
    <row r="546" spans="89:110" x14ac:dyDescent="0.2">
      <c r="CK546" s="189">
        <v>544</v>
      </c>
      <c r="CL546" s="190">
        <f>'Litter calculation'!G$30+CK546</f>
        <v>43219</v>
      </c>
      <c r="CM546" s="193">
        <f t="shared" si="583"/>
        <v>4</v>
      </c>
      <c r="CN546" s="189">
        <f t="shared" si="577"/>
        <v>0.2</v>
      </c>
      <c r="CO546" s="194">
        <f t="shared" si="578"/>
        <v>0.1</v>
      </c>
      <c r="CP546" s="194">
        <f t="shared" si="579"/>
        <v>0.15</v>
      </c>
      <c r="CQ546" s="189">
        <f t="shared" si="580"/>
        <v>0.36870000000000003</v>
      </c>
      <c r="CR546" s="189">
        <f t="shared" si="594"/>
        <v>3.687E-2</v>
      </c>
      <c r="CS546" s="189">
        <f t="shared" si="594"/>
        <v>3.687E-2</v>
      </c>
      <c r="CT546" s="189">
        <f t="shared" si="581"/>
        <v>1.8599999999999998E-2</v>
      </c>
      <c r="CU546" s="189">
        <f t="shared" si="595"/>
        <v>1.8600000000000001E-3</v>
      </c>
      <c r="CV546" s="189">
        <f t="shared" si="595"/>
        <v>1.8600000000000001E-3</v>
      </c>
      <c r="CW546" s="189">
        <f t="shared" si="582"/>
        <v>2.9999999999999997E-4</v>
      </c>
      <c r="CX546" s="189">
        <f t="shared" si="596"/>
        <v>3.0000000000000001E-5</v>
      </c>
      <c r="CY546" s="189">
        <f t="shared" si="596"/>
        <v>3.0000000000000001E-5</v>
      </c>
      <c r="CZ546" s="195">
        <f t="shared" si="587"/>
        <v>6.3703328444539427</v>
      </c>
      <c r="DA546" s="195">
        <f t="shared" si="588"/>
        <v>139.41469238370286</v>
      </c>
      <c r="DB546" s="195">
        <f t="shared" si="589"/>
        <v>2.3502261359421999</v>
      </c>
      <c r="DC546" s="195">
        <f t="shared" si="590"/>
        <v>95.811451788353949</v>
      </c>
      <c r="DD546" s="195">
        <f t="shared" si="591"/>
        <v>2.0338357688111364</v>
      </c>
      <c r="DE546" s="195">
        <f t="shared" si="592"/>
        <v>79.507596428726316</v>
      </c>
      <c r="DF546" s="195">
        <f t="shared" si="593"/>
        <v>325.48813534999039</v>
      </c>
    </row>
    <row r="547" spans="89:110" x14ac:dyDescent="0.2">
      <c r="CK547" s="189">
        <v>545</v>
      </c>
      <c r="CL547" s="190">
        <f>'Litter calculation'!G$30+CK547</f>
        <v>43220</v>
      </c>
      <c r="CM547" s="193">
        <f t="shared" si="583"/>
        <v>4</v>
      </c>
      <c r="CN547" s="189">
        <f t="shared" si="577"/>
        <v>0.2</v>
      </c>
      <c r="CO547" s="194">
        <f t="shared" si="578"/>
        <v>0.1</v>
      </c>
      <c r="CP547" s="194">
        <f t="shared" si="579"/>
        <v>0.15</v>
      </c>
      <c r="CQ547" s="189">
        <f t="shared" si="580"/>
        <v>0.36870000000000003</v>
      </c>
      <c r="CR547" s="189">
        <f t="shared" si="594"/>
        <v>3.687E-2</v>
      </c>
      <c r="CS547" s="189">
        <f t="shared" si="594"/>
        <v>3.687E-2</v>
      </c>
      <c r="CT547" s="189">
        <f t="shared" si="581"/>
        <v>1.8599999999999998E-2</v>
      </c>
      <c r="CU547" s="189">
        <f t="shared" si="595"/>
        <v>1.8600000000000001E-3</v>
      </c>
      <c r="CV547" s="189">
        <f t="shared" si="595"/>
        <v>1.8600000000000001E-3</v>
      </c>
      <c r="CW547" s="189">
        <f t="shared" si="582"/>
        <v>2.9999999999999997E-4</v>
      </c>
      <c r="CX547" s="189">
        <f t="shared" si="596"/>
        <v>3.0000000000000001E-5</v>
      </c>
      <c r="CY547" s="189">
        <f t="shared" si="596"/>
        <v>3.0000000000000001E-5</v>
      </c>
      <c r="CZ547" s="195">
        <f t="shared" si="587"/>
        <v>6.3266797933445655</v>
      </c>
      <c r="DA547" s="195">
        <f t="shared" si="588"/>
        <v>139.49913424902158</v>
      </c>
      <c r="DB547" s="195">
        <f t="shared" si="589"/>
        <v>2.349545778231128</v>
      </c>
      <c r="DC547" s="195">
        <f t="shared" si="590"/>
        <v>95.904890487915011</v>
      </c>
      <c r="DD547" s="195">
        <f t="shared" si="591"/>
        <v>2.0355868502300343</v>
      </c>
      <c r="DE547" s="195">
        <f t="shared" si="592"/>
        <v>79.649680736611515</v>
      </c>
      <c r="DF547" s="195">
        <f t="shared" si="593"/>
        <v>325.76551789535381</v>
      </c>
    </row>
    <row r="548" spans="89:110" x14ac:dyDescent="0.2">
      <c r="CK548" s="189">
        <v>546</v>
      </c>
      <c r="CL548" s="190">
        <f>'Litter calculation'!G$30+CK548</f>
        <v>43221</v>
      </c>
      <c r="CM548" s="193">
        <f t="shared" si="583"/>
        <v>5</v>
      </c>
      <c r="CN548" s="189">
        <f t="shared" si="577"/>
        <v>0.2</v>
      </c>
      <c r="CO548" s="194">
        <f t="shared" si="578"/>
        <v>0.1</v>
      </c>
      <c r="CP548" s="194">
        <f t="shared" si="579"/>
        <v>0.15</v>
      </c>
      <c r="CQ548" s="189">
        <f t="shared" si="580"/>
        <v>0.36870000000000003</v>
      </c>
      <c r="CR548" s="189">
        <f t="shared" si="594"/>
        <v>3.687E-2</v>
      </c>
      <c r="CS548" s="189">
        <f t="shared" si="594"/>
        <v>3.687E-2</v>
      </c>
      <c r="CT548" s="189">
        <f t="shared" si="581"/>
        <v>1.8599999999999998E-2</v>
      </c>
      <c r="CU548" s="189">
        <f t="shared" si="595"/>
        <v>1.8600000000000001E-3</v>
      </c>
      <c r="CV548" s="189">
        <f t="shared" si="595"/>
        <v>1.8600000000000001E-3</v>
      </c>
      <c r="CW548" s="189">
        <f t="shared" si="582"/>
        <v>2.9999999999999997E-4</v>
      </c>
      <c r="CX548" s="189">
        <f t="shared" si="596"/>
        <v>3.0000000000000001E-5</v>
      </c>
      <c r="CY548" s="189">
        <f t="shared" si="596"/>
        <v>3.0000000000000001E-5</v>
      </c>
      <c r="CZ548" s="195">
        <f t="shared" si="587"/>
        <v>6.2838311844810004</v>
      </c>
      <c r="DA548" s="195">
        <f t="shared" si="588"/>
        <v>139.58355078558023</v>
      </c>
      <c r="DB548" s="195">
        <f t="shared" si="589"/>
        <v>2.3488666848092454</v>
      </c>
      <c r="DC548" s="195">
        <f t="shared" si="590"/>
        <v>95.998326384357142</v>
      </c>
      <c r="DD548" s="195">
        <f t="shared" si="591"/>
        <v>2.0373346776646364</v>
      </c>
      <c r="DE548" s="195">
        <f t="shared" si="592"/>
        <v>79.791760782031417</v>
      </c>
      <c r="DF548" s="195">
        <f t="shared" si="593"/>
        <v>326.04367049892369</v>
      </c>
    </row>
    <row r="549" spans="89:110" x14ac:dyDescent="0.2">
      <c r="CK549" s="189">
        <v>547</v>
      </c>
      <c r="CL549" s="190">
        <f>'Litter calculation'!G$30+CK549</f>
        <v>43222</v>
      </c>
      <c r="CM549" s="193">
        <f t="shared" si="583"/>
        <v>5</v>
      </c>
      <c r="CN549" s="189">
        <f t="shared" si="577"/>
        <v>0.2</v>
      </c>
      <c r="CO549" s="194">
        <f t="shared" si="578"/>
        <v>0.1</v>
      </c>
      <c r="CP549" s="194">
        <f t="shared" si="579"/>
        <v>0.15</v>
      </c>
      <c r="CQ549" s="189">
        <f t="shared" si="580"/>
        <v>0.36870000000000003</v>
      </c>
      <c r="CR549" s="189">
        <f t="shared" si="594"/>
        <v>3.687E-2</v>
      </c>
      <c r="CS549" s="189">
        <f t="shared" si="594"/>
        <v>3.687E-2</v>
      </c>
      <c r="CT549" s="189">
        <f t="shared" si="581"/>
        <v>1.8599999999999998E-2</v>
      </c>
      <c r="CU549" s="189">
        <f t="shared" si="595"/>
        <v>1.8600000000000001E-3</v>
      </c>
      <c r="CV549" s="189">
        <f t="shared" si="595"/>
        <v>1.8600000000000001E-3</v>
      </c>
      <c r="CW549" s="189">
        <f t="shared" si="582"/>
        <v>2.9999999999999997E-4</v>
      </c>
      <c r="CX549" s="189">
        <f t="shared" si="596"/>
        <v>3.0000000000000001E-5</v>
      </c>
      <c r="CY549" s="189">
        <f t="shared" si="596"/>
        <v>3.0000000000000001E-5</v>
      </c>
      <c r="CZ549" s="195">
        <f t="shared" si="587"/>
        <v>6.2417721935311468</v>
      </c>
      <c r="DA549" s="195">
        <f t="shared" si="588"/>
        <v>139.66794200097627</v>
      </c>
      <c r="DB549" s="195">
        <f t="shared" si="589"/>
        <v>2.3481888533271595</v>
      </c>
      <c r="DC549" s="195">
        <f t="shared" si="590"/>
        <v>96.091759477764427</v>
      </c>
      <c r="DD549" s="195">
        <f t="shared" si="591"/>
        <v>2.0390792571617284</v>
      </c>
      <c r="DE549" s="195">
        <f t="shared" si="592"/>
        <v>79.933836565113893</v>
      </c>
      <c r="DF549" s="195">
        <f t="shared" si="593"/>
        <v>326.32257834787458</v>
      </c>
    </row>
    <row r="550" spans="89:110" x14ac:dyDescent="0.2">
      <c r="CK550" s="189">
        <v>548</v>
      </c>
      <c r="CL550" s="190">
        <f>'Litter calculation'!G$30+CK550</f>
        <v>43223</v>
      </c>
      <c r="CM550" s="193">
        <f t="shared" si="583"/>
        <v>5</v>
      </c>
      <c r="CN550" s="189">
        <f t="shared" si="577"/>
        <v>0.2</v>
      </c>
      <c r="CO550" s="194">
        <f t="shared" si="578"/>
        <v>0.1</v>
      </c>
      <c r="CP550" s="194">
        <f t="shared" si="579"/>
        <v>0.15</v>
      </c>
      <c r="CQ550" s="189">
        <f t="shared" si="580"/>
        <v>0.36870000000000003</v>
      </c>
      <c r="CR550" s="189">
        <f t="shared" si="594"/>
        <v>3.687E-2</v>
      </c>
      <c r="CS550" s="189">
        <f t="shared" si="594"/>
        <v>3.687E-2</v>
      </c>
      <c r="CT550" s="189">
        <f t="shared" si="581"/>
        <v>1.8599999999999998E-2</v>
      </c>
      <c r="CU550" s="189">
        <f t="shared" si="595"/>
        <v>1.8600000000000001E-3</v>
      </c>
      <c r="CV550" s="189">
        <f t="shared" si="595"/>
        <v>1.8600000000000001E-3</v>
      </c>
      <c r="CW550" s="189">
        <f t="shared" si="582"/>
        <v>2.9999999999999997E-4</v>
      </c>
      <c r="CX550" s="189">
        <f t="shared" si="596"/>
        <v>3.0000000000000001E-5</v>
      </c>
      <c r="CY550" s="189">
        <f t="shared" si="596"/>
        <v>3.0000000000000001E-5</v>
      </c>
      <c r="CZ550" s="195">
        <f t="shared" si="587"/>
        <v>6.2004882693469936</v>
      </c>
      <c r="DA550" s="195">
        <f t="shared" si="588"/>
        <v>139.75230790280492</v>
      </c>
      <c r="DB550" s="195">
        <f t="shared" si="589"/>
        <v>2.3475122814398444</v>
      </c>
      <c r="DC550" s="195">
        <f t="shared" si="590"/>
        <v>96.185189768220951</v>
      </c>
      <c r="DD550" s="195">
        <f t="shared" si="591"/>
        <v>2.0408205947568594</v>
      </c>
      <c r="DE550" s="195">
        <f t="shared" si="592"/>
        <v>80.075908085986811</v>
      </c>
      <c r="DF550" s="195">
        <f t="shared" si="593"/>
        <v>326.60222690255637</v>
      </c>
    </row>
    <row r="551" spans="89:110" x14ac:dyDescent="0.2">
      <c r="CK551" s="189">
        <v>549</v>
      </c>
      <c r="CL551" s="190">
        <f>'Litter calculation'!G$30+CK551</f>
        <v>43224</v>
      </c>
      <c r="CM551" s="193">
        <f t="shared" si="583"/>
        <v>5</v>
      </c>
      <c r="CN551" s="189">
        <f t="shared" si="577"/>
        <v>0.2</v>
      </c>
      <c r="CO551" s="194">
        <f t="shared" si="578"/>
        <v>0.1</v>
      </c>
      <c r="CP551" s="194">
        <f t="shared" si="579"/>
        <v>0.15</v>
      </c>
      <c r="CQ551" s="189">
        <f t="shared" si="580"/>
        <v>0.36870000000000003</v>
      </c>
      <c r="CR551" s="189">
        <f t="shared" si="594"/>
        <v>3.687E-2</v>
      </c>
      <c r="CS551" s="189">
        <f t="shared" si="594"/>
        <v>3.687E-2</v>
      </c>
      <c r="CT551" s="189">
        <f t="shared" si="581"/>
        <v>1.8599999999999998E-2</v>
      </c>
      <c r="CU551" s="189">
        <f t="shared" si="595"/>
        <v>1.8600000000000001E-3</v>
      </c>
      <c r="CV551" s="189">
        <f t="shared" si="595"/>
        <v>1.8600000000000001E-3</v>
      </c>
      <c r="CW551" s="189">
        <f t="shared" si="582"/>
        <v>2.9999999999999997E-4</v>
      </c>
      <c r="CX551" s="189">
        <f t="shared" si="596"/>
        <v>3.0000000000000001E-5</v>
      </c>
      <c r="CY551" s="189">
        <f t="shared" si="596"/>
        <v>3.0000000000000001E-5</v>
      </c>
      <c r="CZ551" s="195">
        <f t="shared" si="587"/>
        <v>6.1599651289303585</v>
      </c>
      <c r="DA551" s="195">
        <f t="shared" si="588"/>
        <v>139.83664849865909</v>
      </c>
      <c r="DB551" s="195">
        <f t="shared" si="589"/>
        <v>2.3468369668066305</v>
      </c>
      <c r="DC551" s="195">
        <f t="shared" si="590"/>
        <v>96.278617255810801</v>
      </c>
      <c r="DD551" s="195">
        <f t="shared" si="591"/>
        <v>2.0425586964743627</v>
      </c>
      <c r="DE551" s="195">
        <f t="shared" si="592"/>
        <v>80.217975344778026</v>
      </c>
      <c r="DF551" s="195">
        <f t="shared" si="593"/>
        <v>326.88260189145927</v>
      </c>
    </row>
    <row r="552" spans="89:110" x14ac:dyDescent="0.2">
      <c r="CK552" s="189">
        <v>550</v>
      </c>
      <c r="CL552" s="190">
        <f>'Litter calculation'!G$30+CK552</f>
        <v>43225</v>
      </c>
      <c r="CM552" s="193">
        <f t="shared" si="583"/>
        <v>5</v>
      </c>
      <c r="CN552" s="189">
        <f t="shared" si="577"/>
        <v>0.2</v>
      </c>
      <c r="CO552" s="194">
        <f t="shared" si="578"/>
        <v>0.1</v>
      </c>
      <c r="CP552" s="194">
        <f t="shared" si="579"/>
        <v>0.15</v>
      </c>
      <c r="CQ552" s="189">
        <f t="shared" si="580"/>
        <v>0.36870000000000003</v>
      </c>
      <c r="CR552" s="189">
        <f t="shared" si="594"/>
        <v>3.687E-2</v>
      </c>
      <c r="CS552" s="189">
        <f t="shared" si="594"/>
        <v>3.687E-2</v>
      </c>
      <c r="CT552" s="189">
        <f t="shared" si="581"/>
        <v>1.8599999999999998E-2</v>
      </c>
      <c r="CU552" s="189">
        <f t="shared" si="595"/>
        <v>1.8600000000000001E-3</v>
      </c>
      <c r="CV552" s="189">
        <f t="shared" si="595"/>
        <v>1.8600000000000001E-3</v>
      </c>
      <c r="CW552" s="189">
        <f t="shared" si="582"/>
        <v>2.9999999999999997E-4</v>
      </c>
      <c r="CX552" s="189">
        <f t="shared" si="596"/>
        <v>3.0000000000000001E-5</v>
      </c>
      <c r="CY552" s="189">
        <f t="shared" si="596"/>
        <v>3.0000000000000001E-5</v>
      </c>
      <c r="CZ552" s="195">
        <f t="shared" si="587"/>
        <v>6.1201887524913987</v>
      </c>
      <c r="DA552" s="195">
        <f t="shared" si="588"/>
        <v>139.92096379612946</v>
      </c>
      <c r="DB552" s="195">
        <f t="shared" si="589"/>
        <v>2.3461629070911991</v>
      </c>
      <c r="DC552" s="195">
        <f t="shared" si="590"/>
        <v>96.372041940618061</v>
      </c>
      <c r="DD552" s="195">
        <f t="shared" si="591"/>
        <v>2.0442935683273764</v>
      </c>
      <c r="DE552" s="195">
        <f t="shared" si="592"/>
        <v>80.360038341615407</v>
      </c>
      <c r="DF552" s="195">
        <f t="shared" si="593"/>
        <v>327.16368930627294</v>
      </c>
    </row>
    <row r="553" spans="89:110" x14ac:dyDescent="0.2">
      <c r="CK553" s="189">
        <v>551</v>
      </c>
      <c r="CL553" s="190">
        <f>'Litter calculation'!G$30+CK553</f>
        <v>43226</v>
      </c>
      <c r="CM553" s="193">
        <f t="shared" si="583"/>
        <v>5</v>
      </c>
      <c r="CN553" s="189">
        <f t="shared" si="577"/>
        <v>0.2</v>
      </c>
      <c r="CO553" s="194">
        <f t="shared" si="578"/>
        <v>0.1</v>
      </c>
      <c r="CP553" s="194">
        <f t="shared" si="579"/>
        <v>0.15</v>
      </c>
      <c r="CQ553" s="189">
        <f t="shared" si="580"/>
        <v>0.36870000000000003</v>
      </c>
      <c r="CR553" s="189">
        <f t="shared" si="594"/>
        <v>3.687E-2</v>
      </c>
      <c r="CS553" s="189">
        <f t="shared" si="594"/>
        <v>3.687E-2</v>
      </c>
      <c r="CT553" s="189">
        <f t="shared" si="581"/>
        <v>1.8599999999999998E-2</v>
      </c>
      <c r="CU553" s="189">
        <f t="shared" si="595"/>
        <v>1.8600000000000001E-3</v>
      </c>
      <c r="CV553" s="189">
        <f t="shared" si="595"/>
        <v>1.8600000000000001E-3</v>
      </c>
      <c r="CW553" s="189">
        <f t="shared" si="582"/>
        <v>2.9999999999999997E-4</v>
      </c>
      <c r="CX553" s="189">
        <f t="shared" si="596"/>
        <v>3.0000000000000001E-5</v>
      </c>
      <c r="CY553" s="189">
        <f t="shared" si="596"/>
        <v>3.0000000000000001E-5</v>
      </c>
      <c r="CZ553" s="195">
        <f t="shared" si="587"/>
        <v>6.0811453785981868</v>
      </c>
      <c r="DA553" s="195">
        <f t="shared" si="588"/>
        <v>140.00525380280439</v>
      </c>
      <c r="DB553" s="195">
        <f t="shared" si="589"/>
        <v>2.3454900999615726</v>
      </c>
      <c r="DC553" s="195">
        <f t="shared" si="590"/>
        <v>96.465463822726818</v>
      </c>
      <c r="DD553" s="195">
        <f t="shared" si="591"/>
        <v>2.0460252163178652</v>
      </c>
      <c r="DE553" s="195">
        <f t="shared" si="592"/>
        <v>80.502097076626811</v>
      </c>
      <c r="DF553" s="195">
        <f t="shared" si="593"/>
        <v>327.44547539703569</v>
      </c>
    </row>
    <row r="554" spans="89:110" x14ac:dyDescent="0.2">
      <c r="CK554" s="189">
        <v>552</v>
      </c>
      <c r="CL554" s="190">
        <f>'Litter calculation'!G$30+CK554</f>
        <v>43227</v>
      </c>
      <c r="CM554" s="193">
        <f t="shared" si="583"/>
        <v>5</v>
      </c>
      <c r="CN554" s="189">
        <f t="shared" si="577"/>
        <v>0.2</v>
      </c>
      <c r="CO554" s="194">
        <f t="shared" si="578"/>
        <v>0.1</v>
      </c>
      <c r="CP554" s="194">
        <f t="shared" si="579"/>
        <v>0.15</v>
      </c>
      <c r="CQ554" s="189">
        <f t="shared" si="580"/>
        <v>0.36870000000000003</v>
      </c>
      <c r="CR554" s="189">
        <f t="shared" si="594"/>
        <v>3.687E-2</v>
      </c>
      <c r="CS554" s="189">
        <f t="shared" si="594"/>
        <v>3.687E-2</v>
      </c>
      <c r="CT554" s="189">
        <f t="shared" si="581"/>
        <v>1.8599999999999998E-2</v>
      </c>
      <c r="CU554" s="189">
        <f t="shared" si="595"/>
        <v>1.8600000000000001E-3</v>
      </c>
      <c r="CV554" s="189">
        <f t="shared" si="595"/>
        <v>1.8600000000000001E-3</v>
      </c>
      <c r="CW554" s="189">
        <f t="shared" si="582"/>
        <v>2.9999999999999997E-4</v>
      </c>
      <c r="CX554" s="189">
        <f t="shared" si="596"/>
        <v>3.0000000000000001E-5</v>
      </c>
      <c r="CY554" s="189">
        <f t="shared" si="596"/>
        <v>3.0000000000000001E-5</v>
      </c>
      <c r="CZ554" s="195">
        <f t="shared" si="587"/>
        <v>6.0428214994156662</v>
      </c>
      <c r="DA554" s="195">
        <f t="shared" si="588"/>
        <v>140.08951852626998</v>
      </c>
      <c r="DB554" s="195">
        <f t="shared" si="589"/>
        <v>2.3448185430901067</v>
      </c>
      <c r="DC554" s="195">
        <f t="shared" si="590"/>
        <v>96.558882902221157</v>
      </c>
      <c r="DD554" s="195">
        <f t="shared" si="591"/>
        <v>2.0477536464366399</v>
      </c>
      <c r="DE554" s="195">
        <f t="shared" si="592"/>
        <v>80.644151549940091</v>
      </c>
      <c r="DF554" s="195">
        <f t="shared" si="593"/>
        <v>327.72794666737366</v>
      </c>
    </row>
    <row r="555" spans="89:110" x14ac:dyDescent="0.2">
      <c r="CK555" s="189">
        <v>553</v>
      </c>
      <c r="CL555" s="190">
        <f>'Litter calculation'!G$30+CK555</f>
        <v>43228</v>
      </c>
      <c r="CM555" s="193">
        <f t="shared" si="583"/>
        <v>5</v>
      </c>
      <c r="CN555" s="189">
        <f t="shared" si="577"/>
        <v>0.2</v>
      </c>
      <c r="CO555" s="194">
        <f t="shared" si="578"/>
        <v>0.1</v>
      </c>
      <c r="CP555" s="194">
        <f t="shared" si="579"/>
        <v>0.15</v>
      </c>
      <c r="CQ555" s="189">
        <f t="shared" si="580"/>
        <v>0.36870000000000003</v>
      </c>
      <c r="CR555" s="189">
        <f t="shared" si="594"/>
        <v>3.687E-2</v>
      </c>
      <c r="CS555" s="189">
        <f t="shared" si="594"/>
        <v>3.687E-2</v>
      </c>
      <c r="CT555" s="189">
        <f t="shared" si="581"/>
        <v>1.8599999999999998E-2</v>
      </c>
      <c r="CU555" s="189">
        <f t="shared" si="595"/>
        <v>1.8600000000000001E-3</v>
      </c>
      <c r="CV555" s="189">
        <f t="shared" si="595"/>
        <v>1.8600000000000001E-3</v>
      </c>
      <c r="CW555" s="189">
        <f t="shared" si="582"/>
        <v>2.9999999999999997E-4</v>
      </c>
      <c r="CX555" s="189">
        <f t="shared" si="596"/>
        <v>3.0000000000000001E-5</v>
      </c>
      <c r="CY555" s="189">
        <f t="shared" si="596"/>
        <v>3.0000000000000001E-5</v>
      </c>
      <c r="CZ555" s="195">
        <f t="shared" si="587"/>
        <v>6.0052038560323471</v>
      </c>
      <c r="DA555" s="195">
        <f t="shared" si="588"/>
        <v>140.17375797411009</v>
      </c>
      <c r="DB555" s="195">
        <f t="shared" si="589"/>
        <v>2.3441482341534825</v>
      </c>
      <c r="DC555" s="195">
        <f t="shared" si="590"/>
        <v>96.65229917918515</v>
      </c>
      <c r="DD555" s="195">
        <f t="shared" si="591"/>
        <v>2.0494788646633797</v>
      </c>
      <c r="DE555" s="195">
        <f t="shared" si="592"/>
        <v>80.786201761683103</v>
      </c>
      <c r="DF555" s="195">
        <f t="shared" si="593"/>
        <v>328.01108986982757</v>
      </c>
    </row>
    <row r="556" spans="89:110" x14ac:dyDescent="0.2">
      <c r="CK556" s="189">
        <v>554</v>
      </c>
      <c r="CL556" s="190">
        <f>'Litter calculation'!G$30+CK556</f>
        <v>43229</v>
      </c>
      <c r="CM556" s="193">
        <f t="shared" si="583"/>
        <v>5</v>
      </c>
      <c r="CN556" s="189">
        <f t="shared" si="577"/>
        <v>0.2</v>
      </c>
      <c r="CO556" s="194">
        <f t="shared" si="578"/>
        <v>0.1</v>
      </c>
      <c r="CP556" s="194">
        <f t="shared" si="579"/>
        <v>0.15</v>
      </c>
      <c r="CQ556" s="189">
        <f t="shared" si="580"/>
        <v>0.36870000000000003</v>
      </c>
      <c r="CR556" s="189">
        <f t="shared" si="594"/>
        <v>3.687E-2</v>
      </c>
      <c r="CS556" s="189">
        <f t="shared" si="594"/>
        <v>3.687E-2</v>
      </c>
      <c r="CT556" s="189">
        <f t="shared" si="581"/>
        <v>1.8599999999999998E-2</v>
      </c>
      <c r="CU556" s="189">
        <f t="shared" si="595"/>
        <v>1.8600000000000001E-3</v>
      </c>
      <c r="CV556" s="189">
        <f t="shared" si="595"/>
        <v>1.8600000000000001E-3</v>
      </c>
      <c r="CW556" s="189">
        <f t="shared" si="582"/>
        <v>2.9999999999999997E-4</v>
      </c>
      <c r="CX556" s="189">
        <f t="shared" si="596"/>
        <v>3.0000000000000001E-5</v>
      </c>
      <c r="CY556" s="189">
        <f t="shared" si="596"/>
        <v>3.0000000000000001E-5</v>
      </c>
      <c r="CZ556" s="195">
        <f t="shared" si="587"/>
        <v>5.9682794338731213</v>
      </c>
      <c r="DA556" s="195">
        <f t="shared" si="588"/>
        <v>140.25797215390622</v>
      </c>
      <c r="DB556" s="195">
        <f t="shared" si="589"/>
        <v>2.3434791708326985</v>
      </c>
      <c r="DC556" s="195">
        <f t="shared" si="590"/>
        <v>96.745712653702867</v>
      </c>
      <c r="DD556" s="195">
        <f t="shared" si="591"/>
        <v>2.0512008769666505</v>
      </c>
      <c r="DE556" s="195">
        <f t="shared" si="592"/>
        <v>80.928247711983673</v>
      </c>
      <c r="DF556" s="195">
        <f t="shared" si="593"/>
        <v>328.29489200126523</v>
      </c>
    </row>
    <row r="557" spans="89:110" x14ac:dyDescent="0.2">
      <c r="CK557" s="189">
        <v>555</v>
      </c>
      <c r="CL557" s="190">
        <f>'Litter calculation'!G$30+CK557</f>
        <v>43230</v>
      </c>
      <c r="CM557" s="193">
        <f t="shared" si="583"/>
        <v>5</v>
      </c>
      <c r="CN557" s="189">
        <f t="shared" si="577"/>
        <v>0.2</v>
      </c>
      <c r="CO557" s="194">
        <f t="shared" si="578"/>
        <v>0.1</v>
      </c>
      <c r="CP557" s="194">
        <f t="shared" si="579"/>
        <v>0.15</v>
      </c>
      <c r="CQ557" s="189">
        <f t="shared" si="580"/>
        <v>0.36870000000000003</v>
      </c>
      <c r="CR557" s="189">
        <f t="shared" si="594"/>
        <v>3.687E-2</v>
      </c>
      <c r="CS557" s="189">
        <f t="shared" si="594"/>
        <v>3.687E-2</v>
      </c>
      <c r="CT557" s="189">
        <f t="shared" si="581"/>
        <v>1.8599999999999998E-2</v>
      </c>
      <c r="CU557" s="189">
        <f t="shared" si="595"/>
        <v>1.8600000000000001E-3</v>
      </c>
      <c r="CV557" s="189">
        <f t="shared" si="595"/>
        <v>1.8600000000000001E-3</v>
      </c>
      <c r="CW557" s="189">
        <f t="shared" si="582"/>
        <v>2.9999999999999997E-4</v>
      </c>
      <c r="CX557" s="189">
        <f t="shared" si="596"/>
        <v>3.0000000000000001E-5</v>
      </c>
      <c r="CY557" s="189">
        <f t="shared" si="596"/>
        <v>3.0000000000000001E-5</v>
      </c>
      <c r="CZ557" s="195">
        <f t="shared" si="587"/>
        <v>5.9320354581966086</v>
      </c>
      <c r="DA557" s="195">
        <f t="shared" si="588"/>
        <v>140.34216107323769</v>
      </c>
      <c r="DB557" s="195">
        <f t="shared" si="589"/>
        <v>2.3428113508130628</v>
      </c>
      <c r="DC557" s="195">
        <f t="shared" si="590"/>
        <v>96.839123325858381</v>
      </c>
      <c r="DD557" s="195">
        <f t="shared" si="591"/>
        <v>2.0529196893039283</v>
      </c>
      <c r="DE557" s="195">
        <f t="shared" si="592"/>
        <v>81.070289400969656</v>
      </c>
      <c r="DF557" s="195">
        <f t="shared" si="593"/>
        <v>328.57934029837935</v>
      </c>
    </row>
    <row r="558" spans="89:110" x14ac:dyDescent="0.2">
      <c r="CK558" s="189">
        <v>556</v>
      </c>
      <c r="CL558" s="190">
        <f>'Litter calculation'!G$30+CK558</f>
        <v>43231</v>
      </c>
      <c r="CM558" s="193">
        <f t="shared" si="583"/>
        <v>5</v>
      </c>
      <c r="CN558" s="189">
        <f t="shared" si="577"/>
        <v>0.2</v>
      </c>
      <c r="CO558" s="194">
        <f t="shared" si="578"/>
        <v>0.1</v>
      </c>
      <c r="CP558" s="194">
        <f t="shared" si="579"/>
        <v>0.15</v>
      </c>
      <c r="CQ558" s="189">
        <f t="shared" si="580"/>
        <v>0.36870000000000003</v>
      </c>
      <c r="CR558" s="189">
        <f t="shared" si="594"/>
        <v>3.687E-2</v>
      </c>
      <c r="CS558" s="189">
        <f t="shared" si="594"/>
        <v>3.687E-2</v>
      </c>
      <c r="CT558" s="189">
        <f t="shared" si="581"/>
        <v>1.8599999999999998E-2</v>
      </c>
      <c r="CU558" s="189">
        <f t="shared" si="595"/>
        <v>1.8600000000000001E-3</v>
      </c>
      <c r="CV558" s="189">
        <f t="shared" si="595"/>
        <v>1.8600000000000001E-3</v>
      </c>
      <c r="CW558" s="189">
        <f t="shared" si="582"/>
        <v>2.9999999999999997E-4</v>
      </c>
      <c r="CX558" s="189">
        <f t="shared" si="596"/>
        <v>3.0000000000000001E-5</v>
      </c>
      <c r="CY558" s="189">
        <f t="shared" si="596"/>
        <v>3.0000000000000001E-5</v>
      </c>
      <c r="CZ558" s="195">
        <f t="shared" si="587"/>
        <v>5.8964593896754813</v>
      </c>
      <c r="DA558" s="195">
        <f t="shared" si="588"/>
        <v>140.42632473968149</v>
      </c>
      <c r="DB558" s="195">
        <f t="shared" si="589"/>
        <v>2.3421447717841843</v>
      </c>
      <c r="DC558" s="195">
        <f t="shared" si="590"/>
        <v>96.932531195735777</v>
      </c>
      <c r="DD558" s="195">
        <f t="shared" si="591"/>
        <v>2.0546353076216177</v>
      </c>
      <c r="DE558" s="195">
        <f t="shared" si="592"/>
        <v>81.212326828768894</v>
      </c>
      <c r="DF558" s="195">
        <f t="shared" si="593"/>
        <v>328.86442223326742</v>
      </c>
    </row>
    <row r="559" spans="89:110" x14ac:dyDescent="0.2">
      <c r="CK559" s="189">
        <v>557</v>
      </c>
      <c r="CL559" s="190">
        <f>'Litter calculation'!G$30+CK559</f>
        <v>43232</v>
      </c>
      <c r="CM559" s="193">
        <f t="shared" si="583"/>
        <v>5</v>
      </c>
      <c r="CN559" s="189">
        <f t="shared" si="577"/>
        <v>0.2</v>
      </c>
      <c r="CO559" s="194">
        <f t="shared" si="578"/>
        <v>0.1</v>
      </c>
      <c r="CP559" s="194">
        <f t="shared" si="579"/>
        <v>0.15</v>
      </c>
      <c r="CQ559" s="189">
        <f t="shared" si="580"/>
        <v>0.36870000000000003</v>
      </c>
      <c r="CR559" s="189">
        <f t="shared" si="594"/>
        <v>3.687E-2</v>
      </c>
      <c r="CS559" s="189">
        <f t="shared" si="594"/>
        <v>3.687E-2</v>
      </c>
      <c r="CT559" s="189">
        <f t="shared" si="581"/>
        <v>1.8599999999999998E-2</v>
      </c>
      <c r="CU559" s="189">
        <f t="shared" si="595"/>
        <v>1.8600000000000001E-3</v>
      </c>
      <c r="CV559" s="189">
        <f t="shared" si="595"/>
        <v>1.8600000000000001E-3</v>
      </c>
      <c r="CW559" s="189">
        <f t="shared" si="582"/>
        <v>2.9999999999999997E-4</v>
      </c>
      <c r="CX559" s="189">
        <f t="shared" si="596"/>
        <v>3.0000000000000001E-5</v>
      </c>
      <c r="CY559" s="189">
        <f t="shared" si="596"/>
        <v>3.0000000000000001E-5</v>
      </c>
      <c r="CZ559" s="195">
        <f t="shared" si="587"/>
        <v>5.8615389200582335</v>
      </c>
      <c r="DA559" s="195">
        <f t="shared" si="588"/>
        <v>140.51046316081232</v>
      </c>
      <c r="DB559" s="195">
        <f t="shared" si="589"/>
        <v>2.3414794314399656</v>
      </c>
      <c r="DC559" s="195">
        <f t="shared" si="590"/>
        <v>97.025936263419098</v>
      </c>
      <c r="DD559" s="195">
        <f t="shared" si="591"/>
        <v>2.0563477378550736</v>
      </c>
      <c r="DE559" s="195">
        <f t="shared" si="592"/>
        <v>81.354359995509213</v>
      </c>
      <c r="DF559" s="195">
        <f t="shared" si="593"/>
        <v>329.15012550909393</v>
      </c>
    </row>
    <row r="560" spans="89:110" x14ac:dyDescent="0.2">
      <c r="CK560" s="189">
        <v>558</v>
      </c>
      <c r="CL560" s="190">
        <f>'Litter calculation'!G$30+CK560</f>
        <v>43233</v>
      </c>
      <c r="CM560" s="193">
        <f t="shared" si="583"/>
        <v>5</v>
      </c>
      <c r="CN560" s="189">
        <f t="shared" si="577"/>
        <v>0.2</v>
      </c>
      <c r="CO560" s="194">
        <f t="shared" si="578"/>
        <v>0.1</v>
      </c>
      <c r="CP560" s="194">
        <f t="shared" si="579"/>
        <v>0.15</v>
      </c>
      <c r="CQ560" s="189">
        <f t="shared" si="580"/>
        <v>0.36870000000000003</v>
      </c>
      <c r="CR560" s="189">
        <f t="shared" si="594"/>
        <v>3.687E-2</v>
      </c>
      <c r="CS560" s="189">
        <f t="shared" si="594"/>
        <v>3.687E-2</v>
      </c>
      <c r="CT560" s="189">
        <f t="shared" si="581"/>
        <v>1.8599999999999998E-2</v>
      </c>
      <c r="CU560" s="189">
        <f t="shared" si="595"/>
        <v>1.8600000000000001E-3</v>
      </c>
      <c r="CV560" s="189">
        <f t="shared" si="595"/>
        <v>1.8600000000000001E-3</v>
      </c>
      <c r="CW560" s="189">
        <f t="shared" si="582"/>
        <v>2.9999999999999997E-4</v>
      </c>
      <c r="CX560" s="189">
        <f t="shared" si="596"/>
        <v>3.0000000000000001E-5</v>
      </c>
      <c r="CY560" s="189">
        <f t="shared" si="596"/>
        <v>3.0000000000000001E-5</v>
      </c>
      <c r="CZ560" s="195">
        <f t="shared" si="587"/>
        <v>5.8272619679108955</v>
      </c>
      <c r="DA560" s="195">
        <f t="shared" si="588"/>
        <v>140.59457634420266</v>
      </c>
      <c r="DB560" s="195">
        <f t="shared" si="589"/>
        <v>2.340815327478595</v>
      </c>
      <c r="DC560" s="195">
        <f t="shared" si="590"/>
        <v>97.119338528992429</v>
      </c>
      <c r="DD560" s="195">
        <f t="shared" si="591"/>
        <v>2.0580569859286215</v>
      </c>
      <c r="DE560" s="195">
        <f t="shared" si="592"/>
        <v>81.49638890131844</v>
      </c>
      <c r="DF560" s="195">
        <f t="shared" si="593"/>
        <v>329.43643805583167</v>
      </c>
    </row>
    <row r="561" spans="89:110" x14ac:dyDescent="0.2">
      <c r="CK561" s="189">
        <v>559</v>
      </c>
      <c r="CL561" s="190">
        <f>'Litter calculation'!G$30+CK561</f>
        <v>43234</v>
      </c>
      <c r="CM561" s="193">
        <f t="shared" si="583"/>
        <v>5</v>
      </c>
      <c r="CN561" s="189">
        <f t="shared" si="577"/>
        <v>0.2</v>
      </c>
      <c r="CO561" s="194">
        <f t="shared" si="578"/>
        <v>0.1</v>
      </c>
      <c r="CP561" s="194">
        <f t="shared" si="579"/>
        <v>0.15</v>
      </c>
      <c r="CQ561" s="189">
        <f t="shared" si="580"/>
        <v>0.36870000000000003</v>
      </c>
      <c r="CR561" s="189">
        <f t="shared" si="594"/>
        <v>3.687E-2</v>
      </c>
      <c r="CS561" s="189">
        <f t="shared" si="594"/>
        <v>3.687E-2</v>
      </c>
      <c r="CT561" s="189">
        <f t="shared" si="581"/>
        <v>1.8599999999999998E-2</v>
      </c>
      <c r="CU561" s="189">
        <f t="shared" si="595"/>
        <v>1.8600000000000001E-3</v>
      </c>
      <c r="CV561" s="189">
        <f t="shared" si="595"/>
        <v>1.8600000000000001E-3</v>
      </c>
      <c r="CW561" s="189">
        <f t="shared" si="582"/>
        <v>2.9999999999999997E-4</v>
      </c>
      <c r="CX561" s="189">
        <f t="shared" si="596"/>
        <v>3.0000000000000001E-5</v>
      </c>
      <c r="CY561" s="189">
        <f t="shared" si="596"/>
        <v>3.0000000000000001E-5</v>
      </c>
      <c r="CZ561" s="195">
        <f t="shared" si="587"/>
        <v>5.7936166744372182</v>
      </c>
      <c r="DA561" s="195">
        <f t="shared" si="588"/>
        <v>140.67866429742273</v>
      </c>
      <c r="DB561" s="195">
        <f t="shared" si="589"/>
        <v>2.3401524576025374</v>
      </c>
      <c r="DC561" s="195">
        <f t="shared" si="590"/>
        <v>97.212737992539815</v>
      </c>
      <c r="DD561" s="195">
        <f t="shared" si="591"/>
        <v>2.0597630577555779</v>
      </c>
      <c r="DE561" s="195">
        <f t="shared" si="592"/>
        <v>81.638413546324415</v>
      </c>
      <c r="DF561" s="195">
        <f t="shared" si="593"/>
        <v>329.72334802608231</v>
      </c>
    </row>
    <row r="562" spans="89:110" x14ac:dyDescent="0.2">
      <c r="CK562" s="189">
        <v>560</v>
      </c>
      <c r="CL562" s="190">
        <f>'Litter calculation'!G$30+CK562</f>
        <v>43235</v>
      </c>
      <c r="CM562" s="193">
        <f t="shared" si="583"/>
        <v>5</v>
      </c>
      <c r="CN562" s="189">
        <f t="shared" si="577"/>
        <v>0.2</v>
      </c>
      <c r="CO562" s="194">
        <f t="shared" si="578"/>
        <v>0.1</v>
      </c>
      <c r="CP562" s="194">
        <f t="shared" si="579"/>
        <v>0.15</v>
      </c>
      <c r="CQ562" s="189">
        <f t="shared" si="580"/>
        <v>0.36870000000000003</v>
      </c>
      <c r="CR562" s="189">
        <f t="shared" si="594"/>
        <v>3.687E-2</v>
      </c>
      <c r="CS562" s="189">
        <f t="shared" si="594"/>
        <v>3.687E-2</v>
      </c>
      <c r="CT562" s="189">
        <f t="shared" si="581"/>
        <v>1.8599999999999998E-2</v>
      </c>
      <c r="CU562" s="189">
        <f t="shared" si="595"/>
        <v>1.8600000000000001E-3</v>
      </c>
      <c r="CV562" s="189">
        <f t="shared" si="595"/>
        <v>1.8600000000000001E-3</v>
      </c>
      <c r="CW562" s="189">
        <f t="shared" si="582"/>
        <v>2.9999999999999997E-4</v>
      </c>
      <c r="CX562" s="189">
        <f t="shared" si="596"/>
        <v>3.0000000000000001E-5</v>
      </c>
      <c r="CY562" s="189">
        <f t="shared" si="596"/>
        <v>3.0000000000000001E-5</v>
      </c>
      <c r="CZ562" s="195">
        <f t="shared" si="587"/>
        <v>5.7605913993758886</v>
      </c>
      <c r="DA562" s="195">
        <f t="shared" si="588"/>
        <v>140.76272702804039</v>
      </c>
      <c r="DB562" s="195">
        <f t="shared" si="589"/>
        <v>2.3394908195185273</v>
      </c>
      <c r="DC562" s="195">
        <f t="shared" si="590"/>
        <v>97.306134654145325</v>
      </c>
      <c r="DD562" s="195">
        <f t="shared" si="591"/>
        <v>2.0614659592382703</v>
      </c>
      <c r="DE562" s="195">
        <f t="shared" si="592"/>
        <v>81.780433930654951</v>
      </c>
      <c r="DF562" s="195">
        <f t="shared" si="593"/>
        <v>330.01084379097335</v>
      </c>
    </row>
    <row r="563" spans="89:110" x14ac:dyDescent="0.2">
      <c r="CK563" s="189">
        <v>561</v>
      </c>
      <c r="CL563" s="190">
        <f>'Litter calculation'!G$30+CK563</f>
        <v>43236</v>
      </c>
      <c r="CM563" s="193">
        <f t="shared" si="583"/>
        <v>5</v>
      </c>
      <c r="CN563" s="189">
        <f t="shared" si="577"/>
        <v>0.2</v>
      </c>
      <c r="CO563" s="194">
        <f t="shared" si="578"/>
        <v>0.1</v>
      </c>
      <c r="CP563" s="194">
        <f t="shared" si="579"/>
        <v>0.15</v>
      </c>
      <c r="CQ563" s="189">
        <f t="shared" si="580"/>
        <v>0.36870000000000003</v>
      </c>
      <c r="CR563" s="189">
        <f t="shared" ref="CR563:CS582" si="597">IF($CM563=12,$D$50,IF($CM563&lt;=2,$D$50,IF($CM563&lt;=5,$D$52,IF($CM563&lt;=8,$D$54,$D$56))))</f>
        <v>3.687E-2</v>
      </c>
      <c r="CS563" s="189">
        <f t="shared" si="597"/>
        <v>3.687E-2</v>
      </c>
      <c r="CT563" s="189">
        <f t="shared" si="581"/>
        <v>1.8599999999999998E-2</v>
      </c>
      <c r="CU563" s="189">
        <f t="shared" ref="CU563:CV582" si="598">IF($CM563=12,$D$58,IF($CM563&lt;=2,$D$58,IF($CM563&lt;=5,$D$60,IF($CM563&lt;=8,$D$62,$D$64))))</f>
        <v>1.8600000000000001E-3</v>
      </c>
      <c r="CV563" s="189">
        <f t="shared" si="598"/>
        <v>1.8600000000000001E-3</v>
      </c>
      <c r="CW563" s="189">
        <f t="shared" si="582"/>
        <v>2.9999999999999997E-4</v>
      </c>
      <c r="CX563" s="189">
        <f t="shared" ref="CX563:CY582" si="599">IF($CM563=12,$D$66,IF($CM563&lt;=2,$D$66,IF($CM563&lt;=5,$D$68,IF($CM563&lt;=8,$D$70,$D$72))))</f>
        <v>3.0000000000000001E-5</v>
      </c>
      <c r="CY563" s="189">
        <f t="shared" si="599"/>
        <v>3.0000000000000001E-5</v>
      </c>
      <c r="CZ563" s="195">
        <f t="shared" si="587"/>
        <v>5.7281747169733475</v>
      </c>
      <c r="DA563" s="195">
        <f t="shared" si="588"/>
        <v>140.8467645436213</v>
      </c>
      <c r="DB563" s="195">
        <f t="shared" si="589"/>
        <v>2.3388304109375611</v>
      </c>
      <c r="DC563" s="195">
        <f t="shared" si="590"/>
        <v>97.399528513893017</v>
      </c>
      <c r="DD563" s="195">
        <f t="shared" si="591"/>
        <v>2.063165696268058</v>
      </c>
      <c r="DE563" s="195">
        <f t="shared" si="592"/>
        <v>81.92245005443786</v>
      </c>
      <c r="DF563" s="195">
        <f t="shared" si="593"/>
        <v>330.29891393613116</v>
      </c>
    </row>
    <row r="564" spans="89:110" x14ac:dyDescent="0.2">
      <c r="CK564" s="189">
        <v>562</v>
      </c>
      <c r="CL564" s="190">
        <f>'Litter calculation'!G$30+CK564</f>
        <v>43237</v>
      </c>
      <c r="CM564" s="193">
        <f t="shared" si="583"/>
        <v>5</v>
      </c>
      <c r="CN564" s="189">
        <f t="shared" si="577"/>
        <v>0.2</v>
      </c>
      <c r="CO564" s="194">
        <f t="shared" si="578"/>
        <v>0.1</v>
      </c>
      <c r="CP564" s="194">
        <f t="shared" si="579"/>
        <v>0.15</v>
      </c>
      <c r="CQ564" s="189">
        <f t="shared" si="580"/>
        <v>0.36870000000000003</v>
      </c>
      <c r="CR564" s="189">
        <f t="shared" si="597"/>
        <v>3.687E-2</v>
      </c>
      <c r="CS564" s="189">
        <f t="shared" si="597"/>
        <v>3.687E-2</v>
      </c>
      <c r="CT564" s="189">
        <f t="shared" si="581"/>
        <v>1.8599999999999998E-2</v>
      </c>
      <c r="CU564" s="189">
        <f t="shared" si="598"/>
        <v>1.8600000000000001E-3</v>
      </c>
      <c r="CV564" s="189">
        <f t="shared" si="598"/>
        <v>1.8600000000000001E-3</v>
      </c>
      <c r="CW564" s="189">
        <f t="shared" si="582"/>
        <v>2.9999999999999997E-4</v>
      </c>
      <c r="CX564" s="189">
        <f t="shared" si="599"/>
        <v>3.0000000000000001E-5</v>
      </c>
      <c r="CY564" s="189">
        <f t="shared" si="599"/>
        <v>3.0000000000000001E-5</v>
      </c>
      <c r="CZ564" s="195">
        <f t="shared" si="587"/>
        <v>5.6963554120308224</v>
      </c>
      <c r="DA564" s="195">
        <f t="shared" si="588"/>
        <v>140.93077685172887</v>
      </c>
      <c r="DB564" s="195">
        <f t="shared" si="589"/>
        <v>2.3381712295748889</v>
      </c>
      <c r="DC564" s="195">
        <f t="shared" si="590"/>
        <v>97.492919571866949</v>
      </c>
      <c r="DD564" s="195">
        <f t="shared" si="591"/>
        <v>2.0648622747253538</v>
      </c>
      <c r="DE564" s="195">
        <f t="shared" si="592"/>
        <v>82.064461917800955</v>
      </c>
      <c r="DF564" s="195">
        <f t="shared" si="593"/>
        <v>330.58754725772786</v>
      </c>
    </row>
    <row r="565" spans="89:110" x14ac:dyDescent="0.2">
      <c r="CK565" s="189">
        <v>563</v>
      </c>
      <c r="CL565" s="190">
        <f>'Litter calculation'!G$30+CK565</f>
        <v>43238</v>
      </c>
      <c r="CM565" s="193">
        <f t="shared" si="583"/>
        <v>5</v>
      </c>
      <c r="CN565" s="189">
        <f t="shared" si="577"/>
        <v>0.2</v>
      </c>
      <c r="CO565" s="194">
        <f t="shared" si="578"/>
        <v>0.1</v>
      </c>
      <c r="CP565" s="194">
        <f t="shared" si="579"/>
        <v>0.15</v>
      </c>
      <c r="CQ565" s="189">
        <f t="shared" si="580"/>
        <v>0.36870000000000003</v>
      </c>
      <c r="CR565" s="189">
        <f t="shared" si="597"/>
        <v>3.687E-2</v>
      </c>
      <c r="CS565" s="189">
        <f t="shared" si="597"/>
        <v>3.687E-2</v>
      </c>
      <c r="CT565" s="189">
        <f t="shared" si="581"/>
        <v>1.8599999999999998E-2</v>
      </c>
      <c r="CU565" s="189">
        <f t="shared" si="598"/>
        <v>1.8600000000000001E-3</v>
      </c>
      <c r="CV565" s="189">
        <f t="shared" si="598"/>
        <v>1.8600000000000001E-3</v>
      </c>
      <c r="CW565" s="189">
        <f t="shared" si="582"/>
        <v>2.9999999999999997E-4</v>
      </c>
      <c r="CX565" s="189">
        <f t="shared" si="599"/>
        <v>3.0000000000000001E-5</v>
      </c>
      <c r="CY565" s="189">
        <f t="shared" si="599"/>
        <v>3.0000000000000001E-5</v>
      </c>
      <c r="CZ565" s="195">
        <f t="shared" si="587"/>
        <v>5.665122476024206</v>
      </c>
      <c r="DA565" s="195">
        <f t="shared" si="588"/>
        <v>141.01476395992418</v>
      </c>
      <c r="DB565" s="195">
        <f t="shared" si="589"/>
        <v>2.3375132731500057</v>
      </c>
      <c r="DC565" s="195">
        <f t="shared" si="590"/>
        <v>97.586307828151163</v>
      </c>
      <c r="DD565" s="195">
        <f t="shared" si="591"/>
        <v>2.0665557004796415</v>
      </c>
      <c r="DE565" s="195">
        <f t="shared" si="592"/>
        <v>82.206469520872062</v>
      </c>
      <c r="DF565" s="195">
        <f t="shared" si="593"/>
        <v>330.87673275860124</v>
      </c>
    </row>
    <row r="566" spans="89:110" x14ac:dyDescent="0.2">
      <c r="CK566" s="189">
        <v>564</v>
      </c>
      <c r="CL566" s="190">
        <f>'Litter calculation'!G$30+CK566</f>
        <v>43239</v>
      </c>
      <c r="CM566" s="193">
        <f t="shared" si="583"/>
        <v>5</v>
      </c>
      <c r="CN566" s="189">
        <f t="shared" si="577"/>
        <v>0.2</v>
      </c>
      <c r="CO566" s="194">
        <f t="shared" si="578"/>
        <v>0.1</v>
      </c>
      <c r="CP566" s="194">
        <f t="shared" si="579"/>
        <v>0.15</v>
      </c>
      <c r="CQ566" s="189">
        <f t="shared" si="580"/>
        <v>0.36870000000000003</v>
      </c>
      <c r="CR566" s="189">
        <f t="shared" si="597"/>
        <v>3.687E-2</v>
      </c>
      <c r="CS566" s="189">
        <f t="shared" si="597"/>
        <v>3.687E-2</v>
      </c>
      <c r="CT566" s="189">
        <f t="shared" si="581"/>
        <v>1.8599999999999998E-2</v>
      </c>
      <c r="CU566" s="189">
        <f t="shared" si="598"/>
        <v>1.8600000000000001E-3</v>
      </c>
      <c r="CV566" s="189">
        <f t="shared" si="598"/>
        <v>1.8600000000000001E-3</v>
      </c>
      <c r="CW566" s="189">
        <f t="shared" si="582"/>
        <v>2.9999999999999997E-4</v>
      </c>
      <c r="CX566" s="189">
        <f t="shared" si="599"/>
        <v>3.0000000000000001E-5</v>
      </c>
      <c r="CY566" s="189">
        <f t="shared" si="599"/>
        <v>3.0000000000000001E-5</v>
      </c>
      <c r="CZ566" s="195">
        <f t="shared" si="587"/>
        <v>5.6344651032954349</v>
      </c>
      <c r="DA566" s="195">
        <f t="shared" si="588"/>
        <v>141.09872587576606</v>
      </c>
      <c r="DB566" s="195">
        <f t="shared" si="589"/>
        <v>2.3368565393866452</v>
      </c>
      <c r="DC566" s="195">
        <f t="shared" si="590"/>
        <v>97.679693282829717</v>
      </c>
      <c r="DD566" s="195">
        <f t="shared" si="591"/>
        <v>2.0682459793894989</v>
      </c>
      <c r="DE566" s="195">
        <f t="shared" si="592"/>
        <v>82.34847286377898</v>
      </c>
      <c r="DF566" s="195">
        <f t="shared" si="593"/>
        <v>331.16645964444638</v>
      </c>
    </row>
    <row r="567" spans="89:110" x14ac:dyDescent="0.2">
      <c r="CK567" s="189">
        <v>565</v>
      </c>
      <c r="CL567" s="190">
        <f>'Litter calculation'!G$30+CK567</f>
        <v>43240</v>
      </c>
      <c r="CM567" s="193">
        <f t="shared" si="583"/>
        <v>5</v>
      </c>
      <c r="CN567" s="189">
        <f t="shared" si="577"/>
        <v>0.2</v>
      </c>
      <c r="CO567" s="194">
        <f t="shared" si="578"/>
        <v>0.1</v>
      </c>
      <c r="CP567" s="194">
        <f t="shared" si="579"/>
        <v>0.15</v>
      </c>
      <c r="CQ567" s="189">
        <f t="shared" si="580"/>
        <v>0.36870000000000003</v>
      </c>
      <c r="CR567" s="189">
        <f t="shared" si="597"/>
        <v>3.687E-2</v>
      </c>
      <c r="CS567" s="189">
        <f t="shared" si="597"/>
        <v>3.687E-2</v>
      </c>
      <c r="CT567" s="189">
        <f t="shared" si="581"/>
        <v>1.8599999999999998E-2</v>
      </c>
      <c r="CU567" s="189">
        <f t="shared" si="598"/>
        <v>1.8600000000000001E-3</v>
      </c>
      <c r="CV567" s="189">
        <f t="shared" si="598"/>
        <v>1.8600000000000001E-3</v>
      </c>
      <c r="CW567" s="189">
        <f t="shared" si="582"/>
        <v>2.9999999999999997E-4</v>
      </c>
      <c r="CX567" s="189">
        <f t="shared" si="599"/>
        <v>3.0000000000000001E-5</v>
      </c>
      <c r="CY567" s="189">
        <f t="shared" si="599"/>
        <v>3.0000000000000001E-5</v>
      </c>
      <c r="CZ567" s="195">
        <f t="shared" si="587"/>
        <v>5.6043726873140587</v>
      </c>
      <c r="DA567" s="195">
        <f t="shared" si="588"/>
        <v>141.18266260681111</v>
      </c>
      <c r="DB567" s="195">
        <f t="shared" si="589"/>
        <v>2.3362010260127706</v>
      </c>
      <c r="DC567" s="195">
        <f t="shared" si="590"/>
        <v>97.773075935986654</v>
      </c>
      <c r="DD567" s="195">
        <f t="shared" si="591"/>
        <v>2.0699331173026163</v>
      </c>
      <c r="DE567" s="195">
        <f t="shared" si="592"/>
        <v>82.490471946649507</v>
      </c>
      <c r="DF567" s="195">
        <f t="shared" si="593"/>
        <v>331.45671732007668</v>
      </c>
    </row>
    <row r="568" spans="89:110" x14ac:dyDescent="0.2">
      <c r="CK568" s="189">
        <v>566</v>
      </c>
      <c r="CL568" s="190">
        <f>'Litter calculation'!G$30+CK568</f>
        <v>43241</v>
      </c>
      <c r="CM568" s="193">
        <f t="shared" si="583"/>
        <v>5</v>
      </c>
      <c r="CN568" s="189">
        <f t="shared" si="577"/>
        <v>0.2</v>
      </c>
      <c r="CO568" s="194">
        <f t="shared" si="578"/>
        <v>0.1</v>
      </c>
      <c r="CP568" s="194">
        <f t="shared" si="579"/>
        <v>0.15</v>
      </c>
      <c r="CQ568" s="189">
        <f t="shared" si="580"/>
        <v>0.36870000000000003</v>
      </c>
      <c r="CR568" s="189">
        <f t="shared" si="597"/>
        <v>3.687E-2</v>
      </c>
      <c r="CS568" s="189">
        <f t="shared" si="597"/>
        <v>3.687E-2</v>
      </c>
      <c r="CT568" s="189">
        <f t="shared" si="581"/>
        <v>1.8599999999999998E-2</v>
      </c>
      <c r="CU568" s="189">
        <f t="shared" si="598"/>
        <v>1.8600000000000001E-3</v>
      </c>
      <c r="CV568" s="189">
        <f t="shared" si="598"/>
        <v>1.8600000000000001E-3</v>
      </c>
      <c r="CW568" s="189">
        <f t="shared" si="582"/>
        <v>2.9999999999999997E-4</v>
      </c>
      <c r="CX568" s="189">
        <f t="shared" si="599"/>
        <v>3.0000000000000001E-5</v>
      </c>
      <c r="CY568" s="189">
        <f t="shared" si="599"/>
        <v>3.0000000000000001E-5</v>
      </c>
      <c r="CZ568" s="195">
        <f t="shared" si="587"/>
        <v>5.5748348170076989</v>
      </c>
      <c r="DA568" s="195">
        <f t="shared" si="588"/>
        <v>141.2665741606136</v>
      </c>
      <c r="DB568" s="195">
        <f t="shared" si="589"/>
        <v>2.3355467307605671</v>
      </c>
      <c r="DC568" s="195">
        <f t="shared" si="590"/>
        <v>97.866455787706016</v>
      </c>
      <c r="DD568" s="195">
        <f t="shared" si="591"/>
        <v>2.071617120055818</v>
      </c>
      <c r="DE568" s="195">
        <f t="shared" si="592"/>
        <v>82.632466769611455</v>
      </c>
      <c r="DF568" s="195">
        <f t="shared" si="593"/>
        <v>331.7474953857552</v>
      </c>
    </row>
    <row r="569" spans="89:110" x14ac:dyDescent="0.2">
      <c r="CK569" s="189">
        <v>567</v>
      </c>
      <c r="CL569" s="190">
        <f>'Litter calculation'!G$30+CK569</f>
        <v>43242</v>
      </c>
      <c r="CM569" s="193">
        <f t="shared" si="583"/>
        <v>5</v>
      </c>
      <c r="CN569" s="189">
        <f t="shared" si="577"/>
        <v>0.2</v>
      </c>
      <c r="CO569" s="194">
        <f t="shared" si="578"/>
        <v>0.1</v>
      </c>
      <c r="CP569" s="194">
        <f t="shared" si="579"/>
        <v>0.15</v>
      </c>
      <c r="CQ569" s="189">
        <f t="shared" si="580"/>
        <v>0.36870000000000003</v>
      </c>
      <c r="CR569" s="189">
        <f t="shared" si="597"/>
        <v>3.687E-2</v>
      </c>
      <c r="CS569" s="189">
        <f t="shared" si="597"/>
        <v>3.687E-2</v>
      </c>
      <c r="CT569" s="189">
        <f t="shared" si="581"/>
        <v>1.8599999999999998E-2</v>
      </c>
      <c r="CU569" s="189">
        <f t="shared" si="598"/>
        <v>1.8600000000000001E-3</v>
      </c>
      <c r="CV569" s="189">
        <f t="shared" si="598"/>
        <v>1.8600000000000001E-3</v>
      </c>
      <c r="CW569" s="189">
        <f t="shared" si="582"/>
        <v>2.9999999999999997E-4</v>
      </c>
      <c r="CX569" s="189">
        <f t="shared" si="599"/>
        <v>3.0000000000000001E-5</v>
      </c>
      <c r="CY569" s="189">
        <f t="shared" si="599"/>
        <v>3.0000000000000001E-5</v>
      </c>
      <c r="CZ569" s="195">
        <f t="shared" si="587"/>
        <v>5.5458412731601294</v>
      </c>
      <c r="DA569" s="195">
        <f t="shared" si="588"/>
        <v>141.35046054472562</v>
      </c>
      <c r="DB569" s="195">
        <f t="shared" si="589"/>
        <v>2.3348936513664342</v>
      </c>
      <c r="DC569" s="195">
        <f t="shared" si="590"/>
        <v>97.959832838071847</v>
      </c>
      <c r="DD569" s="195">
        <f t="shared" si="591"/>
        <v>2.0732979934750815</v>
      </c>
      <c r="DE569" s="195">
        <f t="shared" si="592"/>
        <v>82.774457332792608</v>
      </c>
      <c r="DF569" s="195">
        <f t="shared" si="593"/>
        <v>332.03878363359172</v>
      </c>
    </row>
    <row r="570" spans="89:110" x14ac:dyDescent="0.2">
      <c r="CK570" s="189">
        <v>568</v>
      </c>
      <c r="CL570" s="190">
        <f>'Litter calculation'!G$30+CK570</f>
        <v>43243</v>
      </c>
      <c r="CM570" s="193">
        <f t="shared" si="583"/>
        <v>5</v>
      </c>
      <c r="CN570" s="189">
        <f t="shared" si="577"/>
        <v>0.2</v>
      </c>
      <c r="CO570" s="194">
        <f t="shared" si="578"/>
        <v>0.1</v>
      </c>
      <c r="CP570" s="194">
        <f t="shared" si="579"/>
        <v>0.15</v>
      </c>
      <c r="CQ570" s="189">
        <f t="shared" si="580"/>
        <v>0.36870000000000003</v>
      </c>
      <c r="CR570" s="189">
        <f t="shared" si="597"/>
        <v>3.687E-2</v>
      </c>
      <c r="CS570" s="189">
        <f t="shared" si="597"/>
        <v>3.687E-2</v>
      </c>
      <c r="CT570" s="189">
        <f t="shared" si="581"/>
        <v>1.8599999999999998E-2</v>
      </c>
      <c r="CU570" s="189">
        <f t="shared" si="598"/>
        <v>1.8600000000000001E-3</v>
      </c>
      <c r="CV570" s="189">
        <f t="shared" si="598"/>
        <v>1.8600000000000001E-3</v>
      </c>
      <c r="CW570" s="189">
        <f t="shared" si="582"/>
        <v>2.9999999999999997E-4</v>
      </c>
      <c r="CX570" s="189">
        <f t="shared" si="599"/>
        <v>3.0000000000000001E-5</v>
      </c>
      <c r="CY570" s="189">
        <f t="shared" si="599"/>
        <v>3.0000000000000001E-5</v>
      </c>
      <c r="CZ570" s="195">
        <f t="shared" si="587"/>
        <v>5.5173820248757348</v>
      </c>
      <c r="DA570" s="195">
        <f t="shared" si="588"/>
        <v>141.43432176669691</v>
      </c>
      <c r="DB570" s="195">
        <f t="shared" si="589"/>
        <v>2.3342417855709776</v>
      </c>
      <c r="DC570" s="195">
        <f t="shared" si="590"/>
        <v>98.05320708716819</v>
      </c>
      <c r="DD570" s="195">
        <f t="shared" si="591"/>
        <v>2.0749757433755582</v>
      </c>
      <c r="DE570" s="195">
        <f t="shared" si="592"/>
        <v>82.916443636320764</v>
      </c>
      <c r="DF570" s="195">
        <f t="shared" si="593"/>
        <v>332.33057204400814</v>
      </c>
    </row>
    <row r="571" spans="89:110" x14ac:dyDescent="0.2">
      <c r="CK571" s="189">
        <v>569</v>
      </c>
      <c r="CL571" s="190">
        <f>'Litter calculation'!G$30+CK571</f>
        <v>43244</v>
      </c>
      <c r="CM571" s="193">
        <f t="shared" si="583"/>
        <v>5</v>
      </c>
      <c r="CN571" s="189">
        <f t="shared" si="577"/>
        <v>0.2</v>
      </c>
      <c r="CO571" s="194">
        <f t="shared" si="578"/>
        <v>0.1</v>
      </c>
      <c r="CP571" s="194">
        <f t="shared" si="579"/>
        <v>0.15</v>
      </c>
      <c r="CQ571" s="189">
        <f t="shared" si="580"/>
        <v>0.36870000000000003</v>
      </c>
      <c r="CR571" s="189">
        <f t="shared" si="597"/>
        <v>3.687E-2</v>
      </c>
      <c r="CS571" s="189">
        <f t="shared" si="597"/>
        <v>3.687E-2</v>
      </c>
      <c r="CT571" s="189">
        <f t="shared" si="581"/>
        <v>1.8599999999999998E-2</v>
      </c>
      <c r="CU571" s="189">
        <f t="shared" si="598"/>
        <v>1.8600000000000001E-3</v>
      </c>
      <c r="CV571" s="189">
        <f t="shared" si="598"/>
        <v>1.8600000000000001E-3</v>
      </c>
      <c r="CW571" s="189">
        <f t="shared" si="582"/>
        <v>2.9999999999999997E-4</v>
      </c>
      <c r="CX571" s="189">
        <f t="shared" si="599"/>
        <v>3.0000000000000001E-5</v>
      </c>
      <c r="CY571" s="189">
        <f t="shared" si="599"/>
        <v>3.0000000000000001E-5</v>
      </c>
      <c r="CZ571" s="195">
        <f t="shared" si="587"/>
        <v>5.4894472261091227</v>
      </c>
      <c r="DA571" s="195">
        <f t="shared" si="588"/>
        <v>141.51815783407497</v>
      </c>
      <c r="DB571" s="195">
        <f t="shared" si="589"/>
        <v>2.3335911311190021</v>
      </c>
      <c r="DC571" s="195">
        <f t="shared" si="590"/>
        <v>98.146578535079072</v>
      </c>
      <c r="DD571" s="195">
        <f t="shared" si="591"/>
        <v>2.0766503755615933</v>
      </c>
      <c r="DE571" s="195">
        <f t="shared" si="592"/>
        <v>83.058425680323708</v>
      </c>
      <c r="DF571" s="195">
        <f t="shared" si="593"/>
        <v>332.62285078226745</v>
      </c>
    </row>
    <row r="572" spans="89:110" x14ac:dyDescent="0.2">
      <c r="CK572" s="189">
        <v>570</v>
      </c>
      <c r="CL572" s="190">
        <f>'Litter calculation'!G$30+CK572</f>
        <v>43245</v>
      </c>
      <c r="CM572" s="193">
        <f t="shared" si="583"/>
        <v>5</v>
      </c>
      <c r="CN572" s="189">
        <f t="shared" si="577"/>
        <v>0.2</v>
      </c>
      <c r="CO572" s="194">
        <f t="shared" si="578"/>
        <v>0.1</v>
      </c>
      <c r="CP572" s="194">
        <f t="shared" si="579"/>
        <v>0.15</v>
      </c>
      <c r="CQ572" s="189">
        <f t="shared" si="580"/>
        <v>0.36870000000000003</v>
      </c>
      <c r="CR572" s="189">
        <f t="shared" si="597"/>
        <v>3.687E-2</v>
      </c>
      <c r="CS572" s="189">
        <f t="shared" si="597"/>
        <v>3.687E-2</v>
      </c>
      <c r="CT572" s="189">
        <f t="shared" si="581"/>
        <v>1.8599999999999998E-2</v>
      </c>
      <c r="CU572" s="189">
        <f t="shared" si="598"/>
        <v>1.8600000000000001E-3</v>
      </c>
      <c r="CV572" s="189">
        <f t="shared" si="598"/>
        <v>1.8600000000000001E-3</v>
      </c>
      <c r="CW572" s="189">
        <f t="shared" si="582"/>
        <v>2.9999999999999997E-4</v>
      </c>
      <c r="CX572" s="189">
        <f t="shared" si="599"/>
        <v>3.0000000000000001E-5</v>
      </c>
      <c r="CY572" s="189">
        <f t="shared" si="599"/>
        <v>3.0000000000000001E-5</v>
      </c>
      <c r="CZ572" s="195">
        <f t="shared" si="587"/>
        <v>5.4620272122586853</v>
      </c>
      <c r="DA572" s="195">
        <f t="shared" si="588"/>
        <v>141.60196875440508</v>
      </c>
      <c r="DB572" s="195">
        <f t="shared" si="589"/>
        <v>2.3329416857595024</v>
      </c>
      <c r="DC572" s="195">
        <f t="shared" si="590"/>
        <v>98.239947181888539</v>
      </c>
      <c r="DD572" s="195">
        <f t="shared" si="591"/>
        <v>2.078321895826746</v>
      </c>
      <c r="DE572" s="195">
        <f t="shared" si="592"/>
        <v>83.200403464929224</v>
      </c>
      <c r="DF572" s="195">
        <f t="shared" si="593"/>
        <v>332.91561019506776</v>
      </c>
    </row>
    <row r="573" spans="89:110" x14ac:dyDescent="0.2">
      <c r="CK573" s="189">
        <v>571</v>
      </c>
      <c r="CL573" s="190">
        <f>'Litter calculation'!G$30+CK573</f>
        <v>43246</v>
      </c>
      <c r="CM573" s="193">
        <f t="shared" si="583"/>
        <v>5</v>
      </c>
      <c r="CN573" s="189">
        <f t="shared" si="577"/>
        <v>0.2</v>
      </c>
      <c r="CO573" s="194">
        <f t="shared" si="578"/>
        <v>0.1</v>
      </c>
      <c r="CP573" s="194">
        <f t="shared" si="579"/>
        <v>0.15</v>
      </c>
      <c r="CQ573" s="189">
        <f t="shared" si="580"/>
        <v>0.36870000000000003</v>
      </c>
      <c r="CR573" s="189">
        <f t="shared" si="597"/>
        <v>3.687E-2</v>
      </c>
      <c r="CS573" s="189">
        <f t="shared" si="597"/>
        <v>3.687E-2</v>
      </c>
      <c r="CT573" s="189">
        <f t="shared" si="581"/>
        <v>1.8599999999999998E-2</v>
      </c>
      <c r="CU573" s="189">
        <f t="shared" si="598"/>
        <v>1.8600000000000001E-3</v>
      </c>
      <c r="CV573" s="189">
        <f t="shared" si="598"/>
        <v>1.8600000000000001E-3</v>
      </c>
      <c r="CW573" s="189">
        <f t="shared" si="582"/>
        <v>2.9999999999999997E-4</v>
      </c>
      <c r="CX573" s="189">
        <f t="shared" si="599"/>
        <v>3.0000000000000001E-5</v>
      </c>
      <c r="CY573" s="189">
        <f t="shared" si="599"/>
        <v>3.0000000000000001E-5</v>
      </c>
      <c r="CZ573" s="195">
        <f t="shared" si="587"/>
        <v>5.4351124968229403</v>
      </c>
      <c r="DA573" s="195">
        <f t="shared" si="588"/>
        <v>141.68575453523019</v>
      </c>
      <c r="DB573" s="195">
        <f t="shared" si="589"/>
        <v>2.3322934472456569</v>
      </c>
      <c r="DC573" s="195">
        <f t="shared" si="590"/>
        <v>98.333313027680617</v>
      </c>
      <c r="DD573" s="195">
        <f t="shared" si="591"/>
        <v>2.0799903099538093</v>
      </c>
      <c r="DE573" s="195">
        <f t="shared" si="592"/>
        <v>83.34237699026508</v>
      </c>
      <c r="DF573" s="195">
        <f t="shared" si="593"/>
        <v>333.20884080719827</v>
      </c>
    </row>
    <row r="574" spans="89:110" x14ac:dyDescent="0.2">
      <c r="CK574" s="189">
        <v>572</v>
      </c>
      <c r="CL574" s="190">
        <f>'Litter calculation'!G$30+CK574</f>
        <v>43247</v>
      </c>
      <c r="CM574" s="193">
        <f t="shared" si="583"/>
        <v>5</v>
      </c>
      <c r="CN574" s="189">
        <f t="shared" si="577"/>
        <v>0.2</v>
      </c>
      <c r="CO574" s="194">
        <f t="shared" si="578"/>
        <v>0.1</v>
      </c>
      <c r="CP574" s="194">
        <f t="shared" si="579"/>
        <v>0.15</v>
      </c>
      <c r="CQ574" s="189">
        <f t="shared" si="580"/>
        <v>0.36870000000000003</v>
      </c>
      <c r="CR574" s="189">
        <f t="shared" si="597"/>
        <v>3.687E-2</v>
      </c>
      <c r="CS574" s="189">
        <f t="shared" si="597"/>
        <v>3.687E-2</v>
      </c>
      <c r="CT574" s="189">
        <f t="shared" si="581"/>
        <v>1.8599999999999998E-2</v>
      </c>
      <c r="CU574" s="189">
        <f t="shared" si="598"/>
        <v>1.8600000000000001E-3</v>
      </c>
      <c r="CV574" s="189">
        <f t="shared" si="598"/>
        <v>1.8600000000000001E-3</v>
      </c>
      <c r="CW574" s="189">
        <f t="shared" si="582"/>
        <v>2.9999999999999997E-4</v>
      </c>
      <c r="CX574" s="189">
        <f t="shared" si="599"/>
        <v>3.0000000000000001E-5</v>
      </c>
      <c r="CY574" s="189">
        <f t="shared" si="599"/>
        <v>3.0000000000000001E-5</v>
      </c>
      <c r="CZ574" s="195">
        <f t="shared" si="587"/>
        <v>5.4086937681184839</v>
      </c>
      <c r="DA574" s="195">
        <f t="shared" si="588"/>
        <v>141.76951518409103</v>
      </c>
      <c r="DB574" s="195">
        <f t="shared" si="589"/>
        <v>2.3316464133348194</v>
      </c>
      <c r="DC574" s="195">
        <f t="shared" si="590"/>
        <v>98.426676072539337</v>
      </c>
      <c r="DD574" s="195">
        <f t="shared" si="591"/>
        <v>2.0816556237148305</v>
      </c>
      <c r="DE574" s="195">
        <f t="shared" si="592"/>
        <v>83.484346256459062</v>
      </c>
      <c r="DF574" s="195">
        <f t="shared" si="593"/>
        <v>333.50253331825758</v>
      </c>
    </row>
    <row r="575" spans="89:110" x14ac:dyDescent="0.2">
      <c r="CK575" s="189">
        <v>573</v>
      </c>
      <c r="CL575" s="190">
        <f>'Litter calculation'!G$30+CK575</f>
        <v>43248</v>
      </c>
      <c r="CM575" s="193">
        <f t="shared" si="583"/>
        <v>5</v>
      </c>
      <c r="CN575" s="189">
        <f t="shared" si="577"/>
        <v>0.2</v>
      </c>
      <c r="CO575" s="194">
        <f t="shared" si="578"/>
        <v>0.1</v>
      </c>
      <c r="CP575" s="194">
        <f t="shared" si="579"/>
        <v>0.15</v>
      </c>
      <c r="CQ575" s="189">
        <f t="shared" si="580"/>
        <v>0.36870000000000003</v>
      </c>
      <c r="CR575" s="189">
        <f t="shared" si="597"/>
        <v>3.687E-2</v>
      </c>
      <c r="CS575" s="189">
        <f t="shared" si="597"/>
        <v>3.687E-2</v>
      </c>
      <c r="CT575" s="189">
        <f t="shared" si="581"/>
        <v>1.8599999999999998E-2</v>
      </c>
      <c r="CU575" s="189">
        <f t="shared" si="598"/>
        <v>1.8600000000000001E-3</v>
      </c>
      <c r="CV575" s="189">
        <f t="shared" si="598"/>
        <v>1.8600000000000001E-3</v>
      </c>
      <c r="CW575" s="189">
        <f t="shared" si="582"/>
        <v>2.9999999999999997E-4</v>
      </c>
      <c r="CX575" s="189">
        <f t="shared" si="599"/>
        <v>3.0000000000000001E-5</v>
      </c>
      <c r="CY575" s="189">
        <f t="shared" si="599"/>
        <v>3.0000000000000001E-5</v>
      </c>
      <c r="CZ575" s="195">
        <f t="shared" si="587"/>
        <v>5.3827618860584296</v>
      </c>
      <c r="DA575" s="195">
        <f t="shared" si="588"/>
        <v>141.85325070852608</v>
      </c>
      <c r="DB575" s="195">
        <f t="shared" si="589"/>
        <v>2.3310005817885102</v>
      </c>
      <c r="DC575" s="195">
        <f t="shared" si="590"/>
        <v>98.520036316548712</v>
      </c>
      <c r="DD575" s="195">
        <f t="shared" si="591"/>
        <v>2.0833178428711308</v>
      </c>
      <c r="DE575" s="195">
        <f t="shared" si="592"/>
        <v>83.626311263638954</v>
      </c>
      <c r="DF575" s="195">
        <f t="shared" si="593"/>
        <v>333.7966785994318</v>
      </c>
    </row>
    <row r="576" spans="89:110" x14ac:dyDescent="0.2">
      <c r="CK576" s="189">
        <v>574</v>
      </c>
      <c r="CL576" s="190">
        <f>'Litter calculation'!G$30+CK576</f>
        <v>43249</v>
      </c>
      <c r="CM576" s="193">
        <f t="shared" si="583"/>
        <v>5</v>
      </c>
      <c r="CN576" s="189">
        <f t="shared" si="577"/>
        <v>0.2</v>
      </c>
      <c r="CO576" s="194">
        <f t="shared" si="578"/>
        <v>0.1</v>
      </c>
      <c r="CP576" s="194">
        <f t="shared" si="579"/>
        <v>0.15</v>
      </c>
      <c r="CQ576" s="189">
        <f t="shared" si="580"/>
        <v>0.36870000000000003</v>
      </c>
      <c r="CR576" s="189">
        <f t="shared" si="597"/>
        <v>3.687E-2</v>
      </c>
      <c r="CS576" s="189">
        <f t="shared" si="597"/>
        <v>3.687E-2</v>
      </c>
      <c r="CT576" s="189">
        <f t="shared" si="581"/>
        <v>1.8599999999999998E-2</v>
      </c>
      <c r="CU576" s="189">
        <f t="shared" si="598"/>
        <v>1.8600000000000001E-3</v>
      </c>
      <c r="CV576" s="189">
        <f t="shared" si="598"/>
        <v>1.8600000000000001E-3</v>
      </c>
      <c r="CW576" s="189">
        <f t="shared" si="582"/>
        <v>2.9999999999999997E-4</v>
      </c>
      <c r="CX576" s="189">
        <f t="shared" si="599"/>
        <v>3.0000000000000001E-5</v>
      </c>
      <c r="CY576" s="189">
        <f t="shared" si="599"/>
        <v>3.0000000000000001E-5</v>
      </c>
      <c r="CZ576" s="195">
        <f t="shared" si="587"/>
        <v>5.3573078789902118</v>
      </c>
      <c r="DA576" s="195">
        <f t="shared" si="588"/>
        <v>141.9369611160715</v>
      </c>
      <c r="DB576" s="195">
        <f t="shared" si="589"/>
        <v>2.3303559503724101</v>
      </c>
      <c r="DC576" s="195">
        <f t="shared" si="590"/>
        <v>98.613393759792785</v>
      </c>
      <c r="DD576" s="195">
        <f t="shared" si="591"/>
        <v>2.0849769731733252</v>
      </c>
      <c r="DE576" s="195">
        <f t="shared" si="592"/>
        <v>83.76827201193251</v>
      </c>
      <c r="DF576" s="195">
        <f t="shared" si="593"/>
        <v>334.09126769033276</v>
      </c>
    </row>
    <row r="577" spans="89:110" x14ac:dyDescent="0.2">
      <c r="CK577" s="189">
        <v>575</v>
      </c>
      <c r="CL577" s="190">
        <f>'Litter calculation'!G$30+CK577</f>
        <v>43250</v>
      </c>
      <c r="CM577" s="193">
        <f t="shared" si="583"/>
        <v>5</v>
      </c>
      <c r="CN577" s="189">
        <f t="shared" si="577"/>
        <v>0.2</v>
      </c>
      <c r="CO577" s="194">
        <f t="shared" si="578"/>
        <v>0.1</v>
      </c>
      <c r="CP577" s="194">
        <f t="shared" si="579"/>
        <v>0.15</v>
      </c>
      <c r="CQ577" s="189">
        <f t="shared" si="580"/>
        <v>0.36870000000000003</v>
      </c>
      <c r="CR577" s="189">
        <f t="shared" si="597"/>
        <v>3.687E-2</v>
      </c>
      <c r="CS577" s="189">
        <f t="shared" si="597"/>
        <v>3.687E-2</v>
      </c>
      <c r="CT577" s="189">
        <f t="shared" si="581"/>
        <v>1.8599999999999998E-2</v>
      </c>
      <c r="CU577" s="189">
        <f t="shared" si="598"/>
        <v>1.8600000000000001E-3</v>
      </c>
      <c r="CV577" s="189">
        <f t="shared" si="598"/>
        <v>1.8600000000000001E-3</v>
      </c>
      <c r="CW577" s="189">
        <f t="shared" si="582"/>
        <v>2.9999999999999997E-4</v>
      </c>
      <c r="CX577" s="189">
        <f t="shared" si="599"/>
        <v>3.0000000000000001E-5</v>
      </c>
      <c r="CY577" s="189">
        <f t="shared" si="599"/>
        <v>3.0000000000000001E-5</v>
      </c>
      <c r="CZ577" s="195">
        <f t="shared" si="587"/>
        <v>5.3323229405916628</v>
      </c>
      <c r="DA577" s="195">
        <f t="shared" si="588"/>
        <v>142.02064641426128</v>
      </c>
      <c r="DB577" s="195">
        <f t="shared" si="589"/>
        <v>2.3297125168563513</v>
      </c>
      <c r="DC577" s="195">
        <f t="shared" si="590"/>
        <v>98.706748402355572</v>
      </c>
      <c r="DD577" s="195">
        <f t="shared" si="591"/>
        <v>2.0866330203613423</v>
      </c>
      <c r="DE577" s="195">
        <f t="shared" si="592"/>
        <v>83.9102285014675</v>
      </c>
      <c r="DF577" s="195">
        <f t="shared" si="593"/>
        <v>334.38629179589373</v>
      </c>
    </row>
    <row r="578" spans="89:110" x14ac:dyDescent="0.2">
      <c r="CK578" s="189">
        <v>576</v>
      </c>
      <c r="CL578" s="190">
        <f>'Litter calculation'!G$30+CK578</f>
        <v>43251</v>
      </c>
      <c r="CM578" s="193">
        <f t="shared" si="583"/>
        <v>5</v>
      </c>
      <c r="CN578" s="189">
        <f t="shared" si="577"/>
        <v>0.2</v>
      </c>
      <c r="CO578" s="194">
        <f t="shared" si="578"/>
        <v>0.1</v>
      </c>
      <c r="CP578" s="194">
        <f t="shared" si="579"/>
        <v>0.15</v>
      </c>
      <c r="CQ578" s="189">
        <f t="shared" si="580"/>
        <v>0.36870000000000003</v>
      </c>
      <c r="CR578" s="189">
        <f t="shared" si="597"/>
        <v>3.687E-2</v>
      </c>
      <c r="CS578" s="189">
        <f t="shared" si="597"/>
        <v>3.687E-2</v>
      </c>
      <c r="CT578" s="189">
        <f t="shared" si="581"/>
        <v>1.8599999999999998E-2</v>
      </c>
      <c r="CU578" s="189">
        <f t="shared" si="598"/>
        <v>1.8600000000000001E-3</v>
      </c>
      <c r="CV578" s="189">
        <f t="shared" si="598"/>
        <v>1.8600000000000001E-3</v>
      </c>
      <c r="CW578" s="189">
        <f t="shared" si="582"/>
        <v>2.9999999999999997E-4</v>
      </c>
      <c r="CX578" s="189">
        <f t="shared" si="599"/>
        <v>3.0000000000000001E-5</v>
      </c>
      <c r="CY578" s="189">
        <f t="shared" si="599"/>
        <v>3.0000000000000001E-5</v>
      </c>
      <c r="CZ578" s="195">
        <f t="shared" si="587"/>
        <v>5.3077984268242915</v>
      </c>
      <c r="DA578" s="195">
        <f t="shared" si="588"/>
        <v>142.10430661062705</v>
      </c>
      <c r="DB578" s="195">
        <f t="shared" si="589"/>
        <v>2.329070279014311</v>
      </c>
      <c r="DC578" s="195">
        <f t="shared" si="590"/>
        <v>98.800100244321087</v>
      </c>
      <c r="DD578" s="195">
        <f t="shared" si="591"/>
        <v>2.088285990164445</v>
      </c>
      <c r="DE578" s="195">
        <f t="shared" si="592"/>
        <v>84.052180732371681</v>
      </c>
      <c r="DF578" s="195">
        <f t="shared" si="593"/>
        <v>334.68174228332288</v>
      </c>
    </row>
    <row r="579" spans="89:110" x14ac:dyDescent="0.2">
      <c r="CK579" s="189">
        <v>577</v>
      </c>
      <c r="CL579" s="190">
        <f>'Litter calculation'!G$30+CK579</f>
        <v>43252</v>
      </c>
      <c r="CM579" s="193">
        <f t="shared" si="583"/>
        <v>6</v>
      </c>
      <c r="CN579" s="189">
        <f t="shared" ref="CN579:CN642" si="600">IF($CM579=12,D$37,IF($CM579&lt;=2,D$37,IF($CM579&lt;=5,D$40,IF($CM579&lt;=8,D$43,D$46))))</f>
        <v>0.06</v>
      </c>
      <c r="CO579" s="194">
        <f t="shared" ref="CO579:CO642" si="601">IF($CM579=12,D$39,IF($CM579&lt;=2,D$39,IF($CM579&lt;=5,D$42,IF($CM579&lt;=8,D$45,D$48))))</f>
        <v>0.02</v>
      </c>
      <c r="CP579" s="194">
        <f t="shared" ref="CP579:CP642" si="602">IF($CM579=12,D$38,IF($CM579&lt;=2,D$38,IF($CM579&lt;=5,D$41,IF($CM579&lt;=8,D$44,D$47))))</f>
        <v>0.04</v>
      </c>
      <c r="CQ579" s="189">
        <f t="shared" ref="CQ579:CQ642" si="603">IF($CM579=12,$D$49,IF($CM579&lt;=2,$D$49,IF($CM579&lt;=5,$D$51,IF($CM579&lt;=8,$D$53,$D$55))))</f>
        <v>0.996</v>
      </c>
      <c r="CR579" s="189">
        <f t="shared" si="597"/>
        <v>9.9599999999999994E-2</v>
      </c>
      <c r="CS579" s="189">
        <f t="shared" si="597"/>
        <v>9.9599999999999994E-2</v>
      </c>
      <c r="CT579" s="189">
        <f t="shared" ref="CT579:CT642" si="604">IF($CM579=12,$D$57,IF($CM579&lt;=2,$D$57,IF($CM579&lt;=5,$D$59,IF($CM579&lt;=8,$D$61,$D$63))))</f>
        <v>1.6999999999999999E-3</v>
      </c>
      <c r="CU579" s="189">
        <f t="shared" si="598"/>
        <v>1.7000000000000001E-4</v>
      </c>
      <c r="CV579" s="189">
        <f t="shared" si="598"/>
        <v>1.7000000000000001E-4</v>
      </c>
      <c r="CW579" s="189">
        <f t="shared" ref="CW579:CW642" si="605">IF($CM579=12,$D$65,IF($CM579&lt;=2,$D$65,IF($CM579&lt;=5,$D$67,IF($CM579&lt;=8,$D$69,$D$71))))</f>
        <v>9.9999999999999995E-7</v>
      </c>
      <c r="CX579" s="189">
        <f t="shared" si="599"/>
        <v>9.9999999999999995E-8</v>
      </c>
      <c r="CY579" s="189">
        <f t="shared" si="599"/>
        <v>9.9999999999999995E-8</v>
      </c>
      <c r="CZ579" s="195">
        <f t="shared" si="587"/>
        <v>5.3585428349230613</v>
      </c>
      <c r="DA579" s="195">
        <f t="shared" si="588"/>
        <v>142.10440450639149</v>
      </c>
      <c r="DB579" s="195">
        <f t="shared" si="589"/>
        <v>2.3306663707200368</v>
      </c>
      <c r="DC579" s="195">
        <f t="shared" si="590"/>
        <v>98.818098364311552</v>
      </c>
      <c r="DD579" s="195">
        <f t="shared" si="591"/>
        <v>2.0919150117201397</v>
      </c>
      <c r="DE579" s="195">
        <f t="shared" si="592"/>
        <v>84.088188327154043</v>
      </c>
      <c r="DF579" s="195">
        <f t="shared" si="593"/>
        <v>334.7918154152203</v>
      </c>
    </row>
    <row r="580" spans="89:110" x14ac:dyDescent="0.2">
      <c r="CK580" s="189">
        <v>578</v>
      </c>
      <c r="CL580" s="190">
        <f>'Litter calculation'!G$30+CK580</f>
        <v>43253</v>
      </c>
      <c r="CM580" s="193">
        <f t="shared" ref="CM580:CM643" si="606">MONTH(CL580)</f>
        <v>6</v>
      </c>
      <c r="CN580" s="189">
        <f t="shared" si="600"/>
        <v>0.06</v>
      </c>
      <c r="CO580" s="194">
        <f t="shared" si="601"/>
        <v>0.02</v>
      </c>
      <c r="CP580" s="194">
        <f t="shared" si="602"/>
        <v>0.04</v>
      </c>
      <c r="CQ580" s="189">
        <f t="shared" si="603"/>
        <v>0.996</v>
      </c>
      <c r="CR580" s="189">
        <f t="shared" si="597"/>
        <v>9.9599999999999994E-2</v>
      </c>
      <c r="CS580" s="189">
        <f t="shared" si="597"/>
        <v>9.9599999999999994E-2</v>
      </c>
      <c r="CT580" s="189">
        <f t="shared" si="604"/>
        <v>1.6999999999999999E-3</v>
      </c>
      <c r="CU580" s="189">
        <f t="shared" si="598"/>
        <v>1.7000000000000001E-4</v>
      </c>
      <c r="CV580" s="189">
        <f t="shared" si="598"/>
        <v>1.7000000000000001E-4</v>
      </c>
      <c r="CW580" s="189">
        <f t="shared" si="605"/>
        <v>9.9999999999999995E-7</v>
      </c>
      <c r="CX580" s="189">
        <f t="shared" si="599"/>
        <v>9.9999999999999995E-8</v>
      </c>
      <c r="CY580" s="189">
        <f t="shared" si="599"/>
        <v>9.9999999999999995E-8</v>
      </c>
      <c r="CZ580" s="195">
        <f t="shared" si="587"/>
        <v>5.4092010508121993</v>
      </c>
      <c r="DA580" s="195">
        <f t="shared" si="588"/>
        <v>142.10450240205802</v>
      </c>
      <c r="DB580" s="195">
        <f t="shared" si="589"/>
        <v>2.3322621911132351</v>
      </c>
      <c r="DC580" s="195">
        <f t="shared" si="590"/>
        <v>98.836096482502214</v>
      </c>
      <c r="DD580" s="195">
        <f t="shared" si="591"/>
        <v>2.0955434163946065</v>
      </c>
      <c r="DE580" s="195">
        <f t="shared" si="592"/>
        <v>84.124195918335644</v>
      </c>
      <c r="DF580" s="195">
        <f t="shared" si="593"/>
        <v>334.90180146121594</v>
      </c>
    </row>
    <row r="581" spans="89:110" x14ac:dyDescent="0.2">
      <c r="CK581" s="189">
        <v>579</v>
      </c>
      <c r="CL581" s="190">
        <f>'Litter calculation'!G$30+CK581</f>
        <v>43254</v>
      </c>
      <c r="CM581" s="193">
        <f t="shared" si="606"/>
        <v>6</v>
      </c>
      <c r="CN581" s="189">
        <f t="shared" si="600"/>
        <v>0.06</v>
      </c>
      <c r="CO581" s="194">
        <f t="shared" si="601"/>
        <v>0.02</v>
      </c>
      <c r="CP581" s="194">
        <f t="shared" si="602"/>
        <v>0.04</v>
      </c>
      <c r="CQ581" s="189">
        <f t="shared" si="603"/>
        <v>0.996</v>
      </c>
      <c r="CR581" s="189">
        <f t="shared" si="597"/>
        <v>9.9599999999999994E-2</v>
      </c>
      <c r="CS581" s="189">
        <f t="shared" si="597"/>
        <v>9.9599999999999994E-2</v>
      </c>
      <c r="CT581" s="189">
        <f t="shared" si="604"/>
        <v>1.6999999999999999E-3</v>
      </c>
      <c r="CU581" s="189">
        <f t="shared" si="598"/>
        <v>1.7000000000000001E-4</v>
      </c>
      <c r="CV581" s="189">
        <f t="shared" si="598"/>
        <v>1.7000000000000001E-4</v>
      </c>
      <c r="CW581" s="189">
        <f t="shared" si="605"/>
        <v>9.9999999999999995E-7</v>
      </c>
      <c r="CX581" s="189">
        <f t="shared" si="599"/>
        <v>9.9999999999999995E-8</v>
      </c>
      <c r="CY581" s="189">
        <f t="shared" si="599"/>
        <v>9.9999999999999995E-8</v>
      </c>
      <c r="CZ581" s="195">
        <f t="shared" si="587"/>
        <v>5.4597732208939842</v>
      </c>
      <c r="DA581" s="195">
        <f t="shared" si="588"/>
        <v>142.10460029762666</v>
      </c>
      <c r="DB581" s="195">
        <f t="shared" si="589"/>
        <v>2.3338577402400249</v>
      </c>
      <c r="DC581" s="195">
        <f t="shared" si="590"/>
        <v>98.854094598893056</v>
      </c>
      <c r="DD581" s="195">
        <f t="shared" si="591"/>
        <v>2.099171204292706</v>
      </c>
      <c r="DE581" s="195">
        <f t="shared" si="592"/>
        <v>84.160203505916485</v>
      </c>
      <c r="DF581" s="195">
        <f t="shared" si="593"/>
        <v>335.01170056786293</v>
      </c>
    </row>
    <row r="582" spans="89:110" x14ac:dyDescent="0.2">
      <c r="CK582" s="189">
        <v>580</v>
      </c>
      <c r="CL582" s="190">
        <f>'Litter calculation'!G$30+CK582</f>
        <v>43255</v>
      </c>
      <c r="CM582" s="193">
        <f t="shared" si="606"/>
        <v>6</v>
      </c>
      <c r="CN582" s="189">
        <f t="shared" si="600"/>
        <v>0.06</v>
      </c>
      <c r="CO582" s="194">
        <f t="shared" si="601"/>
        <v>0.02</v>
      </c>
      <c r="CP582" s="194">
        <f t="shared" si="602"/>
        <v>0.04</v>
      </c>
      <c r="CQ582" s="189">
        <f t="shared" si="603"/>
        <v>0.996</v>
      </c>
      <c r="CR582" s="189">
        <f t="shared" si="597"/>
        <v>9.9599999999999994E-2</v>
      </c>
      <c r="CS582" s="189">
        <f t="shared" si="597"/>
        <v>9.9599999999999994E-2</v>
      </c>
      <c r="CT582" s="189">
        <f t="shared" si="604"/>
        <v>1.6999999999999999E-3</v>
      </c>
      <c r="CU582" s="189">
        <f t="shared" si="598"/>
        <v>1.7000000000000001E-4</v>
      </c>
      <c r="CV582" s="189">
        <f t="shared" si="598"/>
        <v>1.7000000000000001E-4</v>
      </c>
      <c r="CW582" s="189">
        <f t="shared" si="605"/>
        <v>9.9999999999999995E-7</v>
      </c>
      <c r="CX582" s="189">
        <f t="shared" si="599"/>
        <v>9.9999999999999995E-8</v>
      </c>
      <c r="CY582" s="189">
        <f t="shared" si="599"/>
        <v>9.9999999999999995E-8</v>
      </c>
      <c r="CZ582" s="195">
        <f t="shared" si="587"/>
        <v>5.5102594913220235</v>
      </c>
      <c r="DA582" s="195">
        <f t="shared" si="588"/>
        <v>142.10469819309742</v>
      </c>
      <c r="DB582" s="195">
        <f t="shared" si="589"/>
        <v>2.3354530181465174</v>
      </c>
      <c r="DC582" s="195">
        <f t="shared" si="590"/>
        <v>98.872092713484093</v>
      </c>
      <c r="DD582" s="195">
        <f t="shared" si="591"/>
        <v>2.1027983755192814</v>
      </c>
      <c r="DE582" s="195">
        <f t="shared" si="592"/>
        <v>84.196211089896565</v>
      </c>
      <c r="DF582" s="195">
        <f t="shared" si="593"/>
        <v>335.12151288146589</v>
      </c>
    </row>
    <row r="583" spans="89:110" x14ac:dyDescent="0.2">
      <c r="CK583" s="189">
        <v>581</v>
      </c>
      <c r="CL583" s="190">
        <f>'Litter calculation'!G$30+CK583</f>
        <v>43256</v>
      </c>
      <c r="CM583" s="193">
        <f t="shared" si="606"/>
        <v>6</v>
      </c>
      <c r="CN583" s="189">
        <f t="shared" si="600"/>
        <v>0.06</v>
      </c>
      <c r="CO583" s="194">
        <f t="shared" si="601"/>
        <v>0.02</v>
      </c>
      <c r="CP583" s="194">
        <f t="shared" si="602"/>
        <v>0.04</v>
      </c>
      <c r="CQ583" s="189">
        <f t="shared" si="603"/>
        <v>0.996</v>
      </c>
      <c r="CR583" s="189">
        <f t="shared" ref="CR583:CS602" si="607">IF($CM583=12,$D$50,IF($CM583&lt;=2,$D$50,IF($CM583&lt;=5,$D$52,IF($CM583&lt;=8,$D$54,$D$56))))</f>
        <v>9.9599999999999994E-2</v>
      </c>
      <c r="CS583" s="189">
        <f t="shared" si="607"/>
        <v>9.9599999999999994E-2</v>
      </c>
      <c r="CT583" s="189">
        <f t="shared" si="604"/>
        <v>1.6999999999999999E-3</v>
      </c>
      <c r="CU583" s="189">
        <f t="shared" ref="CU583:CV602" si="608">IF($CM583=12,$D$58,IF($CM583&lt;=2,$D$58,IF($CM583&lt;=5,$D$60,IF($CM583&lt;=8,$D$62,$D$64))))</f>
        <v>1.7000000000000001E-4</v>
      </c>
      <c r="CV583" s="189">
        <f t="shared" si="608"/>
        <v>1.7000000000000001E-4</v>
      </c>
      <c r="CW583" s="189">
        <f t="shared" si="605"/>
        <v>9.9999999999999995E-7</v>
      </c>
      <c r="CX583" s="189">
        <f t="shared" ref="CX583:CY602" si="609">IF($CM583=12,$D$66,IF($CM583&lt;=2,$D$66,IF($CM583&lt;=5,$D$68,IF($CM583&lt;=8,$D$70,$D$72))))</f>
        <v>9.9999999999999995E-8</v>
      </c>
      <c r="CY583" s="189">
        <f t="shared" si="609"/>
        <v>9.9999999999999995E-8</v>
      </c>
      <c r="CZ583" s="195">
        <f t="shared" si="587"/>
        <v>5.5606600080016735</v>
      </c>
      <c r="DA583" s="195">
        <f t="shared" si="588"/>
        <v>142.10479608847027</v>
      </c>
      <c r="DB583" s="195">
        <f t="shared" si="589"/>
        <v>2.3370480248788161</v>
      </c>
      <c r="DC583" s="195">
        <f t="shared" si="590"/>
        <v>98.890090826275312</v>
      </c>
      <c r="DD583" s="195">
        <f t="shared" si="591"/>
        <v>2.1064249301791578</v>
      </c>
      <c r="DE583" s="195">
        <f t="shared" si="592"/>
        <v>84.232218670275884</v>
      </c>
      <c r="DF583" s="195">
        <f t="shared" si="593"/>
        <v>335.23123854808108</v>
      </c>
    </row>
    <row r="584" spans="89:110" x14ac:dyDescent="0.2">
      <c r="CK584" s="189">
        <v>582</v>
      </c>
      <c r="CL584" s="190">
        <f>'Litter calculation'!G$30+CK584</f>
        <v>43257</v>
      </c>
      <c r="CM584" s="193">
        <f t="shared" si="606"/>
        <v>6</v>
      </c>
      <c r="CN584" s="189">
        <f t="shared" si="600"/>
        <v>0.06</v>
      </c>
      <c r="CO584" s="194">
        <f t="shared" si="601"/>
        <v>0.02</v>
      </c>
      <c r="CP584" s="194">
        <f t="shared" si="602"/>
        <v>0.04</v>
      </c>
      <c r="CQ584" s="189">
        <f t="shared" si="603"/>
        <v>0.996</v>
      </c>
      <c r="CR584" s="189">
        <f t="shared" si="607"/>
        <v>9.9599999999999994E-2</v>
      </c>
      <c r="CS584" s="189">
        <f t="shared" si="607"/>
        <v>9.9599999999999994E-2</v>
      </c>
      <c r="CT584" s="189">
        <f t="shared" si="604"/>
        <v>1.6999999999999999E-3</v>
      </c>
      <c r="CU584" s="189">
        <f t="shared" si="608"/>
        <v>1.7000000000000001E-4</v>
      </c>
      <c r="CV584" s="189">
        <f t="shared" si="608"/>
        <v>1.7000000000000001E-4</v>
      </c>
      <c r="CW584" s="189">
        <f t="shared" si="605"/>
        <v>9.9999999999999995E-7</v>
      </c>
      <c r="CX584" s="189">
        <f t="shared" si="609"/>
        <v>9.9999999999999995E-8</v>
      </c>
      <c r="CY584" s="189">
        <f t="shared" si="609"/>
        <v>9.9999999999999995E-8</v>
      </c>
      <c r="CZ584" s="195">
        <f t="shared" si="587"/>
        <v>5.6109749165904628</v>
      </c>
      <c r="DA584" s="195">
        <f t="shared" si="588"/>
        <v>142.10489398374523</v>
      </c>
      <c r="DB584" s="195">
        <f t="shared" si="589"/>
        <v>2.3386427604830171</v>
      </c>
      <c r="DC584" s="195">
        <f t="shared" si="590"/>
        <v>98.908088937266726</v>
      </c>
      <c r="DD584" s="195">
        <f t="shared" si="591"/>
        <v>2.1100508683771428</v>
      </c>
      <c r="DE584" s="195">
        <f t="shared" si="592"/>
        <v>84.268226247054443</v>
      </c>
      <c r="DF584" s="195">
        <f t="shared" si="593"/>
        <v>335.34087771351699</v>
      </c>
    </row>
    <row r="585" spans="89:110" x14ac:dyDescent="0.2">
      <c r="CK585" s="189">
        <v>583</v>
      </c>
      <c r="CL585" s="190">
        <f>'Litter calculation'!G$30+CK585</f>
        <v>43258</v>
      </c>
      <c r="CM585" s="193">
        <f t="shared" si="606"/>
        <v>6</v>
      </c>
      <c r="CN585" s="189">
        <f t="shared" si="600"/>
        <v>0.06</v>
      </c>
      <c r="CO585" s="194">
        <f t="shared" si="601"/>
        <v>0.02</v>
      </c>
      <c r="CP585" s="194">
        <f t="shared" si="602"/>
        <v>0.04</v>
      </c>
      <c r="CQ585" s="189">
        <f t="shared" si="603"/>
        <v>0.996</v>
      </c>
      <c r="CR585" s="189">
        <f t="shared" si="607"/>
        <v>9.9599999999999994E-2</v>
      </c>
      <c r="CS585" s="189">
        <f t="shared" si="607"/>
        <v>9.9599999999999994E-2</v>
      </c>
      <c r="CT585" s="189">
        <f t="shared" si="604"/>
        <v>1.6999999999999999E-3</v>
      </c>
      <c r="CU585" s="189">
        <f t="shared" si="608"/>
        <v>1.7000000000000001E-4</v>
      </c>
      <c r="CV585" s="189">
        <f t="shared" si="608"/>
        <v>1.7000000000000001E-4</v>
      </c>
      <c r="CW585" s="189">
        <f t="shared" si="605"/>
        <v>9.9999999999999995E-7</v>
      </c>
      <c r="CX585" s="189">
        <f t="shared" si="609"/>
        <v>9.9999999999999995E-8</v>
      </c>
      <c r="CY585" s="189">
        <f t="shared" si="609"/>
        <v>9.9999999999999995E-8</v>
      </c>
      <c r="CZ585" s="195">
        <f t="shared" si="587"/>
        <v>5.6612043624985118</v>
      </c>
      <c r="DA585" s="195">
        <f t="shared" si="588"/>
        <v>142.10499187892228</v>
      </c>
      <c r="DB585" s="195">
        <f t="shared" si="589"/>
        <v>2.3402372250052079</v>
      </c>
      <c r="DC585" s="195">
        <f t="shared" si="590"/>
        <v>98.926087046458321</v>
      </c>
      <c r="DD585" s="195">
        <f t="shared" si="591"/>
        <v>2.1136761902180261</v>
      </c>
      <c r="DE585" s="195">
        <f t="shared" si="592"/>
        <v>84.304233820232241</v>
      </c>
      <c r="DF585" s="195">
        <f t="shared" si="593"/>
        <v>335.4504305233346</v>
      </c>
    </row>
    <row r="586" spans="89:110" x14ac:dyDescent="0.2">
      <c r="CK586" s="189">
        <v>584</v>
      </c>
      <c r="CL586" s="190">
        <f>'Litter calculation'!G$30+CK586</f>
        <v>43259</v>
      </c>
      <c r="CM586" s="193">
        <f t="shared" si="606"/>
        <v>6</v>
      </c>
      <c r="CN586" s="189">
        <f t="shared" si="600"/>
        <v>0.06</v>
      </c>
      <c r="CO586" s="194">
        <f t="shared" si="601"/>
        <v>0.02</v>
      </c>
      <c r="CP586" s="194">
        <f t="shared" si="602"/>
        <v>0.04</v>
      </c>
      <c r="CQ586" s="189">
        <f t="shared" si="603"/>
        <v>0.996</v>
      </c>
      <c r="CR586" s="189">
        <f t="shared" si="607"/>
        <v>9.9599999999999994E-2</v>
      </c>
      <c r="CS586" s="189">
        <f t="shared" si="607"/>
        <v>9.9599999999999994E-2</v>
      </c>
      <c r="CT586" s="189">
        <f t="shared" si="604"/>
        <v>1.6999999999999999E-3</v>
      </c>
      <c r="CU586" s="189">
        <f t="shared" si="608"/>
        <v>1.7000000000000001E-4</v>
      </c>
      <c r="CV586" s="189">
        <f t="shared" si="608"/>
        <v>1.7000000000000001E-4</v>
      </c>
      <c r="CW586" s="189">
        <f t="shared" si="605"/>
        <v>9.9999999999999995E-7</v>
      </c>
      <c r="CX586" s="189">
        <f t="shared" si="609"/>
        <v>9.9999999999999995E-8</v>
      </c>
      <c r="CY586" s="189">
        <f t="shared" si="609"/>
        <v>9.9999999999999995E-8</v>
      </c>
      <c r="CZ586" s="195">
        <f t="shared" si="587"/>
        <v>5.7113484908889545</v>
      </c>
      <c r="DA586" s="195">
        <f t="shared" si="588"/>
        <v>142.10508977400144</v>
      </c>
      <c r="DB586" s="195">
        <f t="shared" si="589"/>
        <v>2.3418314184914686</v>
      </c>
      <c r="DC586" s="195">
        <f t="shared" si="590"/>
        <v>98.944085153850111</v>
      </c>
      <c r="DD586" s="195">
        <f t="shared" si="591"/>
        <v>2.1173008958065793</v>
      </c>
      <c r="DE586" s="195">
        <f t="shared" si="592"/>
        <v>84.340241389809293</v>
      </c>
      <c r="DF586" s="195">
        <f t="shared" si="593"/>
        <v>335.55989712284787</v>
      </c>
    </row>
    <row r="587" spans="89:110" x14ac:dyDescent="0.2">
      <c r="CK587" s="189">
        <v>585</v>
      </c>
      <c r="CL587" s="190">
        <f>'Litter calculation'!G$30+CK587</f>
        <v>43260</v>
      </c>
      <c r="CM587" s="193">
        <f t="shared" si="606"/>
        <v>6</v>
      </c>
      <c r="CN587" s="189">
        <f t="shared" si="600"/>
        <v>0.06</v>
      </c>
      <c r="CO587" s="194">
        <f t="shared" si="601"/>
        <v>0.02</v>
      </c>
      <c r="CP587" s="194">
        <f t="shared" si="602"/>
        <v>0.04</v>
      </c>
      <c r="CQ587" s="189">
        <f t="shared" si="603"/>
        <v>0.996</v>
      </c>
      <c r="CR587" s="189">
        <f t="shared" si="607"/>
        <v>9.9599999999999994E-2</v>
      </c>
      <c r="CS587" s="189">
        <f t="shared" si="607"/>
        <v>9.9599999999999994E-2</v>
      </c>
      <c r="CT587" s="189">
        <f t="shared" si="604"/>
        <v>1.6999999999999999E-3</v>
      </c>
      <c r="CU587" s="189">
        <f t="shared" si="608"/>
        <v>1.7000000000000001E-4</v>
      </c>
      <c r="CV587" s="189">
        <f t="shared" si="608"/>
        <v>1.7000000000000001E-4</v>
      </c>
      <c r="CW587" s="189">
        <f t="shared" si="605"/>
        <v>9.9999999999999995E-7</v>
      </c>
      <c r="CX587" s="189">
        <f t="shared" si="609"/>
        <v>9.9999999999999995E-8</v>
      </c>
      <c r="CY587" s="189">
        <f t="shared" si="609"/>
        <v>9.9999999999999995E-8</v>
      </c>
      <c r="CZ587" s="195">
        <f t="shared" si="587"/>
        <v>5.7614074466783567</v>
      </c>
      <c r="DA587" s="195">
        <f t="shared" si="588"/>
        <v>142.10518766898272</v>
      </c>
      <c r="DB587" s="195">
        <f t="shared" si="589"/>
        <v>2.3434253409878716</v>
      </c>
      <c r="DC587" s="195">
        <f t="shared" si="590"/>
        <v>98.962083259442096</v>
      </c>
      <c r="DD587" s="195">
        <f t="shared" si="591"/>
        <v>2.1209249852475565</v>
      </c>
      <c r="DE587" s="195">
        <f t="shared" si="592"/>
        <v>84.376248955785584</v>
      </c>
      <c r="DF587" s="195">
        <f t="shared" si="593"/>
        <v>335.66927765712421</v>
      </c>
    </row>
    <row r="588" spans="89:110" x14ac:dyDescent="0.2">
      <c r="CK588" s="189">
        <v>586</v>
      </c>
      <c r="CL588" s="190">
        <f>'Litter calculation'!G$30+CK588</f>
        <v>43261</v>
      </c>
      <c r="CM588" s="193">
        <f t="shared" si="606"/>
        <v>6</v>
      </c>
      <c r="CN588" s="189">
        <f t="shared" si="600"/>
        <v>0.06</v>
      </c>
      <c r="CO588" s="194">
        <f t="shared" si="601"/>
        <v>0.02</v>
      </c>
      <c r="CP588" s="194">
        <f t="shared" si="602"/>
        <v>0.04</v>
      </c>
      <c r="CQ588" s="189">
        <f t="shared" si="603"/>
        <v>0.996</v>
      </c>
      <c r="CR588" s="189">
        <f t="shared" si="607"/>
        <v>9.9599999999999994E-2</v>
      </c>
      <c r="CS588" s="189">
        <f t="shared" si="607"/>
        <v>9.9599999999999994E-2</v>
      </c>
      <c r="CT588" s="189">
        <f t="shared" si="604"/>
        <v>1.6999999999999999E-3</v>
      </c>
      <c r="CU588" s="189">
        <f t="shared" si="608"/>
        <v>1.7000000000000001E-4</v>
      </c>
      <c r="CV588" s="189">
        <f t="shared" si="608"/>
        <v>1.7000000000000001E-4</v>
      </c>
      <c r="CW588" s="189">
        <f t="shared" si="605"/>
        <v>9.9999999999999995E-7</v>
      </c>
      <c r="CX588" s="189">
        <f t="shared" si="609"/>
        <v>9.9999999999999995E-8</v>
      </c>
      <c r="CY588" s="189">
        <f t="shared" si="609"/>
        <v>9.9999999999999995E-8</v>
      </c>
      <c r="CZ588" s="195">
        <f t="shared" si="587"/>
        <v>5.8113813745371354</v>
      </c>
      <c r="DA588" s="195">
        <f t="shared" si="588"/>
        <v>142.10528556386609</v>
      </c>
      <c r="DB588" s="195">
        <f t="shared" si="589"/>
        <v>2.345018992540481</v>
      </c>
      <c r="DC588" s="195">
        <f t="shared" si="590"/>
        <v>98.980081363234262</v>
      </c>
      <c r="DD588" s="195">
        <f t="shared" si="591"/>
        <v>2.1245484586456937</v>
      </c>
      <c r="DE588" s="195">
        <f t="shared" si="592"/>
        <v>84.412256518161115</v>
      </c>
      <c r="DF588" s="195">
        <f t="shared" si="593"/>
        <v>335.7785722709848</v>
      </c>
    </row>
    <row r="589" spans="89:110" x14ac:dyDescent="0.2">
      <c r="CK589" s="189">
        <v>587</v>
      </c>
      <c r="CL589" s="190">
        <f>'Litter calculation'!G$30+CK589</f>
        <v>43262</v>
      </c>
      <c r="CM589" s="193">
        <f t="shared" si="606"/>
        <v>6</v>
      </c>
      <c r="CN589" s="189">
        <f t="shared" si="600"/>
        <v>0.06</v>
      </c>
      <c r="CO589" s="194">
        <f t="shared" si="601"/>
        <v>0.02</v>
      </c>
      <c r="CP589" s="194">
        <f t="shared" si="602"/>
        <v>0.04</v>
      </c>
      <c r="CQ589" s="189">
        <f t="shared" si="603"/>
        <v>0.996</v>
      </c>
      <c r="CR589" s="189">
        <f t="shared" si="607"/>
        <v>9.9599999999999994E-2</v>
      </c>
      <c r="CS589" s="189">
        <f t="shared" si="607"/>
        <v>9.9599999999999994E-2</v>
      </c>
      <c r="CT589" s="189">
        <f t="shared" si="604"/>
        <v>1.6999999999999999E-3</v>
      </c>
      <c r="CU589" s="189">
        <f t="shared" si="608"/>
        <v>1.7000000000000001E-4</v>
      </c>
      <c r="CV589" s="189">
        <f t="shared" si="608"/>
        <v>1.7000000000000001E-4</v>
      </c>
      <c r="CW589" s="189">
        <f t="shared" si="605"/>
        <v>9.9999999999999995E-7</v>
      </c>
      <c r="CX589" s="189">
        <f t="shared" si="609"/>
        <v>9.9999999999999995E-8</v>
      </c>
      <c r="CY589" s="189">
        <f t="shared" si="609"/>
        <v>9.9999999999999995E-8</v>
      </c>
      <c r="CZ589" s="195">
        <f t="shared" si="587"/>
        <v>5.8612704188899771</v>
      </c>
      <c r="DA589" s="195">
        <f t="shared" si="588"/>
        <v>142.10538345865157</v>
      </c>
      <c r="DB589" s="195">
        <f t="shared" si="589"/>
        <v>2.3466123731953532</v>
      </c>
      <c r="DC589" s="195">
        <f t="shared" si="590"/>
        <v>98.998079465226624</v>
      </c>
      <c r="DD589" s="195">
        <f t="shared" si="591"/>
        <v>2.1281713161057096</v>
      </c>
      <c r="DE589" s="195">
        <f t="shared" si="592"/>
        <v>84.448264076935899</v>
      </c>
      <c r="DF589" s="195">
        <f t="shared" si="593"/>
        <v>335.88778110900512</v>
      </c>
    </row>
    <row r="590" spans="89:110" x14ac:dyDescent="0.2">
      <c r="CK590" s="189">
        <v>588</v>
      </c>
      <c r="CL590" s="190">
        <f>'Litter calculation'!G$30+CK590</f>
        <v>43263</v>
      </c>
      <c r="CM590" s="193">
        <f t="shared" si="606"/>
        <v>6</v>
      </c>
      <c r="CN590" s="189">
        <f t="shared" si="600"/>
        <v>0.06</v>
      </c>
      <c r="CO590" s="194">
        <f t="shared" si="601"/>
        <v>0.02</v>
      </c>
      <c r="CP590" s="194">
        <f t="shared" si="602"/>
        <v>0.04</v>
      </c>
      <c r="CQ590" s="189">
        <f t="shared" si="603"/>
        <v>0.996</v>
      </c>
      <c r="CR590" s="189">
        <f t="shared" si="607"/>
        <v>9.9599999999999994E-2</v>
      </c>
      <c r="CS590" s="189">
        <f t="shared" si="607"/>
        <v>9.9599999999999994E-2</v>
      </c>
      <c r="CT590" s="189">
        <f t="shared" si="604"/>
        <v>1.6999999999999999E-3</v>
      </c>
      <c r="CU590" s="189">
        <f t="shared" si="608"/>
        <v>1.7000000000000001E-4</v>
      </c>
      <c r="CV590" s="189">
        <f t="shared" si="608"/>
        <v>1.7000000000000001E-4</v>
      </c>
      <c r="CW590" s="189">
        <f t="shared" si="605"/>
        <v>9.9999999999999995E-7</v>
      </c>
      <c r="CX590" s="189">
        <f t="shared" si="609"/>
        <v>9.9999999999999995E-8</v>
      </c>
      <c r="CY590" s="189">
        <f t="shared" si="609"/>
        <v>9.9999999999999995E-8</v>
      </c>
      <c r="CZ590" s="195">
        <f t="shared" si="587"/>
        <v>5.9110747239162551</v>
      </c>
      <c r="DA590" s="195">
        <f t="shared" si="588"/>
        <v>142.10548135333917</v>
      </c>
      <c r="DB590" s="195">
        <f t="shared" si="589"/>
        <v>2.3482054829985373</v>
      </c>
      <c r="DC590" s="195">
        <f t="shared" si="590"/>
        <v>99.016077565419167</v>
      </c>
      <c r="DD590" s="195">
        <f t="shared" si="591"/>
        <v>2.1317935577323044</v>
      </c>
      <c r="DE590" s="195">
        <f t="shared" si="592"/>
        <v>84.484271632109923</v>
      </c>
      <c r="DF590" s="195">
        <f t="shared" si="593"/>
        <v>335.99690431551534</v>
      </c>
    </row>
    <row r="591" spans="89:110" x14ac:dyDescent="0.2">
      <c r="CK591" s="189">
        <v>589</v>
      </c>
      <c r="CL591" s="190">
        <f>'Litter calculation'!G$30+CK591</f>
        <v>43264</v>
      </c>
      <c r="CM591" s="193">
        <f t="shared" si="606"/>
        <v>6</v>
      </c>
      <c r="CN591" s="189">
        <f t="shared" si="600"/>
        <v>0.06</v>
      </c>
      <c r="CO591" s="194">
        <f t="shared" si="601"/>
        <v>0.02</v>
      </c>
      <c r="CP591" s="194">
        <f t="shared" si="602"/>
        <v>0.04</v>
      </c>
      <c r="CQ591" s="189">
        <f t="shared" si="603"/>
        <v>0.996</v>
      </c>
      <c r="CR591" s="189">
        <f t="shared" si="607"/>
        <v>9.9599999999999994E-2</v>
      </c>
      <c r="CS591" s="189">
        <f t="shared" si="607"/>
        <v>9.9599999999999994E-2</v>
      </c>
      <c r="CT591" s="189">
        <f t="shared" si="604"/>
        <v>1.6999999999999999E-3</v>
      </c>
      <c r="CU591" s="189">
        <f t="shared" si="608"/>
        <v>1.7000000000000001E-4</v>
      </c>
      <c r="CV591" s="189">
        <f t="shared" si="608"/>
        <v>1.7000000000000001E-4</v>
      </c>
      <c r="CW591" s="189">
        <f t="shared" si="605"/>
        <v>9.9999999999999995E-7</v>
      </c>
      <c r="CX591" s="189">
        <f t="shared" si="609"/>
        <v>9.9999999999999995E-8</v>
      </c>
      <c r="CY591" s="189">
        <f t="shared" si="609"/>
        <v>9.9999999999999995E-8</v>
      </c>
      <c r="CZ591" s="195">
        <f t="shared" si="587"/>
        <v>5.9607944335504444</v>
      </c>
      <c r="DA591" s="195">
        <f t="shared" si="588"/>
        <v>142.10557924792886</v>
      </c>
      <c r="DB591" s="195">
        <f t="shared" si="589"/>
        <v>2.3497983219960741</v>
      </c>
      <c r="DC591" s="195">
        <f t="shared" si="590"/>
        <v>99.034075663811905</v>
      </c>
      <c r="DD591" s="195">
        <f t="shared" si="591"/>
        <v>2.1354151836301614</v>
      </c>
      <c r="DE591" s="195">
        <f t="shared" si="592"/>
        <v>84.520279183683186</v>
      </c>
      <c r="DF591" s="195">
        <f t="shared" si="593"/>
        <v>336.10594203460062</v>
      </c>
    </row>
    <row r="592" spans="89:110" x14ac:dyDescent="0.2">
      <c r="CK592" s="189">
        <v>590</v>
      </c>
      <c r="CL592" s="190">
        <f>'Litter calculation'!G$30+CK592</f>
        <v>43265</v>
      </c>
      <c r="CM592" s="193">
        <f t="shared" si="606"/>
        <v>6</v>
      </c>
      <c r="CN592" s="189">
        <f t="shared" si="600"/>
        <v>0.06</v>
      </c>
      <c r="CO592" s="194">
        <f t="shared" si="601"/>
        <v>0.02</v>
      </c>
      <c r="CP592" s="194">
        <f t="shared" si="602"/>
        <v>0.04</v>
      </c>
      <c r="CQ592" s="189">
        <f t="shared" si="603"/>
        <v>0.996</v>
      </c>
      <c r="CR592" s="189">
        <f t="shared" si="607"/>
        <v>9.9599999999999994E-2</v>
      </c>
      <c r="CS592" s="189">
        <f t="shared" si="607"/>
        <v>9.9599999999999994E-2</v>
      </c>
      <c r="CT592" s="189">
        <f t="shared" si="604"/>
        <v>1.6999999999999999E-3</v>
      </c>
      <c r="CU592" s="189">
        <f t="shared" si="608"/>
        <v>1.7000000000000001E-4</v>
      </c>
      <c r="CV592" s="189">
        <f t="shared" si="608"/>
        <v>1.7000000000000001E-4</v>
      </c>
      <c r="CW592" s="189">
        <f t="shared" si="605"/>
        <v>9.9999999999999995E-7</v>
      </c>
      <c r="CX592" s="189">
        <f t="shared" si="609"/>
        <v>9.9999999999999995E-8</v>
      </c>
      <c r="CY592" s="189">
        <f t="shared" si="609"/>
        <v>9.9999999999999995E-8</v>
      </c>
      <c r="CZ592" s="195">
        <f t="shared" si="587"/>
        <v>6.0104296914825417</v>
      </c>
      <c r="DA592" s="195">
        <f t="shared" si="588"/>
        <v>142.10567714242066</v>
      </c>
      <c r="DB592" s="195">
        <f t="shared" si="589"/>
        <v>2.3513908902339966</v>
      </c>
      <c r="DC592" s="195">
        <f t="shared" si="590"/>
        <v>99.052073760404838</v>
      </c>
      <c r="DD592" s="195">
        <f t="shared" si="591"/>
        <v>2.1390361939039453</v>
      </c>
      <c r="DE592" s="195">
        <f t="shared" si="592"/>
        <v>84.556286731655703</v>
      </c>
      <c r="DF592" s="195">
        <f t="shared" si="593"/>
        <v>336.21489441010169</v>
      </c>
    </row>
    <row r="593" spans="89:110" x14ac:dyDescent="0.2">
      <c r="CK593" s="189">
        <v>591</v>
      </c>
      <c r="CL593" s="190">
        <f>'Litter calculation'!G$30+CK593</f>
        <v>43266</v>
      </c>
      <c r="CM593" s="193">
        <f t="shared" si="606"/>
        <v>6</v>
      </c>
      <c r="CN593" s="189">
        <f t="shared" si="600"/>
        <v>0.06</v>
      </c>
      <c r="CO593" s="194">
        <f t="shared" si="601"/>
        <v>0.02</v>
      </c>
      <c r="CP593" s="194">
        <f t="shared" si="602"/>
        <v>0.04</v>
      </c>
      <c r="CQ593" s="189">
        <f t="shared" si="603"/>
        <v>0.996</v>
      </c>
      <c r="CR593" s="189">
        <f t="shared" si="607"/>
        <v>9.9599999999999994E-2</v>
      </c>
      <c r="CS593" s="189">
        <f t="shared" si="607"/>
        <v>9.9599999999999994E-2</v>
      </c>
      <c r="CT593" s="189">
        <f t="shared" si="604"/>
        <v>1.6999999999999999E-3</v>
      </c>
      <c r="CU593" s="189">
        <f t="shared" si="608"/>
        <v>1.7000000000000001E-4</v>
      </c>
      <c r="CV593" s="189">
        <f t="shared" si="608"/>
        <v>1.7000000000000001E-4</v>
      </c>
      <c r="CW593" s="189">
        <f t="shared" si="605"/>
        <v>9.9999999999999995E-7</v>
      </c>
      <c r="CX593" s="189">
        <f t="shared" si="609"/>
        <v>9.9999999999999995E-8</v>
      </c>
      <c r="CY593" s="189">
        <f t="shared" si="609"/>
        <v>9.9999999999999995E-8</v>
      </c>
      <c r="CZ593" s="195">
        <f t="shared" si="587"/>
        <v>6.059980641158476</v>
      </c>
      <c r="DA593" s="195">
        <f t="shared" si="588"/>
        <v>142.10577503681458</v>
      </c>
      <c r="DB593" s="195">
        <f t="shared" si="589"/>
        <v>2.3529831877583298</v>
      </c>
      <c r="DC593" s="195">
        <f t="shared" si="590"/>
        <v>99.070071855197952</v>
      </c>
      <c r="DD593" s="195">
        <f t="shared" si="591"/>
        <v>2.1426565886583031</v>
      </c>
      <c r="DE593" s="195">
        <f t="shared" si="592"/>
        <v>84.592294276027459</v>
      </c>
      <c r="DF593" s="195">
        <f t="shared" si="593"/>
        <v>336.3237615856151</v>
      </c>
    </row>
    <row r="594" spans="89:110" x14ac:dyDescent="0.2">
      <c r="CK594" s="189">
        <v>592</v>
      </c>
      <c r="CL594" s="190">
        <f>'Litter calculation'!G$30+CK594</f>
        <v>43267</v>
      </c>
      <c r="CM594" s="193">
        <f t="shared" si="606"/>
        <v>6</v>
      </c>
      <c r="CN594" s="189">
        <f t="shared" si="600"/>
        <v>0.06</v>
      </c>
      <c r="CO594" s="194">
        <f t="shared" si="601"/>
        <v>0.02</v>
      </c>
      <c r="CP594" s="194">
        <f t="shared" si="602"/>
        <v>0.04</v>
      </c>
      <c r="CQ594" s="189">
        <f t="shared" si="603"/>
        <v>0.996</v>
      </c>
      <c r="CR594" s="189">
        <f t="shared" si="607"/>
        <v>9.9599999999999994E-2</v>
      </c>
      <c r="CS594" s="189">
        <f t="shared" si="607"/>
        <v>9.9599999999999994E-2</v>
      </c>
      <c r="CT594" s="189">
        <f t="shared" si="604"/>
        <v>1.6999999999999999E-3</v>
      </c>
      <c r="CU594" s="189">
        <f t="shared" si="608"/>
        <v>1.7000000000000001E-4</v>
      </c>
      <c r="CV594" s="189">
        <f t="shared" si="608"/>
        <v>1.7000000000000001E-4</v>
      </c>
      <c r="CW594" s="189">
        <f t="shared" si="605"/>
        <v>9.9999999999999995E-7</v>
      </c>
      <c r="CX594" s="189">
        <f t="shared" si="609"/>
        <v>9.9999999999999995E-8</v>
      </c>
      <c r="CY594" s="189">
        <f t="shared" si="609"/>
        <v>9.9999999999999995E-8</v>
      </c>
      <c r="CZ594" s="195">
        <f t="shared" si="587"/>
        <v>6.1094474257805267</v>
      </c>
      <c r="DA594" s="195">
        <f t="shared" si="588"/>
        <v>142.10587293111058</v>
      </c>
      <c r="DB594" s="195">
        <f t="shared" si="589"/>
        <v>2.3545752146150911</v>
      </c>
      <c r="DC594" s="195">
        <f t="shared" si="590"/>
        <v>99.088069948191261</v>
      </c>
      <c r="DD594" s="195">
        <f t="shared" si="591"/>
        <v>2.1462763679978645</v>
      </c>
      <c r="DE594" s="195">
        <f t="shared" si="592"/>
        <v>84.628301816798469</v>
      </c>
      <c r="DF594" s="195">
        <f t="shared" si="593"/>
        <v>336.43254370449381</v>
      </c>
    </row>
    <row r="595" spans="89:110" x14ac:dyDescent="0.2">
      <c r="CK595" s="189">
        <v>593</v>
      </c>
      <c r="CL595" s="190">
        <f>'Litter calculation'!G$30+CK595</f>
        <v>43268</v>
      </c>
      <c r="CM595" s="193">
        <f t="shared" si="606"/>
        <v>6</v>
      </c>
      <c r="CN595" s="189">
        <f t="shared" si="600"/>
        <v>0.06</v>
      </c>
      <c r="CO595" s="194">
        <f t="shared" si="601"/>
        <v>0.02</v>
      </c>
      <c r="CP595" s="194">
        <f t="shared" si="602"/>
        <v>0.04</v>
      </c>
      <c r="CQ595" s="189">
        <f t="shared" si="603"/>
        <v>0.996</v>
      </c>
      <c r="CR595" s="189">
        <f t="shared" si="607"/>
        <v>9.9599999999999994E-2</v>
      </c>
      <c r="CS595" s="189">
        <f t="shared" si="607"/>
        <v>9.9599999999999994E-2</v>
      </c>
      <c r="CT595" s="189">
        <f t="shared" si="604"/>
        <v>1.6999999999999999E-3</v>
      </c>
      <c r="CU595" s="189">
        <f t="shared" si="608"/>
        <v>1.7000000000000001E-4</v>
      </c>
      <c r="CV595" s="189">
        <f t="shared" si="608"/>
        <v>1.7000000000000001E-4</v>
      </c>
      <c r="CW595" s="189">
        <f t="shared" si="605"/>
        <v>9.9999999999999995E-7</v>
      </c>
      <c r="CX595" s="189">
        <f t="shared" si="609"/>
        <v>9.9999999999999995E-8</v>
      </c>
      <c r="CY595" s="189">
        <f t="shared" si="609"/>
        <v>9.9999999999999995E-8</v>
      </c>
      <c r="CZ595" s="195">
        <f t="shared" ref="CZ595:CZ658" si="610">CZ594*EXP(-CT595)+CN595*CQ595</f>
        <v>6.1588301883077365</v>
      </c>
      <c r="DA595" s="195">
        <f t="shared" ref="DA595:DA658" si="611">DA594*EXP(-CW595)+CN595*(1-CQ595)</f>
        <v>142.1059708253087</v>
      </c>
      <c r="DB595" s="195">
        <f t="shared" ref="DB595:DB658" si="612">DB594*EXP(-CU595)+CO595*CR595</f>
        <v>2.3561669708502904</v>
      </c>
      <c r="DC595" s="195">
        <f t="shared" ref="DC595:DC658" si="613">DC594*EXP(-CX595)+CO595*(1-CR595)</f>
        <v>99.106068039384766</v>
      </c>
      <c r="DD595" s="195">
        <f t="shared" ref="DD595:DD658" si="614">DD594*EXP(-CV595)+CP595*CS595</f>
        <v>2.1498955320272408</v>
      </c>
      <c r="DE595" s="195">
        <f t="shared" ref="DE595:DE658" si="615">DE594*EXP(-CY595)+CP595*(1-CS595)</f>
        <v>84.664309353968719</v>
      </c>
      <c r="DF595" s="195">
        <f t="shared" ref="DF595:DF658" si="616">SUM(CZ595:DE595)</f>
        <v>336.54124090984749</v>
      </c>
    </row>
    <row r="596" spans="89:110" x14ac:dyDescent="0.2">
      <c r="CK596" s="189">
        <v>594</v>
      </c>
      <c r="CL596" s="190">
        <f>'Litter calculation'!G$30+CK596</f>
        <v>43269</v>
      </c>
      <c r="CM596" s="193">
        <f t="shared" si="606"/>
        <v>6</v>
      </c>
      <c r="CN596" s="189">
        <f t="shared" si="600"/>
        <v>0.06</v>
      </c>
      <c r="CO596" s="194">
        <f t="shared" si="601"/>
        <v>0.02</v>
      </c>
      <c r="CP596" s="194">
        <f t="shared" si="602"/>
        <v>0.04</v>
      </c>
      <c r="CQ596" s="189">
        <f t="shared" si="603"/>
        <v>0.996</v>
      </c>
      <c r="CR596" s="189">
        <f t="shared" si="607"/>
        <v>9.9599999999999994E-2</v>
      </c>
      <c r="CS596" s="189">
        <f t="shared" si="607"/>
        <v>9.9599999999999994E-2</v>
      </c>
      <c r="CT596" s="189">
        <f t="shared" si="604"/>
        <v>1.6999999999999999E-3</v>
      </c>
      <c r="CU596" s="189">
        <f t="shared" si="608"/>
        <v>1.7000000000000001E-4</v>
      </c>
      <c r="CV596" s="189">
        <f t="shared" si="608"/>
        <v>1.7000000000000001E-4</v>
      </c>
      <c r="CW596" s="189">
        <f t="shared" si="605"/>
        <v>9.9999999999999995E-7</v>
      </c>
      <c r="CX596" s="189">
        <f t="shared" si="609"/>
        <v>9.9999999999999995E-8</v>
      </c>
      <c r="CY596" s="189">
        <f t="shared" si="609"/>
        <v>9.9999999999999995E-8</v>
      </c>
      <c r="CZ596" s="195">
        <f t="shared" si="610"/>
        <v>6.2081290714563222</v>
      </c>
      <c r="DA596" s="195">
        <f t="shared" si="611"/>
        <v>142.10606871940891</v>
      </c>
      <c r="DB596" s="195">
        <f t="shared" si="612"/>
        <v>2.3577584565099294</v>
      </c>
      <c r="DC596" s="195">
        <f t="shared" si="613"/>
        <v>99.124066128778452</v>
      </c>
      <c r="DD596" s="195">
        <f t="shared" si="614"/>
        <v>2.1535140808510262</v>
      </c>
      <c r="DE596" s="195">
        <f t="shared" si="615"/>
        <v>84.700316887538207</v>
      </c>
      <c r="DF596" s="195">
        <f t="shared" si="616"/>
        <v>336.64985334454286</v>
      </c>
    </row>
    <row r="597" spans="89:110" x14ac:dyDescent="0.2">
      <c r="CK597" s="189">
        <v>595</v>
      </c>
      <c r="CL597" s="190">
        <f>'Litter calculation'!G$30+CK597</f>
        <v>43270</v>
      </c>
      <c r="CM597" s="193">
        <f t="shared" si="606"/>
        <v>6</v>
      </c>
      <c r="CN597" s="189">
        <f t="shared" si="600"/>
        <v>0.06</v>
      </c>
      <c r="CO597" s="194">
        <f t="shared" si="601"/>
        <v>0.02</v>
      </c>
      <c r="CP597" s="194">
        <f t="shared" si="602"/>
        <v>0.04</v>
      </c>
      <c r="CQ597" s="189">
        <f t="shared" si="603"/>
        <v>0.996</v>
      </c>
      <c r="CR597" s="189">
        <f t="shared" si="607"/>
        <v>9.9599999999999994E-2</v>
      </c>
      <c r="CS597" s="189">
        <f t="shared" si="607"/>
        <v>9.9599999999999994E-2</v>
      </c>
      <c r="CT597" s="189">
        <f t="shared" si="604"/>
        <v>1.6999999999999999E-3</v>
      </c>
      <c r="CU597" s="189">
        <f t="shared" si="608"/>
        <v>1.7000000000000001E-4</v>
      </c>
      <c r="CV597" s="189">
        <f t="shared" si="608"/>
        <v>1.7000000000000001E-4</v>
      </c>
      <c r="CW597" s="189">
        <f t="shared" si="605"/>
        <v>9.9999999999999995E-7</v>
      </c>
      <c r="CX597" s="189">
        <f t="shared" si="609"/>
        <v>9.9999999999999995E-8</v>
      </c>
      <c r="CY597" s="189">
        <f t="shared" si="609"/>
        <v>9.9999999999999995E-8</v>
      </c>
      <c r="CZ597" s="195">
        <f t="shared" si="610"/>
        <v>6.2573442177000915</v>
      </c>
      <c r="DA597" s="195">
        <f t="shared" si="611"/>
        <v>142.10616661341123</v>
      </c>
      <c r="DB597" s="195">
        <f t="shared" si="612"/>
        <v>2.3593496716400018</v>
      </c>
      <c r="DC597" s="195">
        <f t="shared" si="613"/>
        <v>99.142064216372333</v>
      </c>
      <c r="DD597" s="195">
        <f t="shared" si="614"/>
        <v>2.1571320145737967</v>
      </c>
      <c r="DE597" s="195">
        <f t="shared" si="615"/>
        <v>84.73632441750695</v>
      </c>
      <c r="DF597" s="195">
        <f t="shared" si="616"/>
        <v>336.75838115120439</v>
      </c>
    </row>
    <row r="598" spans="89:110" x14ac:dyDescent="0.2">
      <c r="CK598" s="189">
        <v>596</v>
      </c>
      <c r="CL598" s="190">
        <f>'Litter calculation'!G$30+CK598</f>
        <v>43271</v>
      </c>
      <c r="CM598" s="193">
        <f t="shared" si="606"/>
        <v>6</v>
      </c>
      <c r="CN598" s="189">
        <f t="shared" si="600"/>
        <v>0.06</v>
      </c>
      <c r="CO598" s="194">
        <f t="shared" si="601"/>
        <v>0.02</v>
      </c>
      <c r="CP598" s="194">
        <f t="shared" si="602"/>
        <v>0.04</v>
      </c>
      <c r="CQ598" s="189">
        <f t="shared" si="603"/>
        <v>0.996</v>
      </c>
      <c r="CR598" s="189">
        <f t="shared" si="607"/>
        <v>9.9599999999999994E-2</v>
      </c>
      <c r="CS598" s="189">
        <f t="shared" si="607"/>
        <v>9.9599999999999994E-2</v>
      </c>
      <c r="CT598" s="189">
        <f t="shared" si="604"/>
        <v>1.6999999999999999E-3</v>
      </c>
      <c r="CU598" s="189">
        <f t="shared" si="608"/>
        <v>1.7000000000000001E-4</v>
      </c>
      <c r="CV598" s="189">
        <f t="shared" si="608"/>
        <v>1.7000000000000001E-4</v>
      </c>
      <c r="CW598" s="189">
        <f t="shared" si="605"/>
        <v>9.9999999999999995E-7</v>
      </c>
      <c r="CX598" s="189">
        <f t="shared" si="609"/>
        <v>9.9999999999999995E-8</v>
      </c>
      <c r="CY598" s="189">
        <f t="shared" si="609"/>
        <v>9.9999999999999995E-8</v>
      </c>
      <c r="CZ598" s="195">
        <f t="shared" si="610"/>
        <v>6.3064757692708504</v>
      </c>
      <c r="DA598" s="195">
        <f t="shared" si="611"/>
        <v>142.10626450731567</v>
      </c>
      <c r="DB598" s="195">
        <f t="shared" si="612"/>
        <v>2.3609406162864937</v>
      </c>
      <c r="DC598" s="195">
        <f t="shared" si="613"/>
        <v>99.160062302166409</v>
      </c>
      <c r="DD598" s="195">
        <f t="shared" si="614"/>
        <v>2.1607493333001102</v>
      </c>
      <c r="DE598" s="195">
        <f t="shared" si="615"/>
        <v>84.772331943874946</v>
      </c>
      <c r="DF598" s="195">
        <f t="shared" si="616"/>
        <v>336.86682447221449</v>
      </c>
    </row>
    <row r="599" spans="89:110" x14ac:dyDescent="0.2">
      <c r="CK599" s="189">
        <v>597</v>
      </c>
      <c r="CL599" s="190">
        <f>'Litter calculation'!G$30+CK599</f>
        <v>43272</v>
      </c>
      <c r="CM599" s="193">
        <f t="shared" si="606"/>
        <v>6</v>
      </c>
      <c r="CN599" s="189">
        <f t="shared" si="600"/>
        <v>0.06</v>
      </c>
      <c r="CO599" s="194">
        <f t="shared" si="601"/>
        <v>0.02</v>
      </c>
      <c r="CP599" s="194">
        <f t="shared" si="602"/>
        <v>0.04</v>
      </c>
      <c r="CQ599" s="189">
        <f t="shared" si="603"/>
        <v>0.996</v>
      </c>
      <c r="CR599" s="189">
        <f t="shared" si="607"/>
        <v>9.9599999999999994E-2</v>
      </c>
      <c r="CS599" s="189">
        <f t="shared" si="607"/>
        <v>9.9599999999999994E-2</v>
      </c>
      <c r="CT599" s="189">
        <f t="shared" si="604"/>
        <v>1.6999999999999999E-3</v>
      </c>
      <c r="CU599" s="189">
        <f t="shared" si="608"/>
        <v>1.7000000000000001E-4</v>
      </c>
      <c r="CV599" s="189">
        <f t="shared" si="608"/>
        <v>1.7000000000000001E-4</v>
      </c>
      <c r="CW599" s="189">
        <f t="shared" si="605"/>
        <v>9.9999999999999995E-7</v>
      </c>
      <c r="CX599" s="189">
        <f t="shared" si="609"/>
        <v>9.9999999999999995E-8</v>
      </c>
      <c r="CY599" s="189">
        <f t="shared" si="609"/>
        <v>9.9999999999999995E-8</v>
      </c>
      <c r="CZ599" s="195">
        <f t="shared" si="610"/>
        <v>6.3555238681588175</v>
      </c>
      <c r="DA599" s="195">
        <f t="shared" si="611"/>
        <v>142.1063624011222</v>
      </c>
      <c r="DB599" s="195">
        <f t="shared" si="612"/>
        <v>2.3625312904953835</v>
      </c>
      <c r="DC599" s="195">
        <f t="shared" si="613"/>
        <v>99.178060386160681</v>
      </c>
      <c r="DD599" s="195">
        <f t="shared" si="614"/>
        <v>2.1643660371345077</v>
      </c>
      <c r="DE599" s="195">
        <f t="shared" si="615"/>
        <v>84.808339466642181</v>
      </c>
      <c r="DF599" s="195">
        <f t="shared" si="616"/>
        <v>336.97518344971377</v>
      </c>
    </row>
    <row r="600" spans="89:110" x14ac:dyDescent="0.2">
      <c r="CK600" s="189">
        <v>598</v>
      </c>
      <c r="CL600" s="190">
        <f>'Litter calculation'!G$30+CK600</f>
        <v>43273</v>
      </c>
      <c r="CM600" s="193">
        <f t="shared" si="606"/>
        <v>6</v>
      </c>
      <c r="CN600" s="189">
        <f t="shared" si="600"/>
        <v>0.06</v>
      </c>
      <c r="CO600" s="194">
        <f t="shared" si="601"/>
        <v>0.02</v>
      </c>
      <c r="CP600" s="194">
        <f t="shared" si="602"/>
        <v>0.04</v>
      </c>
      <c r="CQ600" s="189">
        <f t="shared" si="603"/>
        <v>0.996</v>
      </c>
      <c r="CR600" s="189">
        <f t="shared" si="607"/>
        <v>9.9599999999999994E-2</v>
      </c>
      <c r="CS600" s="189">
        <f t="shared" si="607"/>
        <v>9.9599999999999994E-2</v>
      </c>
      <c r="CT600" s="189">
        <f t="shared" si="604"/>
        <v>1.6999999999999999E-3</v>
      </c>
      <c r="CU600" s="189">
        <f t="shared" si="608"/>
        <v>1.7000000000000001E-4</v>
      </c>
      <c r="CV600" s="189">
        <f t="shared" si="608"/>
        <v>1.7000000000000001E-4</v>
      </c>
      <c r="CW600" s="189">
        <f t="shared" si="605"/>
        <v>9.9999999999999995E-7</v>
      </c>
      <c r="CX600" s="189">
        <f t="shared" si="609"/>
        <v>9.9999999999999995E-8</v>
      </c>
      <c r="CY600" s="189">
        <f t="shared" si="609"/>
        <v>9.9999999999999995E-8</v>
      </c>
      <c r="CZ600" s="195">
        <f t="shared" si="610"/>
        <v>6.404488656113033</v>
      </c>
      <c r="DA600" s="195">
        <f t="shared" si="611"/>
        <v>142.10646029483084</v>
      </c>
      <c r="DB600" s="195">
        <f t="shared" si="612"/>
        <v>2.364121694312642</v>
      </c>
      <c r="DC600" s="195">
        <f t="shared" si="613"/>
        <v>99.196058468355133</v>
      </c>
      <c r="DD600" s="195">
        <f t="shared" si="614"/>
        <v>2.1679821261815118</v>
      </c>
      <c r="DE600" s="195">
        <f t="shared" si="615"/>
        <v>84.84434698580867</v>
      </c>
      <c r="DF600" s="195">
        <f t="shared" si="616"/>
        <v>337.08345822560182</v>
      </c>
    </row>
    <row r="601" spans="89:110" x14ac:dyDescent="0.2">
      <c r="CK601" s="189">
        <v>599</v>
      </c>
      <c r="CL601" s="190">
        <f>'Litter calculation'!G$30+CK601</f>
        <v>43274</v>
      </c>
      <c r="CM601" s="193">
        <f t="shared" si="606"/>
        <v>6</v>
      </c>
      <c r="CN601" s="189">
        <f t="shared" si="600"/>
        <v>0.06</v>
      </c>
      <c r="CO601" s="194">
        <f t="shared" si="601"/>
        <v>0.02</v>
      </c>
      <c r="CP601" s="194">
        <f t="shared" si="602"/>
        <v>0.04</v>
      </c>
      <c r="CQ601" s="189">
        <f t="shared" si="603"/>
        <v>0.996</v>
      </c>
      <c r="CR601" s="189">
        <f t="shared" si="607"/>
        <v>9.9599999999999994E-2</v>
      </c>
      <c r="CS601" s="189">
        <f t="shared" si="607"/>
        <v>9.9599999999999994E-2</v>
      </c>
      <c r="CT601" s="189">
        <f t="shared" si="604"/>
        <v>1.6999999999999999E-3</v>
      </c>
      <c r="CU601" s="189">
        <f t="shared" si="608"/>
        <v>1.7000000000000001E-4</v>
      </c>
      <c r="CV601" s="189">
        <f t="shared" si="608"/>
        <v>1.7000000000000001E-4</v>
      </c>
      <c r="CW601" s="189">
        <f t="shared" si="605"/>
        <v>9.9999999999999995E-7</v>
      </c>
      <c r="CX601" s="189">
        <f t="shared" si="609"/>
        <v>9.9999999999999995E-8</v>
      </c>
      <c r="CY601" s="189">
        <f t="shared" si="609"/>
        <v>9.9999999999999995E-8</v>
      </c>
      <c r="CZ601" s="195">
        <f t="shared" si="610"/>
        <v>6.4533702746417676</v>
      </c>
      <c r="DA601" s="195">
        <f t="shared" si="611"/>
        <v>142.1065581884416</v>
      </c>
      <c r="DB601" s="195">
        <f t="shared" si="612"/>
        <v>2.3657118277842315</v>
      </c>
      <c r="DC601" s="195">
        <f t="shared" si="613"/>
        <v>99.214056548749781</v>
      </c>
      <c r="DD601" s="195">
        <f t="shared" si="614"/>
        <v>2.1715976005456272</v>
      </c>
      <c r="DE601" s="195">
        <f t="shared" si="615"/>
        <v>84.880354501374399</v>
      </c>
      <c r="DF601" s="195">
        <f t="shared" si="616"/>
        <v>337.19164894153744</v>
      </c>
    </row>
    <row r="602" spans="89:110" x14ac:dyDescent="0.2">
      <c r="CK602" s="189">
        <v>600</v>
      </c>
      <c r="CL602" s="190">
        <f>'Litter calculation'!G$30+CK602</f>
        <v>43275</v>
      </c>
      <c r="CM602" s="193">
        <f t="shared" si="606"/>
        <v>6</v>
      </c>
      <c r="CN602" s="189">
        <f t="shared" si="600"/>
        <v>0.06</v>
      </c>
      <c r="CO602" s="194">
        <f t="shared" si="601"/>
        <v>0.02</v>
      </c>
      <c r="CP602" s="194">
        <f t="shared" si="602"/>
        <v>0.04</v>
      </c>
      <c r="CQ602" s="189">
        <f t="shared" si="603"/>
        <v>0.996</v>
      </c>
      <c r="CR602" s="189">
        <f t="shared" si="607"/>
        <v>9.9599999999999994E-2</v>
      </c>
      <c r="CS602" s="189">
        <f t="shared" si="607"/>
        <v>9.9599999999999994E-2</v>
      </c>
      <c r="CT602" s="189">
        <f t="shared" si="604"/>
        <v>1.6999999999999999E-3</v>
      </c>
      <c r="CU602" s="189">
        <f t="shared" si="608"/>
        <v>1.7000000000000001E-4</v>
      </c>
      <c r="CV602" s="189">
        <f t="shared" si="608"/>
        <v>1.7000000000000001E-4</v>
      </c>
      <c r="CW602" s="189">
        <f t="shared" si="605"/>
        <v>9.9999999999999995E-7</v>
      </c>
      <c r="CX602" s="189">
        <f t="shared" si="609"/>
        <v>9.9999999999999995E-8</v>
      </c>
      <c r="CY602" s="189">
        <f t="shared" si="609"/>
        <v>9.9999999999999995E-8</v>
      </c>
      <c r="CZ602" s="195">
        <f t="shared" si="610"/>
        <v>6.5021688650129335</v>
      </c>
      <c r="DA602" s="195">
        <f t="shared" si="611"/>
        <v>142.10665608195444</v>
      </c>
      <c r="DB602" s="195">
        <f t="shared" si="612"/>
        <v>2.3673016909561069</v>
      </c>
      <c r="DC602" s="195">
        <f t="shared" si="613"/>
        <v>99.232054627344624</v>
      </c>
      <c r="DD602" s="195">
        <f t="shared" si="614"/>
        <v>2.1752124603313416</v>
      </c>
      <c r="DE602" s="195">
        <f t="shared" si="615"/>
        <v>84.916362013339381</v>
      </c>
      <c r="DF602" s="195">
        <f t="shared" si="616"/>
        <v>337.29975573893887</v>
      </c>
    </row>
    <row r="603" spans="89:110" x14ac:dyDescent="0.2">
      <c r="CK603" s="189">
        <v>601</v>
      </c>
      <c r="CL603" s="190">
        <f>'Litter calculation'!G$30+CK603</f>
        <v>43276</v>
      </c>
      <c r="CM603" s="193">
        <f t="shared" si="606"/>
        <v>6</v>
      </c>
      <c r="CN603" s="189">
        <f t="shared" si="600"/>
        <v>0.06</v>
      </c>
      <c r="CO603" s="194">
        <f t="shared" si="601"/>
        <v>0.02</v>
      </c>
      <c r="CP603" s="194">
        <f t="shared" si="602"/>
        <v>0.04</v>
      </c>
      <c r="CQ603" s="189">
        <f t="shared" si="603"/>
        <v>0.996</v>
      </c>
      <c r="CR603" s="189">
        <f t="shared" ref="CR603:CS622" si="617">IF($CM603=12,$D$50,IF($CM603&lt;=2,$D$50,IF($CM603&lt;=5,$D$52,IF($CM603&lt;=8,$D$54,$D$56))))</f>
        <v>9.9599999999999994E-2</v>
      </c>
      <c r="CS603" s="189">
        <f t="shared" si="617"/>
        <v>9.9599999999999994E-2</v>
      </c>
      <c r="CT603" s="189">
        <f t="shared" si="604"/>
        <v>1.6999999999999999E-3</v>
      </c>
      <c r="CU603" s="189">
        <f t="shared" ref="CU603:CV622" si="618">IF($CM603=12,$D$58,IF($CM603&lt;=2,$D$58,IF($CM603&lt;=5,$D$60,IF($CM603&lt;=8,$D$62,$D$64))))</f>
        <v>1.7000000000000001E-4</v>
      </c>
      <c r="CV603" s="189">
        <f t="shared" si="618"/>
        <v>1.7000000000000001E-4</v>
      </c>
      <c r="CW603" s="189">
        <f t="shared" si="605"/>
        <v>9.9999999999999995E-7</v>
      </c>
      <c r="CX603" s="189">
        <f t="shared" ref="CX603:CY622" si="619">IF($CM603=12,$D$66,IF($CM603&lt;=2,$D$66,IF($CM603&lt;=5,$D$68,IF($CM603&lt;=8,$D$70,$D$72))))</f>
        <v>9.9999999999999995E-8</v>
      </c>
      <c r="CY603" s="189">
        <f t="shared" si="619"/>
        <v>9.9999999999999995E-8</v>
      </c>
      <c r="CZ603" s="195">
        <f t="shared" si="610"/>
        <v>6.5508845682544905</v>
      </c>
      <c r="DA603" s="195">
        <f t="shared" si="611"/>
        <v>142.1067539753694</v>
      </c>
      <c r="DB603" s="195">
        <f t="shared" si="612"/>
        <v>2.3688912838742153</v>
      </c>
      <c r="DC603" s="195">
        <f t="shared" si="613"/>
        <v>99.250052704139662</v>
      </c>
      <c r="DD603" s="195">
        <f t="shared" si="614"/>
        <v>2.1788267056431243</v>
      </c>
      <c r="DE603" s="195">
        <f t="shared" si="615"/>
        <v>84.952369521703616</v>
      </c>
      <c r="DF603" s="195">
        <f t="shared" si="616"/>
        <v>337.40777875898448</v>
      </c>
    </row>
    <row r="604" spans="89:110" x14ac:dyDescent="0.2">
      <c r="CK604" s="189">
        <v>602</v>
      </c>
      <c r="CL604" s="190">
        <f>'Litter calculation'!G$30+CK604</f>
        <v>43277</v>
      </c>
      <c r="CM604" s="193">
        <f t="shared" si="606"/>
        <v>6</v>
      </c>
      <c r="CN604" s="189">
        <f t="shared" si="600"/>
        <v>0.06</v>
      </c>
      <c r="CO604" s="194">
        <f t="shared" si="601"/>
        <v>0.02</v>
      </c>
      <c r="CP604" s="194">
        <f t="shared" si="602"/>
        <v>0.04</v>
      </c>
      <c r="CQ604" s="189">
        <f t="shared" si="603"/>
        <v>0.996</v>
      </c>
      <c r="CR604" s="189">
        <f t="shared" si="617"/>
        <v>9.9599999999999994E-2</v>
      </c>
      <c r="CS604" s="189">
        <f t="shared" si="617"/>
        <v>9.9599999999999994E-2</v>
      </c>
      <c r="CT604" s="189">
        <f t="shared" si="604"/>
        <v>1.6999999999999999E-3</v>
      </c>
      <c r="CU604" s="189">
        <f t="shared" si="618"/>
        <v>1.7000000000000001E-4</v>
      </c>
      <c r="CV604" s="189">
        <f t="shared" si="618"/>
        <v>1.7000000000000001E-4</v>
      </c>
      <c r="CW604" s="189">
        <f t="shared" si="605"/>
        <v>9.9999999999999995E-7</v>
      </c>
      <c r="CX604" s="189">
        <f t="shared" si="619"/>
        <v>9.9999999999999995E-8</v>
      </c>
      <c r="CY604" s="189">
        <f t="shared" si="619"/>
        <v>9.9999999999999995E-8</v>
      </c>
      <c r="CZ604" s="195">
        <f t="shared" si="610"/>
        <v>6.5995175251548552</v>
      </c>
      <c r="DA604" s="195">
        <f t="shared" si="611"/>
        <v>142.10685186868648</v>
      </c>
      <c r="DB604" s="195">
        <f t="shared" si="612"/>
        <v>2.3704806065844961</v>
      </c>
      <c r="DC604" s="195">
        <f t="shared" si="613"/>
        <v>99.268050779134882</v>
      </c>
      <c r="DD604" s="195">
        <f t="shared" si="614"/>
        <v>2.1824403365854268</v>
      </c>
      <c r="DE604" s="195">
        <f t="shared" si="615"/>
        <v>84.988377026467091</v>
      </c>
      <c r="DF604" s="195">
        <f t="shared" si="616"/>
        <v>337.5157181426132</v>
      </c>
    </row>
    <row r="605" spans="89:110" x14ac:dyDescent="0.2">
      <c r="CK605" s="189">
        <v>603</v>
      </c>
      <c r="CL605" s="190">
        <f>'Litter calculation'!G$30+CK605</f>
        <v>43278</v>
      </c>
      <c r="CM605" s="193">
        <f t="shared" si="606"/>
        <v>6</v>
      </c>
      <c r="CN605" s="189">
        <f t="shared" si="600"/>
        <v>0.06</v>
      </c>
      <c r="CO605" s="194">
        <f t="shared" si="601"/>
        <v>0.02</v>
      </c>
      <c r="CP605" s="194">
        <f t="shared" si="602"/>
        <v>0.04</v>
      </c>
      <c r="CQ605" s="189">
        <f t="shared" si="603"/>
        <v>0.996</v>
      </c>
      <c r="CR605" s="189">
        <f t="shared" si="617"/>
        <v>9.9599999999999994E-2</v>
      </c>
      <c r="CS605" s="189">
        <f t="shared" si="617"/>
        <v>9.9599999999999994E-2</v>
      </c>
      <c r="CT605" s="189">
        <f t="shared" si="604"/>
        <v>1.6999999999999999E-3</v>
      </c>
      <c r="CU605" s="189">
        <f t="shared" si="618"/>
        <v>1.7000000000000001E-4</v>
      </c>
      <c r="CV605" s="189">
        <f t="shared" si="618"/>
        <v>1.7000000000000001E-4</v>
      </c>
      <c r="CW605" s="189">
        <f t="shared" si="605"/>
        <v>9.9999999999999995E-7</v>
      </c>
      <c r="CX605" s="189">
        <f t="shared" si="619"/>
        <v>9.9999999999999995E-8</v>
      </c>
      <c r="CY605" s="189">
        <f t="shared" si="619"/>
        <v>9.9999999999999995E-8</v>
      </c>
      <c r="CZ605" s="195">
        <f t="shared" si="610"/>
        <v>6.6480678762633065</v>
      </c>
      <c r="DA605" s="195">
        <f t="shared" si="611"/>
        <v>142.10694976190567</v>
      </c>
      <c r="DB605" s="195">
        <f t="shared" si="612"/>
        <v>2.3720696591328805</v>
      </c>
      <c r="DC605" s="195">
        <f t="shared" si="613"/>
        <v>99.286048852330296</v>
      </c>
      <c r="DD605" s="195">
        <f t="shared" si="614"/>
        <v>2.1860533532626829</v>
      </c>
      <c r="DE605" s="195">
        <f t="shared" si="615"/>
        <v>85.02438452762982</v>
      </c>
      <c r="DF605" s="195">
        <f t="shared" si="616"/>
        <v>337.62357403052465</v>
      </c>
    </row>
    <row r="606" spans="89:110" x14ac:dyDescent="0.2">
      <c r="CK606" s="189">
        <v>604</v>
      </c>
      <c r="CL606" s="190">
        <f>'Litter calculation'!G$30+CK606</f>
        <v>43279</v>
      </c>
      <c r="CM606" s="193">
        <f t="shared" si="606"/>
        <v>6</v>
      </c>
      <c r="CN606" s="189">
        <f t="shared" si="600"/>
        <v>0.06</v>
      </c>
      <c r="CO606" s="194">
        <f t="shared" si="601"/>
        <v>0.02</v>
      </c>
      <c r="CP606" s="194">
        <f t="shared" si="602"/>
        <v>0.04</v>
      </c>
      <c r="CQ606" s="189">
        <f t="shared" si="603"/>
        <v>0.996</v>
      </c>
      <c r="CR606" s="189">
        <f t="shared" si="617"/>
        <v>9.9599999999999994E-2</v>
      </c>
      <c r="CS606" s="189">
        <f t="shared" si="617"/>
        <v>9.9599999999999994E-2</v>
      </c>
      <c r="CT606" s="189">
        <f t="shared" si="604"/>
        <v>1.6999999999999999E-3</v>
      </c>
      <c r="CU606" s="189">
        <f t="shared" si="618"/>
        <v>1.7000000000000001E-4</v>
      </c>
      <c r="CV606" s="189">
        <f t="shared" si="618"/>
        <v>1.7000000000000001E-4</v>
      </c>
      <c r="CW606" s="189">
        <f t="shared" si="605"/>
        <v>9.9999999999999995E-7</v>
      </c>
      <c r="CX606" s="189">
        <f t="shared" si="619"/>
        <v>9.9999999999999995E-8</v>
      </c>
      <c r="CY606" s="189">
        <f t="shared" si="619"/>
        <v>9.9999999999999995E-8</v>
      </c>
      <c r="CZ606" s="195">
        <f t="shared" si="610"/>
        <v>6.6965357618903933</v>
      </c>
      <c r="DA606" s="195">
        <f t="shared" si="611"/>
        <v>142.10704765502695</v>
      </c>
      <c r="DB606" s="195">
        <f t="shared" si="612"/>
        <v>2.3736584415652922</v>
      </c>
      <c r="DC606" s="195">
        <f t="shared" si="613"/>
        <v>99.304046923725906</v>
      </c>
      <c r="DD606" s="195">
        <f t="shared" si="614"/>
        <v>2.1896657557793091</v>
      </c>
      <c r="DE606" s="195">
        <f t="shared" si="615"/>
        <v>85.060392025191803</v>
      </c>
      <c r="DF606" s="195">
        <f t="shared" si="616"/>
        <v>337.73134656317967</v>
      </c>
    </row>
    <row r="607" spans="89:110" x14ac:dyDescent="0.2">
      <c r="CK607" s="189">
        <v>605</v>
      </c>
      <c r="CL607" s="190">
        <f>'Litter calculation'!G$30+CK607</f>
        <v>43280</v>
      </c>
      <c r="CM607" s="193">
        <f t="shared" si="606"/>
        <v>6</v>
      </c>
      <c r="CN607" s="189">
        <f t="shared" si="600"/>
        <v>0.06</v>
      </c>
      <c r="CO607" s="194">
        <f t="shared" si="601"/>
        <v>0.02</v>
      </c>
      <c r="CP607" s="194">
        <f t="shared" si="602"/>
        <v>0.04</v>
      </c>
      <c r="CQ607" s="189">
        <f t="shared" si="603"/>
        <v>0.996</v>
      </c>
      <c r="CR607" s="189">
        <f t="shared" si="617"/>
        <v>9.9599999999999994E-2</v>
      </c>
      <c r="CS607" s="189">
        <f t="shared" si="617"/>
        <v>9.9599999999999994E-2</v>
      </c>
      <c r="CT607" s="189">
        <f t="shared" si="604"/>
        <v>1.6999999999999999E-3</v>
      </c>
      <c r="CU607" s="189">
        <f t="shared" si="618"/>
        <v>1.7000000000000001E-4</v>
      </c>
      <c r="CV607" s="189">
        <f t="shared" si="618"/>
        <v>1.7000000000000001E-4</v>
      </c>
      <c r="CW607" s="189">
        <f t="shared" si="605"/>
        <v>9.9999999999999995E-7</v>
      </c>
      <c r="CX607" s="189">
        <f t="shared" si="619"/>
        <v>9.9999999999999995E-8</v>
      </c>
      <c r="CY607" s="189">
        <f t="shared" si="619"/>
        <v>9.9999999999999995E-8</v>
      </c>
      <c r="CZ607" s="195">
        <f t="shared" si="610"/>
        <v>6.7449213221083388</v>
      </c>
      <c r="DA607" s="195">
        <f t="shared" si="611"/>
        <v>142.10714554805034</v>
      </c>
      <c r="DB607" s="195">
        <f t="shared" si="612"/>
        <v>2.3752469539276468</v>
      </c>
      <c r="DC607" s="195">
        <f t="shared" si="613"/>
        <v>99.322044993321711</v>
      </c>
      <c r="DD607" s="195">
        <f t="shared" si="614"/>
        <v>2.1932775442397037</v>
      </c>
      <c r="DE607" s="195">
        <f t="shared" si="615"/>
        <v>85.096399519153039</v>
      </c>
      <c r="DF607" s="195">
        <f t="shared" si="616"/>
        <v>337.83903588080074</v>
      </c>
    </row>
    <row r="608" spans="89:110" x14ac:dyDescent="0.2">
      <c r="CK608" s="189">
        <v>606</v>
      </c>
      <c r="CL608" s="190">
        <f>'Litter calculation'!G$30+CK608</f>
        <v>43281</v>
      </c>
      <c r="CM608" s="193">
        <f t="shared" si="606"/>
        <v>6</v>
      </c>
      <c r="CN608" s="189">
        <f t="shared" si="600"/>
        <v>0.06</v>
      </c>
      <c r="CO608" s="194">
        <f t="shared" si="601"/>
        <v>0.02</v>
      </c>
      <c r="CP608" s="194">
        <f t="shared" si="602"/>
        <v>0.04</v>
      </c>
      <c r="CQ608" s="189">
        <f t="shared" si="603"/>
        <v>0.996</v>
      </c>
      <c r="CR608" s="189">
        <f t="shared" si="617"/>
        <v>9.9599999999999994E-2</v>
      </c>
      <c r="CS608" s="189">
        <f t="shared" si="617"/>
        <v>9.9599999999999994E-2</v>
      </c>
      <c r="CT608" s="189">
        <f t="shared" si="604"/>
        <v>1.6999999999999999E-3</v>
      </c>
      <c r="CU608" s="189">
        <f t="shared" si="618"/>
        <v>1.7000000000000001E-4</v>
      </c>
      <c r="CV608" s="189">
        <f t="shared" si="618"/>
        <v>1.7000000000000001E-4</v>
      </c>
      <c r="CW608" s="189">
        <f t="shared" si="605"/>
        <v>9.9999999999999995E-7</v>
      </c>
      <c r="CX608" s="189">
        <f t="shared" si="619"/>
        <v>9.9999999999999995E-8</v>
      </c>
      <c r="CY608" s="189">
        <f t="shared" si="619"/>
        <v>9.9999999999999995E-8</v>
      </c>
      <c r="CZ608" s="195">
        <f t="shared" si="610"/>
        <v>6.7932246967514454</v>
      </c>
      <c r="DA608" s="195">
        <f t="shared" si="611"/>
        <v>142.10724344097585</v>
      </c>
      <c r="DB608" s="195">
        <f t="shared" si="612"/>
        <v>2.3768351962658527</v>
      </c>
      <c r="DC608" s="195">
        <f t="shared" si="613"/>
        <v>99.340043061117711</v>
      </c>
      <c r="DD608" s="195">
        <f t="shared" si="614"/>
        <v>2.1968887187482475</v>
      </c>
      <c r="DE608" s="195">
        <f t="shared" si="615"/>
        <v>85.132407009513514</v>
      </c>
      <c r="DF608" s="195">
        <f t="shared" si="616"/>
        <v>337.94664212337261</v>
      </c>
    </row>
    <row r="609" spans="89:110" x14ac:dyDescent="0.2">
      <c r="CK609" s="189">
        <v>607</v>
      </c>
      <c r="CL609" s="190">
        <f>'Litter calculation'!G$30+CK609</f>
        <v>43282</v>
      </c>
      <c r="CM609" s="193">
        <f t="shared" si="606"/>
        <v>7</v>
      </c>
      <c r="CN609" s="189">
        <f t="shared" si="600"/>
        <v>0.06</v>
      </c>
      <c r="CO609" s="194">
        <f t="shared" si="601"/>
        <v>0.02</v>
      </c>
      <c r="CP609" s="194">
        <f t="shared" si="602"/>
        <v>0.04</v>
      </c>
      <c r="CQ609" s="189">
        <f t="shared" si="603"/>
        <v>0.996</v>
      </c>
      <c r="CR609" s="189">
        <f t="shared" si="617"/>
        <v>9.9599999999999994E-2</v>
      </c>
      <c r="CS609" s="189">
        <f t="shared" si="617"/>
        <v>9.9599999999999994E-2</v>
      </c>
      <c r="CT609" s="189">
        <f t="shared" si="604"/>
        <v>1.6999999999999999E-3</v>
      </c>
      <c r="CU609" s="189">
        <f t="shared" si="618"/>
        <v>1.7000000000000001E-4</v>
      </c>
      <c r="CV609" s="189">
        <f t="shared" si="618"/>
        <v>1.7000000000000001E-4</v>
      </c>
      <c r="CW609" s="189">
        <f t="shared" si="605"/>
        <v>9.9999999999999995E-7</v>
      </c>
      <c r="CX609" s="189">
        <f t="shared" si="619"/>
        <v>9.9999999999999995E-8</v>
      </c>
      <c r="CY609" s="189">
        <f t="shared" si="619"/>
        <v>9.9999999999999995E-8</v>
      </c>
      <c r="CZ609" s="195">
        <f t="shared" si="610"/>
        <v>6.8414460254164986</v>
      </c>
      <c r="DA609" s="195">
        <f t="shared" si="611"/>
        <v>142.10734133380345</v>
      </c>
      <c r="DB609" s="195">
        <f t="shared" si="612"/>
        <v>2.3784231686258099</v>
      </c>
      <c r="DC609" s="195">
        <f t="shared" si="613"/>
        <v>99.358041127113907</v>
      </c>
      <c r="DD609" s="195">
        <f t="shared" si="614"/>
        <v>2.2004992794093035</v>
      </c>
      <c r="DE609" s="195">
        <f t="shared" si="615"/>
        <v>85.168414496273243</v>
      </c>
      <c r="DF609" s="195">
        <f t="shared" si="616"/>
        <v>338.05416543064223</v>
      </c>
    </row>
    <row r="610" spans="89:110" x14ac:dyDescent="0.2">
      <c r="CK610" s="189">
        <v>608</v>
      </c>
      <c r="CL610" s="190">
        <f>'Litter calculation'!G$30+CK610</f>
        <v>43283</v>
      </c>
      <c r="CM610" s="193">
        <f t="shared" si="606"/>
        <v>7</v>
      </c>
      <c r="CN610" s="189">
        <f t="shared" si="600"/>
        <v>0.06</v>
      </c>
      <c r="CO610" s="194">
        <f t="shared" si="601"/>
        <v>0.02</v>
      </c>
      <c r="CP610" s="194">
        <f t="shared" si="602"/>
        <v>0.04</v>
      </c>
      <c r="CQ610" s="189">
        <f t="shared" si="603"/>
        <v>0.996</v>
      </c>
      <c r="CR610" s="189">
        <f t="shared" si="617"/>
        <v>9.9599999999999994E-2</v>
      </c>
      <c r="CS610" s="189">
        <f t="shared" si="617"/>
        <v>9.9599999999999994E-2</v>
      </c>
      <c r="CT610" s="189">
        <f t="shared" si="604"/>
        <v>1.6999999999999999E-3</v>
      </c>
      <c r="CU610" s="189">
        <f t="shared" si="618"/>
        <v>1.7000000000000001E-4</v>
      </c>
      <c r="CV610" s="189">
        <f t="shared" si="618"/>
        <v>1.7000000000000001E-4</v>
      </c>
      <c r="CW610" s="189">
        <f t="shared" si="605"/>
        <v>9.9999999999999995E-7</v>
      </c>
      <c r="CX610" s="189">
        <f t="shared" si="619"/>
        <v>9.9999999999999995E-8</v>
      </c>
      <c r="CY610" s="189">
        <f t="shared" si="619"/>
        <v>9.9999999999999995E-8</v>
      </c>
      <c r="CZ610" s="195">
        <f t="shared" si="610"/>
        <v>6.8895854474631735</v>
      </c>
      <c r="DA610" s="195">
        <f t="shared" si="611"/>
        <v>142.10743922653316</v>
      </c>
      <c r="DB610" s="195">
        <f t="shared" si="612"/>
        <v>2.3800108710534107</v>
      </c>
      <c r="DC610" s="195">
        <f t="shared" si="613"/>
        <v>99.376039191310284</v>
      </c>
      <c r="DD610" s="195">
        <f t="shared" si="614"/>
        <v>2.2041092263272168</v>
      </c>
      <c r="DE610" s="195">
        <f t="shared" si="615"/>
        <v>85.204421979432226</v>
      </c>
      <c r="DF610" s="195">
        <f t="shared" si="616"/>
        <v>338.16160594211942</v>
      </c>
    </row>
    <row r="611" spans="89:110" x14ac:dyDescent="0.2">
      <c r="CK611" s="189">
        <v>609</v>
      </c>
      <c r="CL611" s="190">
        <f>'Litter calculation'!G$30+CK611</f>
        <v>43284</v>
      </c>
      <c r="CM611" s="193">
        <f t="shared" si="606"/>
        <v>7</v>
      </c>
      <c r="CN611" s="189">
        <f t="shared" si="600"/>
        <v>0.06</v>
      </c>
      <c r="CO611" s="194">
        <f t="shared" si="601"/>
        <v>0.02</v>
      </c>
      <c r="CP611" s="194">
        <f t="shared" si="602"/>
        <v>0.04</v>
      </c>
      <c r="CQ611" s="189">
        <f t="shared" si="603"/>
        <v>0.996</v>
      </c>
      <c r="CR611" s="189">
        <f t="shared" si="617"/>
        <v>9.9599999999999994E-2</v>
      </c>
      <c r="CS611" s="189">
        <f t="shared" si="617"/>
        <v>9.9599999999999994E-2</v>
      </c>
      <c r="CT611" s="189">
        <f t="shared" si="604"/>
        <v>1.6999999999999999E-3</v>
      </c>
      <c r="CU611" s="189">
        <f t="shared" si="618"/>
        <v>1.7000000000000001E-4</v>
      </c>
      <c r="CV611" s="189">
        <f t="shared" si="618"/>
        <v>1.7000000000000001E-4</v>
      </c>
      <c r="CW611" s="189">
        <f t="shared" si="605"/>
        <v>9.9999999999999995E-7</v>
      </c>
      <c r="CX611" s="189">
        <f t="shared" si="619"/>
        <v>9.9999999999999995E-8</v>
      </c>
      <c r="CY611" s="189">
        <f t="shared" si="619"/>
        <v>9.9999999999999995E-8</v>
      </c>
      <c r="CZ611" s="195">
        <f t="shared" si="610"/>
        <v>6.937643102014432</v>
      </c>
      <c r="DA611" s="195">
        <f t="shared" si="611"/>
        <v>142.10753711916499</v>
      </c>
      <c r="DB611" s="195">
        <f t="shared" si="612"/>
        <v>2.3815983035945401</v>
      </c>
      <c r="DC611" s="195">
        <f t="shared" si="613"/>
        <v>99.394037253706855</v>
      </c>
      <c r="DD611" s="195">
        <f t="shared" si="614"/>
        <v>2.2077185596063149</v>
      </c>
      <c r="DE611" s="195">
        <f t="shared" si="615"/>
        <v>85.240429458990462</v>
      </c>
      <c r="DF611" s="195">
        <f t="shared" si="616"/>
        <v>338.26896379707756</v>
      </c>
    </row>
    <row r="612" spans="89:110" x14ac:dyDescent="0.2">
      <c r="CK612" s="189">
        <v>610</v>
      </c>
      <c r="CL612" s="190">
        <f>'Litter calculation'!G$30+CK612</f>
        <v>43285</v>
      </c>
      <c r="CM612" s="193">
        <f t="shared" si="606"/>
        <v>7</v>
      </c>
      <c r="CN612" s="189">
        <f t="shared" si="600"/>
        <v>0.06</v>
      </c>
      <c r="CO612" s="194">
        <f t="shared" si="601"/>
        <v>0.02</v>
      </c>
      <c r="CP612" s="194">
        <f t="shared" si="602"/>
        <v>0.04</v>
      </c>
      <c r="CQ612" s="189">
        <f t="shared" si="603"/>
        <v>0.996</v>
      </c>
      <c r="CR612" s="189">
        <f t="shared" si="617"/>
        <v>9.9599999999999994E-2</v>
      </c>
      <c r="CS612" s="189">
        <f t="shared" si="617"/>
        <v>9.9599999999999994E-2</v>
      </c>
      <c r="CT612" s="189">
        <f t="shared" si="604"/>
        <v>1.6999999999999999E-3</v>
      </c>
      <c r="CU612" s="189">
        <f t="shared" si="618"/>
        <v>1.7000000000000001E-4</v>
      </c>
      <c r="CV612" s="189">
        <f t="shared" si="618"/>
        <v>1.7000000000000001E-4</v>
      </c>
      <c r="CW612" s="189">
        <f t="shared" si="605"/>
        <v>9.9999999999999995E-7</v>
      </c>
      <c r="CX612" s="189">
        <f t="shared" si="619"/>
        <v>9.9999999999999995E-8</v>
      </c>
      <c r="CY612" s="189">
        <f t="shared" si="619"/>
        <v>9.9999999999999995E-8</v>
      </c>
      <c r="CZ612" s="195">
        <f t="shared" si="610"/>
        <v>6.9856191279569302</v>
      </c>
      <c r="DA612" s="195">
        <f t="shared" si="611"/>
        <v>142.1076350116989</v>
      </c>
      <c r="DB612" s="195">
        <f t="shared" si="612"/>
        <v>2.3831854662950742</v>
      </c>
      <c r="DC612" s="195">
        <f t="shared" si="613"/>
        <v>99.412035314303623</v>
      </c>
      <c r="DD612" s="195">
        <f t="shared" si="614"/>
        <v>2.2113272793509071</v>
      </c>
      <c r="DE612" s="195">
        <f t="shared" si="615"/>
        <v>85.276436934947952</v>
      </c>
      <c r="DF612" s="195">
        <f t="shared" si="616"/>
        <v>338.37623913455337</v>
      </c>
    </row>
    <row r="613" spans="89:110" x14ac:dyDescent="0.2">
      <c r="CK613" s="189">
        <v>611</v>
      </c>
      <c r="CL613" s="190">
        <f>'Litter calculation'!G$30+CK613</f>
        <v>43286</v>
      </c>
      <c r="CM613" s="193">
        <f t="shared" si="606"/>
        <v>7</v>
      </c>
      <c r="CN613" s="189">
        <f t="shared" si="600"/>
        <v>0.06</v>
      </c>
      <c r="CO613" s="194">
        <f t="shared" si="601"/>
        <v>0.02</v>
      </c>
      <c r="CP613" s="194">
        <f t="shared" si="602"/>
        <v>0.04</v>
      </c>
      <c r="CQ613" s="189">
        <f t="shared" si="603"/>
        <v>0.996</v>
      </c>
      <c r="CR613" s="189">
        <f t="shared" si="617"/>
        <v>9.9599999999999994E-2</v>
      </c>
      <c r="CS613" s="189">
        <f t="shared" si="617"/>
        <v>9.9599999999999994E-2</v>
      </c>
      <c r="CT613" s="189">
        <f t="shared" si="604"/>
        <v>1.6999999999999999E-3</v>
      </c>
      <c r="CU613" s="189">
        <f t="shared" si="618"/>
        <v>1.7000000000000001E-4</v>
      </c>
      <c r="CV613" s="189">
        <f t="shared" si="618"/>
        <v>1.7000000000000001E-4</v>
      </c>
      <c r="CW613" s="189">
        <f t="shared" si="605"/>
        <v>9.9999999999999995E-7</v>
      </c>
      <c r="CX613" s="189">
        <f t="shared" si="619"/>
        <v>9.9999999999999995E-8</v>
      </c>
      <c r="CY613" s="189">
        <f t="shared" si="619"/>
        <v>9.9999999999999995E-8</v>
      </c>
      <c r="CZ613" s="195">
        <f t="shared" si="610"/>
        <v>7.0335136639414158</v>
      </c>
      <c r="DA613" s="195">
        <f t="shared" si="611"/>
        <v>142.10773290413493</v>
      </c>
      <c r="DB613" s="195">
        <f t="shared" si="612"/>
        <v>2.3847723592008827</v>
      </c>
      <c r="DC613" s="195">
        <f t="shared" si="613"/>
        <v>99.430033373100585</v>
      </c>
      <c r="DD613" s="195">
        <f t="shared" si="614"/>
        <v>2.214935385665286</v>
      </c>
      <c r="DE613" s="195">
        <f t="shared" si="615"/>
        <v>85.312444407304696</v>
      </c>
      <c r="DF613" s="195">
        <f t="shared" si="616"/>
        <v>338.4834320933478</v>
      </c>
    </row>
    <row r="614" spans="89:110" x14ac:dyDescent="0.2">
      <c r="CK614" s="189">
        <v>612</v>
      </c>
      <c r="CL614" s="190">
        <f>'Litter calculation'!G$30+CK614</f>
        <v>43287</v>
      </c>
      <c r="CM614" s="193">
        <f t="shared" si="606"/>
        <v>7</v>
      </c>
      <c r="CN614" s="189">
        <f t="shared" si="600"/>
        <v>0.06</v>
      </c>
      <c r="CO614" s="194">
        <f t="shared" si="601"/>
        <v>0.02</v>
      </c>
      <c r="CP614" s="194">
        <f t="shared" si="602"/>
        <v>0.04</v>
      </c>
      <c r="CQ614" s="189">
        <f t="shared" si="603"/>
        <v>0.996</v>
      </c>
      <c r="CR614" s="189">
        <f t="shared" si="617"/>
        <v>9.9599999999999994E-2</v>
      </c>
      <c r="CS614" s="189">
        <f t="shared" si="617"/>
        <v>9.9599999999999994E-2</v>
      </c>
      <c r="CT614" s="189">
        <f t="shared" si="604"/>
        <v>1.6999999999999999E-3</v>
      </c>
      <c r="CU614" s="189">
        <f t="shared" si="618"/>
        <v>1.7000000000000001E-4</v>
      </c>
      <c r="CV614" s="189">
        <f t="shared" si="618"/>
        <v>1.7000000000000001E-4</v>
      </c>
      <c r="CW614" s="189">
        <f t="shared" si="605"/>
        <v>9.9999999999999995E-7</v>
      </c>
      <c r="CX614" s="189">
        <f t="shared" si="619"/>
        <v>9.9999999999999995E-8</v>
      </c>
      <c r="CY614" s="189">
        <f t="shared" si="619"/>
        <v>9.9999999999999995E-8</v>
      </c>
      <c r="CZ614" s="195">
        <f t="shared" si="610"/>
        <v>7.0813268483831306</v>
      </c>
      <c r="DA614" s="195">
        <f t="shared" si="611"/>
        <v>142.10783079647308</v>
      </c>
      <c r="DB614" s="195">
        <f t="shared" si="612"/>
        <v>2.3863589823578266</v>
      </c>
      <c r="DC614" s="195">
        <f t="shared" si="613"/>
        <v>99.448031430097743</v>
      </c>
      <c r="DD614" s="195">
        <f t="shared" si="614"/>
        <v>2.2185428786537256</v>
      </c>
      <c r="DE614" s="195">
        <f t="shared" si="615"/>
        <v>85.348451876060693</v>
      </c>
      <c r="DF614" s="195">
        <f t="shared" si="616"/>
        <v>338.59054281202617</v>
      </c>
    </row>
    <row r="615" spans="89:110" x14ac:dyDescent="0.2">
      <c r="CK615" s="189">
        <v>613</v>
      </c>
      <c r="CL615" s="190">
        <f>'Litter calculation'!G$30+CK615</f>
        <v>43288</v>
      </c>
      <c r="CM615" s="193">
        <f t="shared" si="606"/>
        <v>7</v>
      </c>
      <c r="CN615" s="189">
        <f t="shared" si="600"/>
        <v>0.06</v>
      </c>
      <c r="CO615" s="194">
        <f t="shared" si="601"/>
        <v>0.02</v>
      </c>
      <c r="CP615" s="194">
        <f t="shared" si="602"/>
        <v>0.04</v>
      </c>
      <c r="CQ615" s="189">
        <f t="shared" si="603"/>
        <v>0.996</v>
      </c>
      <c r="CR615" s="189">
        <f t="shared" si="617"/>
        <v>9.9599999999999994E-2</v>
      </c>
      <c r="CS615" s="189">
        <f t="shared" si="617"/>
        <v>9.9599999999999994E-2</v>
      </c>
      <c r="CT615" s="189">
        <f t="shared" si="604"/>
        <v>1.6999999999999999E-3</v>
      </c>
      <c r="CU615" s="189">
        <f t="shared" si="618"/>
        <v>1.7000000000000001E-4</v>
      </c>
      <c r="CV615" s="189">
        <f t="shared" si="618"/>
        <v>1.7000000000000001E-4</v>
      </c>
      <c r="CW615" s="189">
        <f t="shared" si="605"/>
        <v>9.9999999999999995E-7</v>
      </c>
      <c r="CX615" s="189">
        <f t="shared" si="619"/>
        <v>9.9999999999999995E-8</v>
      </c>
      <c r="CY615" s="189">
        <f t="shared" si="619"/>
        <v>9.9999999999999995E-8</v>
      </c>
      <c r="CZ615" s="195">
        <f t="shared" si="610"/>
        <v>7.1290588194622124</v>
      </c>
      <c r="DA615" s="195">
        <f t="shared" si="611"/>
        <v>142.10792868871334</v>
      </c>
      <c r="DB615" s="195">
        <f t="shared" si="612"/>
        <v>2.3879453358117591</v>
      </c>
      <c r="DC615" s="195">
        <f t="shared" si="613"/>
        <v>99.466029485295095</v>
      </c>
      <c r="DD615" s="195">
        <f t="shared" si="614"/>
        <v>2.2221497584204823</v>
      </c>
      <c r="DE615" s="195">
        <f t="shared" si="615"/>
        <v>85.384459341215944</v>
      </c>
      <c r="DF615" s="195">
        <f t="shared" si="616"/>
        <v>338.69757142891888</v>
      </c>
    </row>
    <row r="616" spans="89:110" x14ac:dyDescent="0.2">
      <c r="CK616" s="189">
        <v>614</v>
      </c>
      <c r="CL616" s="190">
        <f>'Litter calculation'!G$30+CK616</f>
        <v>43289</v>
      </c>
      <c r="CM616" s="193">
        <f t="shared" si="606"/>
        <v>7</v>
      </c>
      <c r="CN616" s="189">
        <f t="shared" si="600"/>
        <v>0.06</v>
      </c>
      <c r="CO616" s="194">
        <f t="shared" si="601"/>
        <v>0.02</v>
      </c>
      <c r="CP616" s="194">
        <f t="shared" si="602"/>
        <v>0.04</v>
      </c>
      <c r="CQ616" s="189">
        <f t="shared" si="603"/>
        <v>0.996</v>
      </c>
      <c r="CR616" s="189">
        <f t="shared" si="617"/>
        <v>9.9599999999999994E-2</v>
      </c>
      <c r="CS616" s="189">
        <f t="shared" si="617"/>
        <v>9.9599999999999994E-2</v>
      </c>
      <c r="CT616" s="189">
        <f t="shared" si="604"/>
        <v>1.6999999999999999E-3</v>
      </c>
      <c r="CU616" s="189">
        <f t="shared" si="618"/>
        <v>1.7000000000000001E-4</v>
      </c>
      <c r="CV616" s="189">
        <f t="shared" si="618"/>
        <v>1.7000000000000001E-4</v>
      </c>
      <c r="CW616" s="189">
        <f t="shared" si="605"/>
        <v>9.9999999999999995E-7</v>
      </c>
      <c r="CX616" s="189">
        <f t="shared" si="619"/>
        <v>9.9999999999999995E-8</v>
      </c>
      <c r="CY616" s="189">
        <f t="shared" si="619"/>
        <v>9.9999999999999995E-8</v>
      </c>
      <c r="CZ616" s="195">
        <f t="shared" si="610"/>
        <v>7.1767097151240895</v>
      </c>
      <c r="DA616" s="195">
        <f t="shared" si="611"/>
        <v>142.10802658085569</v>
      </c>
      <c r="DB616" s="195">
        <f t="shared" si="612"/>
        <v>2.389531419608526</v>
      </c>
      <c r="DC616" s="195">
        <f t="shared" si="613"/>
        <v>99.484027538692644</v>
      </c>
      <c r="DD616" s="195">
        <f t="shared" si="614"/>
        <v>2.2257560250697952</v>
      </c>
      <c r="DE616" s="195">
        <f t="shared" si="615"/>
        <v>85.420466802770449</v>
      </c>
      <c r="DF616" s="195">
        <f t="shared" si="616"/>
        <v>338.80451808212115</v>
      </c>
    </row>
    <row r="617" spans="89:110" x14ac:dyDescent="0.2">
      <c r="CK617" s="189">
        <v>615</v>
      </c>
      <c r="CL617" s="190">
        <f>'Litter calculation'!G$30+CK617</f>
        <v>43290</v>
      </c>
      <c r="CM617" s="193">
        <f t="shared" si="606"/>
        <v>7</v>
      </c>
      <c r="CN617" s="189">
        <f t="shared" si="600"/>
        <v>0.06</v>
      </c>
      <c r="CO617" s="194">
        <f t="shared" si="601"/>
        <v>0.02</v>
      </c>
      <c r="CP617" s="194">
        <f t="shared" si="602"/>
        <v>0.04</v>
      </c>
      <c r="CQ617" s="189">
        <f t="shared" si="603"/>
        <v>0.996</v>
      </c>
      <c r="CR617" s="189">
        <f t="shared" si="617"/>
        <v>9.9599999999999994E-2</v>
      </c>
      <c r="CS617" s="189">
        <f t="shared" si="617"/>
        <v>9.9599999999999994E-2</v>
      </c>
      <c r="CT617" s="189">
        <f t="shared" si="604"/>
        <v>1.6999999999999999E-3</v>
      </c>
      <c r="CU617" s="189">
        <f t="shared" si="618"/>
        <v>1.7000000000000001E-4</v>
      </c>
      <c r="CV617" s="189">
        <f t="shared" si="618"/>
        <v>1.7000000000000001E-4</v>
      </c>
      <c r="CW617" s="189">
        <f t="shared" si="605"/>
        <v>9.9999999999999995E-7</v>
      </c>
      <c r="CX617" s="189">
        <f t="shared" si="619"/>
        <v>9.9999999999999995E-8</v>
      </c>
      <c r="CY617" s="189">
        <f t="shared" si="619"/>
        <v>9.9999999999999995E-8</v>
      </c>
      <c r="CZ617" s="195">
        <f t="shared" si="610"/>
        <v>7.2242796730798844</v>
      </c>
      <c r="DA617" s="195">
        <f t="shared" si="611"/>
        <v>142.10812447290016</v>
      </c>
      <c r="DB617" s="195">
        <f t="shared" si="612"/>
        <v>2.391117233793965</v>
      </c>
      <c r="DC617" s="195">
        <f t="shared" si="613"/>
        <v>99.502025590290387</v>
      </c>
      <c r="DD617" s="195">
        <f t="shared" si="614"/>
        <v>2.2293616787058852</v>
      </c>
      <c r="DE617" s="195">
        <f t="shared" si="615"/>
        <v>85.456474260724207</v>
      </c>
      <c r="DF617" s="195">
        <f t="shared" si="616"/>
        <v>338.91138290949448</v>
      </c>
    </row>
    <row r="618" spans="89:110" x14ac:dyDescent="0.2">
      <c r="CK618" s="189">
        <v>616</v>
      </c>
      <c r="CL618" s="190">
        <f>'Litter calculation'!G$30+CK618</f>
        <v>43291</v>
      </c>
      <c r="CM618" s="193">
        <f t="shared" si="606"/>
        <v>7</v>
      </c>
      <c r="CN618" s="189">
        <f t="shared" si="600"/>
        <v>0.06</v>
      </c>
      <c r="CO618" s="194">
        <f t="shared" si="601"/>
        <v>0.02</v>
      </c>
      <c r="CP618" s="194">
        <f t="shared" si="602"/>
        <v>0.04</v>
      </c>
      <c r="CQ618" s="189">
        <f t="shared" si="603"/>
        <v>0.996</v>
      </c>
      <c r="CR618" s="189">
        <f t="shared" si="617"/>
        <v>9.9599999999999994E-2</v>
      </c>
      <c r="CS618" s="189">
        <f t="shared" si="617"/>
        <v>9.9599999999999994E-2</v>
      </c>
      <c r="CT618" s="189">
        <f t="shared" si="604"/>
        <v>1.6999999999999999E-3</v>
      </c>
      <c r="CU618" s="189">
        <f t="shared" si="618"/>
        <v>1.7000000000000001E-4</v>
      </c>
      <c r="CV618" s="189">
        <f t="shared" si="618"/>
        <v>1.7000000000000001E-4</v>
      </c>
      <c r="CW618" s="189">
        <f t="shared" si="605"/>
        <v>9.9999999999999995E-7</v>
      </c>
      <c r="CX618" s="189">
        <f t="shared" si="619"/>
        <v>9.9999999999999995E-8</v>
      </c>
      <c r="CY618" s="189">
        <f t="shared" si="619"/>
        <v>9.9999999999999995E-8</v>
      </c>
      <c r="CZ618" s="195">
        <f t="shared" si="610"/>
        <v>7.271768830806808</v>
      </c>
      <c r="DA618" s="195">
        <f t="shared" si="611"/>
        <v>142.10822236484674</v>
      </c>
      <c r="DB618" s="195">
        <f t="shared" si="612"/>
        <v>2.3927027784139061</v>
      </c>
      <c r="DC618" s="195">
        <f t="shared" si="613"/>
        <v>99.520023640088326</v>
      </c>
      <c r="DD618" s="195">
        <f t="shared" si="614"/>
        <v>2.2329667194329561</v>
      </c>
      <c r="DE618" s="195">
        <f t="shared" si="615"/>
        <v>85.492481715077218</v>
      </c>
      <c r="DF618" s="195">
        <f t="shared" si="616"/>
        <v>339.01816604866599</v>
      </c>
    </row>
    <row r="619" spans="89:110" x14ac:dyDescent="0.2">
      <c r="CK619" s="189">
        <v>617</v>
      </c>
      <c r="CL619" s="190">
        <f>'Litter calculation'!G$30+CK619</f>
        <v>43292</v>
      </c>
      <c r="CM619" s="193">
        <f t="shared" si="606"/>
        <v>7</v>
      </c>
      <c r="CN619" s="189">
        <f t="shared" si="600"/>
        <v>0.06</v>
      </c>
      <c r="CO619" s="194">
        <f t="shared" si="601"/>
        <v>0.02</v>
      </c>
      <c r="CP619" s="194">
        <f t="shared" si="602"/>
        <v>0.04</v>
      </c>
      <c r="CQ619" s="189">
        <f t="shared" si="603"/>
        <v>0.996</v>
      </c>
      <c r="CR619" s="189">
        <f t="shared" si="617"/>
        <v>9.9599999999999994E-2</v>
      </c>
      <c r="CS619" s="189">
        <f t="shared" si="617"/>
        <v>9.9599999999999994E-2</v>
      </c>
      <c r="CT619" s="189">
        <f t="shared" si="604"/>
        <v>1.6999999999999999E-3</v>
      </c>
      <c r="CU619" s="189">
        <f t="shared" si="618"/>
        <v>1.7000000000000001E-4</v>
      </c>
      <c r="CV619" s="189">
        <f t="shared" si="618"/>
        <v>1.7000000000000001E-4</v>
      </c>
      <c r="CW619" s="189">
        <f t="shared" si="605"/>
        <v>9.9999999999999995E-7</v>
      </c>
      <c r="CX619" s="189">
        <f t="shared" si="619"/>
        <v>9.9999999999999995E-8</v>
      </c>
      <c r="CY619" s="189">
        <f t="shared" si="619"/>
        <v>9.9999999999999995E-8</v>
      </c>
      <c r="CZ619" s="195">
        <f t="shared" si="610"/>
        <v>7.3191773255485595</v>
      </c>
      <c r="DA619" s="195">
        <f t="shared" si="611"/>
        <v>142.10832025669544</v>
      </c>
      <c r="DB619" s="195">
        <f t="shared" si="612"/>
        <v>2.3942880535141717</v>
      </c>
      <c r="DC619" s="195">
        <f t="shared" si="613"/>
        <v>99.538021688086459</v>
      </c>
      <c r="DD619" s="195">
        <f t="shared" si="614"/>
        <v>2.236571147355193</v>
      </c>
      <c r="DE619" s="195">
        <f t="shared" si="615"/>
        <v>85.528489165829484</v>
      </c>
      <c r="DF619" s="195">
        <f t="shared" si="616"/>
        <v>339.1248676370293</v>
      </c>
    </row>
    <row r="620" spans="89:110" x14ac:dyDescent="0.2">
      <c r="CK620" s="189">
        <v>618</v>
      </c>
      <c r="CL620" s="190">
        <f>'Litter calculation'!G$30+CK620</f>
        <v>43293</v>
      </c>
      <c r="CM620" s="193">
        <f t="shared" si="606"/>
        <v>7</v>
      </c>
      <c r="CN620" s="189">
        <f t="shared" si="600"/>
        <v>0.06</v>
      </c>
      <c r="CO620" s="194">
        <f t="shared" si="601"/>
        <v>0.02</v>
      </c>
      <c r="CP620" s="194">
        <f t="shared" si="602"/>
        <v>0.04</v>
      </c>
      <c r="CQ620" s="189">
        <f t="shared" si="603"/>
        <v>0.996</v>
      </c>
      <c r="CR620" s="189">
        <f t="shared" si="617"/>
        <v>9.9599999999999994E-2</v>
      </c>
      <c r="CS620" s="189">
        <f t="shared" si="617"/>
        <v>9.9599999999999994E-2</v>
      </c>
      <c r="CT620" s="189">
        <f t="shared" si="604"/>
        <v>1.6999999999999999E-3</v>
      </c>
      <c r="CU620" s="189">
        <f t="shared" si="618"/>
        <v>1.7000000000000001E-4</v>
      </c>
      <c r="CV620" s="189">
        <f t="shared" si="618"/>
        <v>1.7000000000000001E-4</v>
      </c>
      <c r="CW620" s="189">
        <f t="shared" si="605"/>
        <v>9.9999999999999995E-7</v>
      </c>
      <c r="CX620" s="189">
        <f t="shared" si="619"/>
        <v>9.9999999999999995E-8</v>
      </c>
      <c r="CY620" s="189">
        <f t="shared" si="619"/>
        <v>9.9999999999999995E-8</v>
      </c>
      <c r="CZ620" s="195">
        <f t="shared" si="610"/>
        <v>7.3665052943157221</v>
      </c>
      <c r="DA620" s="195">
        <f t="shared" si="611"/>
        <v>142.10841814844622</v>
      </c>
      <c r="DB620" s="195">
        <f t="shared" si="612"/>
        <v>2.3958730591405764</v>
      </c>
      <c r="DC620" s="195">
        <f t="shared" si="613"/>
        <v>99.556019734284789</v>
      </c>
      <c r="DD620" s="195">
        <f t="shared" si="614"/>
        <v>2.2401749625767642</v>
      </c>
      <c r="DE620" s="195">
        <f t="shared" si="615"/>
        <v>85.564496612981003</v>
      </c>
      <c r="DF620" s="195">
        <f t="shared" si="616"/>
        <v>339.23148781174507</v>
      </c>
    </row>
    <row r="621" spans="89:110" x14ac:dyDescent="0.2">
      <c r="CK621" s="189">
        <v>619</v>
      </c>
      <c r="CL621" s="190">
        <f>'Litter calculation'!G$30+CK621</f>
        <v>43294</v>
      </c>
      <c r="CM621" s="193">
        <f t="shared" si="606"/>
        <v>7</v>
      </c>
      <c r="CN621" s="189">
        <f t="shared" si="600"/>
        <v>0.06</v>
      </c>
      <c r="CO621" s="194">
        <f t="shared" si="601"/>
        <v>0.02</v>
      </c>
      <c r="CP621" s="194">
        <f t="shared" si="602"/>
        <v>0.04</v>
      </c>
      <c r="CQ621" s="189">
        <f t="shared" si="603"/>
        <v>0.996</v>
      </c>
      <c r="CR621" s="189">
        <f t="shared" si="617"/>
        <v>9.9599999999999994E-2</v>
      </c>
      <c r="CS621" s="189">
        <f t="shared" si="617"/>
        <v>9.9599999999999994E-2</v>
      </c>
      <c r="CT621" s="189">
        <f t="shared" si="604"/>
        <v>1.6999999999999999E-3</v>
      </c>
      <c r="CU621" s="189">
        <f t="shared" si="618"/>
        <v>1.7000000000000001E-4</v>
      </c>
      <c r="CV621" s="189">
        <f t="shared" si="618"/>
        <v>1.7000000000000001E-4</v>
      </c>
      <c r="CW621" s="189">
        <f t="shared" si="605"/>
        <v>9.9999999999999995E-7</v>
      </c>
      <c r="CX621" s="189">
        <f t="shared" si="619"/>
        <v>9.9999999999999995E-8</v>
      </c>
      <c r="CY621" s="189">
        <f t="shared" si="619"/>
        <v>9.9999999999999995E-8</v>
      </c>
      <c r="CZ621" s="195">
        <f t="shared" si="610"/>
        <v>7.4137528738861578</v>
      </c>
      <c r="DA621" s="195">
        <f t="shared" si="611"/>
        <v>142.10851604009912</v>
      </c>
      <c r="DB621" s="195">
        <f t="shared" si="612"/>
        <v>2.3974577953389264</v>
      </c>
      <c r="DC621" s="195">
        <f t="shared" si="613"/>
        <v>99.574017778683313</v>
      </c>
      <c r="DD621" s="195">
        <f t="shared" si="614"/>
        <v>2.2437781652018201</v>
      </c>
      <c r="DE621" s="195">
        <f t="shared" si="615"/>
        <v>85.600504056531776</v>
      </c>
      <c r="DF621" s="195">
        <f t="shared" si="616"/>
        <v>339.33802670974114</v>
      </c>
    </row>
    <row r="622" spans="89:110" x14ac:dyDescent="0.2">
      <c r="CK622" s="189">
        <v>620</v>
      </c>
      <c r="CL622" s="190">
        <f>'Litter calculation'!G$30+CK622</f>
        <v>43295</v>
      </c>
      <c r="CM622" s="193">
        <f t="shared" si="606"/>
        <v>7</v>
      </c>
      <c r="CN622" s="189">
        <f t="shared" si="600"/>
        <v>0.06</v>
      </c>
      <c r="CO622" s="194">
        <f t="shared" si="601"/>
        <v>0.02</v>
      </c>
      <c r="CP622" s="194">
        <f t="shared" si="602"/>
        <v>0.04</v>
      </c>
      <c r="CQ622" s="189">
        <f t="shared" si="603"/>
        <v>0.996</v>
      </c>
      <c r="CR622" s="189">
        <f t="shared" si="617"/>
        <v>9.9599999999999994E-2</v>
      </c>
      <c r="CS622" s="189">
        <f t="shared" si="617"/>
        <v>9.9599999999999994E-2</v>
      </c>
      <c r="CT622" s="189">
        <f t="shared" si="604"/>
        <v>1.6999999999999999E-3</v>
      </c>
      <c r="CU622" s="189">
        <f t="shared" si="618"/>
        <v>1.7000000000000001E-4</v>
      </c>
      <c r="CV622" s="189">
        <f t="shared" si="618"/>
        <v>1.7000000000000001E-4</v>
      </c>
      <c r="CW622" s="189">
        <f t="shared" si="605"/>
        <v>9.9999999999999995E-7</v>
      </c>
      <c r="CX622" s="189">
        <f t="shared" si="619"/>
        <v>9.9999999999999995E-8</v>
      </c>
      <c r="CY622" s="189">
        <f t="shared" si="619"/>
        <v>9.9999999999999995E-8</v>
      </c>
      <c r="CZ622" s="195">
        <f t="shared" si="610"/>
        <v>7.460920200805405</v>
      </c>
      <c r="DA622" s="195">
        <f t="shared" si="611"/>
        <v>142.10861393165413</v>
      </c>
      <c r="DB622" s="195">
        <f t="shared" si="612"/>
        <v>2.3990422621550209</v>
      </c>
      <c r="DC622" s="195">
        <f t="shared" si="613"/>
        <v>99.592015821282033</v>
      </c>
      <c r="DD622" s="195">
        <f t="shared" si="614"/>
        <v>2.2473807553344929</v>
      </c>
      <c r="DE622" s="195">
        <f t="shared" si="615"/>
        <v>85.636511496481802</v>
      </c>
      <c r="DF622" s="195">
        <f t="shared" si="616"/>
        <v>339.44448446771287</v>
      </c>
    </row>
    <row r="623" spans="89:110" x14ac:dyDescent="0.2">
      <c r="CK623" s="189">
        <v>621</v>
      </c>
      <c r="CL623" s="190">
        <f>'Litter calculation'!G$30+CK623</f>
        <v>43296</v>
      </c>
      <c r="CM623" s="193">
        <f t="shared" si="606"/>
        <v>7</v>
      </c>
      <c r="CN623" s="189">
        <f t="shared" si="600"/>
        <v>0.06</v>
      </c>
      <c r="CO623" s="194">
        <f t="shared" si="601"/>
        <v>0.02</v>
      </c>
      <c r="CP623" s="194">
        <f t="shared" si="602"/>
        <v>0.04</v>
      </c>
      <c r="CQ623" s="189">
        <f t="shared" si="603"/>
        <v>0.996</v>
      </c>
      <c r="CR623" s="189">
        <f t="shared" ref="CR623:CS642" si="620">IF($CM623=12,$D$50,IF($CM623&lt;=2,$D$50,IF($CM623&lt;=5,$D$52,IF($CM623&lt;=8,$D$54,$D$56))))</f>
        <v>9.9599999999999994E-2</v>
      </c>
      <c r="CS623" s="189">
        <f t="shared" si="620"/>
        <v>9.9599999999999994E-2</v>
      </c>
      <c r="CT623" s="189">
        <f t="shared" si="604"/>
        <v>1.6999999999999999E-3</v>
      </c>
      <c r="CU623" s="189">
        <f t="shared" ref="CU623:CV642" si="621">IF($CM623=12,$D$58,IF($CM623&lt;=2,$D$58,IF($CM623&lt;=5,$D$60,IF($CM623&lt;=8,$D$62,$D$64))))</f>
        <v>1.7000000000000001E-4</v>
      </c>
      <c r="CV623" s="189">
        <f t="shared" si="621"/>
        <v>1.7000000000000001E-4</v>
      </c>
      <c r="CW623" s="189">
        <f t="shared" si="605"/>
        <v>9.9999999999999995E-7</v>
      </c>
      <c r="CX623" s="189">
        <f t="shared" ref="CX623:CY642" si="622">IF($CM623=12,$D$66,IF($CM623&lt;=2,$D$66,IF($CM623&lt;=5,$D$68,IF($CM623&lt;=8,$D$70,$D$72))))</f>
        <v>9.9999999999999995E-8</v>
      </c>
      <c r="CY623" s="189">
        <f t="shared" si="622"/>
        <v>9.9999999999999995E-8</v>
      </c>
      <c r="CZ623" s="195">
        <f t="shared" si="610"/>
        <v>7.5080074113870712</v>
      </c>
      <c r="DA623" s="195">
        <f t="shared" si="611"/>
        <v>142.10871182311124</v>
      </c>
      <c r="DB623" s="195">
        <f t="shared" si="612"/>
        <v>2.4006264596346507</v>
      </c>
      <c r="DC623" s="195">
        <f t="shared" si="613"/>
        <v>99.610013862080947</v>
      </c>
      <c r="DD623" s="195">
        <f t="shared" si="614"/>
        <v>2.2509827330788976</v>
      </c>
      <c r="DE623" s="195">
        <f t="shared" si="615"/>
        <v>85.672518932831082</v>
      </c>
      <c r="DF623" s="195">
        <f t="shared" si="616"/>
        <v>339.5508612221239</v>
      </c>
    </row>
    <row r="624" spans="89:110" x14ac:dyDescent="0.2">
      <c r="CK624" s="189">
        <v>622</v>
      </c>
      <c r="CL624" s="190">
        <f>'Litter calculation'!G$30+CK624</f>
        <v>43297</v>
      </c>
      <c r="CM624" s="193">
        <f t="shared" si="606"/>
        <v>7</v>
      </c>
      <c r="CN624" s="189">
        <f t="shared" si="600"/>
        <v>0.06</v>
      </c>
      <c r="CO624" s="194">
        <f t="shared" si="601"/>
        <v>0.02</v>
      </c>
      <c r="CP624" s="194">
        <f t="shared" si="602"/>
        <v>0.04</v>
      </c>
      <c r="CQ624" s="189">
        <f t="shared" si="603"/>
        <v>0.996</v>
      </c>
      <c r="CR624" s="189">
        <f t="shared" si="620"/>
        <v>9.9599999999999994E-2</v>
      </c>
      <c r="CS624" s="189">
        <f t="shared" si="620"/>
        <v>9.9599999999999994E-2</v>
      </c>
      <c r="CT624" s="189">
        <f t="shared" si="604"/>
        <v>1.6999999999999999E-3</v>
      </c>
      <c r="CU624" s="189">
        <f t="shared" si="621"/>
        <v>1.7000000000000001E-4</v>
      </c>
      <c r="CV624" s="189">
        <f t="shared" si="621"/>
        <v>1.7000000000000001E-4</v>
      </c>
      <c r="CW624" s="189">
        <f t="shared" si="605"/>
        <v>9.9999999999999995E-7</v>
      </c>
      <c r="CX624" s="189">
        <f t="shared" si="622"/>
        <v>9.9999999999999995E-8</v>
      </c>
      <c r="CY624" s="189">
        <f t="shared" si="622"/>
        <v>9.9999999999999995E-8</v>
      </c>
      <c r="CZ624" s="195">
        <f t="shared" si="610"/>
        <v>7.5550146417132273</v>
      </c>
      <c r="DA624" s="195">
        <f t="shared" si="611"/>
        <v>142.10880971447045</v>
      </c>
      <c r="DB624" s="195">
        <f t="shared" si="612"/>
        <v>2.4022103878235996</v>
      </c>
      <c r="DC624" s="195">
        <f t="shared" si="613"/>
        <v>99.628011901080058</v>
      </c>
      <c r="DD624" s="195">
        <f t="shared" si="614"/>
        <v>2.2545840985391314</v>
      </c>
      <c r="DE624" s="195">
        <f t="shared" si="615"/>
        <v>85.70852636557963</v>
      </c>
      <c r="DF624" s="195">
        <f t="shared" si="616"/>
        <v>339.65715710920608</v>
      </c>
    </row>
    <row r="625" spans="89:110" x14ac:dyDescent="0.2">
      <c r="CK625" s="189">
        <v>623</v>
      </c>
      <c r="CL625" s="190">
        <f>'Litter calculation'!G$30+CK625</f>
        <v>43298</v>
      </c>
      <c r="CM625" s="193">
        <f t="shared" si="606"/>
        <v>7</v>
      </c>
      <c r="CN625" s="189">
        <f t="shared" si="600"/>
        <v>0.06</v>
      </c>
      <c r="CO625" s="194">
        <f t="shared" si="601"/>
        <v>0.02</v>
      </c>
      <c r="CP625" s="194">
        <f t="shared" si="602"/>
        <v>0.04</v>
      </c>
      <c r="CQ625" s="189">
        <f t="shared" si="603"/>
        <v>0.996</v>
      </c>
      <c r="CR625" s="189">
        <f t="shared" si="620"/>
        <v>9.9599999999999994E-2</v>
      </c>
      <c r="CS625" s="189">
        <f t="shared" si="620"/>
        <v>9.9599999999999994E-2</v>
      </c>
      <c r="CT625" s="189">
        <f t="shared" si="604"/>
        <v>1.6999999999999999E-3</v>
      </c>
      <c r="CU625" s="189">
        <f t="shared" si="621"/>
        <v>1.7000000000000001E-4</v>
      </c>
      <c r="CV625" s="189">
        <f t="shared" si="621"/>
        <v>1.7000000000000001E-4</v>
      </c>
      <c r="CW625" s="189">
        <f t="shared" si="605"/>
        <v>9.9999999999999995E-7</v>
      </c>
      <c r="CX625" s="189">
        <f t="shared" si="622"/>
        <v>9.9999999999999995E-8</v>
      </c>
      <c r="CY625" s="189">
        <f t="shared" si="622"/>
        <v>9.9999999999999995E-8</v>
      </c>
      <c r="CZ625" s="195">
        <f t="shared" si="610"/>
        <v>7.6019420276348022</v>
      </c>
      <c r="DA625" s="195">
        <f t="shared" si="611"/>
        <v>142.10890760573179</v>
      </c>
      <c r="DB625" s="195">
        <f t="shared" si="612"/>
        <v>2.4037940467676426</v>
      </c>
      <c r="DC625" s="195">
        <f t="shared" si="613"/>
        <v>99.646009938279363</v>
      </c>
      <c r="DD625" s="195">
        <f t="shared" si="614"/>
        <v>2.2581848518192738</v>
      </c>
      <c r="DE625" s="195">
        <f t="shared" si="615"/>
        <v>85.744533794727431</v>
      </c>
      <c r="DF625" s="195">
        <f t="shared" si="616"/>
        <v>339.76337226496025</v>
      </c>
    </row>
    <row r="626" spans="89:110" x14ac:dyDescent="0.2">
      <c r="CK626" s="189">
        <v>624</v>
      </c>
      <c r="CL626" s="190">
        <f>'Litter calculation'!G$30+CK626</f>
        <v>43299</v>
      </c>
      <c r="CM626" s="193">
        <f t="shared" si="606"/>
        <v>7</v>
      </c>
      <c r="CN626" s="189">
        <f t="shared" si="600"/>
        <v>0.06</v>
      </c>
      <c r="CO626" s="194">
        <f t="shared" si="601"/>
        <v>0.02</v>
      </c>
      <c r="CP626" s="194">
        <f t="shared" si="602"/>
        <v>0.04</v>
      </c>
      <c r="CQ626" s="189">
        <f t="shared" si="603"/>
        <v>0.996</v>
      </c>
      <c r="CR626" s="189">
        <f t="shared" si="620"/>
        <v>9.9599999999999994E-2</v>
      </c>
      <c r="CS626" s="189">
        <f t="shared" si="620"/>
        <v>9.9599999999999994E-2</v>
      </c>
      <c r="CT626" s="189">
        <f t="shared" si="604"/>
        <v>1.6999999999999999E-3</v>
      </c>
      <c r="CU626" s="189">
        <f t="shared" si="621"/>
        <v>1.7000000000000001E-4</v>
      </c>
      <c r="CV626" s="189">
        <f t="shared" si="621"/>
        <v>1.7000000000000001E-4</v>
      </c>
      <c r="CW626" s="189">
        <f t="shared" si="605"/>
        <v>9.9999999999999995E-7</v>
      </c>
      <c r="CX626" s="189">
        <f t="shared" si="622"/>
        <v>9.9999999999999995E-8</v>
      </c>
      <c r="CY626" s="189">
        <f t="shared" si="622"/>
        <v>9.9999999999999995E-8</v>
      </c>
      <c r="CZ626" s="195">
        <f t="shared" si="610"/>
        <v>7.648789704771974</v>
      </c>
      <c r="DA626" s="195">
        <f t="shared" si="611"/>
        <v>142.10900549689524</v>
      </c>
      <c r="DB626" s="195">
        <f t="shared" si="612"/>
        <v>2.405377436512548</v>
      </c>
      <c r="DC626" s="195">
        <f t="shared" si="613"/>
        <v>99.664007973678864</v>
      </c>
      <c r="DD626" s="195">
        <f t="shared" si="614"/>
        <v>2.2617849930233866</v>
      </c>
      <c r="DE626" s="195">
        <f t="shared" si="615"/>
        <v>85.780541220274486</v>
      </c>
      <c r="DF626" s="195">
        <f t="shared" si="616"/>
        <v>339.86950682515652</v>
      </c>
    </row>
    <row r="627" spans="89:110" x14ac:dyDescent="0.2">
      <c r="CK627" s="189">
        <v>625</v>
      </c>
      <c r="CL627" s="190">
        <f>'Litter calculation'!G$30+CK627</f>
        <v>43300</v>
      </c>
      <c r="CM627" s="193">
        <f t="shared" si="606"/>
        <v>7</v>
      </c>
      <c r="CN627" s="189">
        <f t="shared" si="600"/>
        <v>0.06</v>
      </c>
      <c r="CO627" s="194">
        <f t="shared" si="601"/>
        <v>0.02</v>
      </c>
      <c r="CP627" s="194">
        <f t="shared" si="602"/>
        <v>0.04</v>
      </c>
      <c r="CQ627" s="189">
        <f t="shared" si="603"/>
        <v>0.996</v>
      </c>
      <c r="CR627" s="189">
        <f t="shared" si="620"/>
        <v>9.9599999999999994E-2</v>
      </c>
      <c r="CS627" s="189">
        <f t="shared" si="620"/>
        <v>9.9599999999999994E-2</v>
      </c>
      <c r="CT627" s="189">
        <f t="shared" si="604"/>
        <v>1.6999999999999999E-3</v>
      </c>
      <c r="CU627" s="189">
        <f t="shared" si="621"/>
        <v>1.7000000000000001E-4</v>
      </c>
      <c r="CV627" s="189">
        <f t="shared" si="621"/>
        <v>1.7000000000000001E-4</v>
      </c>
      <c r="CW627" s="189">
        <f t="shared" si="605"/>
        <v>9.9999999999999995E-7</v>
      </c>
      <c r="CX627" s="189">
        <f t="shared" si="622"/>
        <v>9.9999999999999995E-8</v>
      </c>
      <c r="CY627" s="189">
        <f t="shared" si="622"/>
        <v>9.9999999999999995E-8</v>
      </c>
      <c r="CZ627" s="195">
        <f t="shared" si="610"/>
        <v>7.6955578085145619</v>
      </c>
      <c r="DA627" s="195">
        <f t="shared" si="611"/>
        <v>142.1091033879608</v>
      </c>
      <c r="DB627" s="195">
        <f t="shared" si="612"/>
        <v>2.4069605571040751</v>
      </c>
      <c r="DC627" s="195">
        <f t="shared" si="613"/>
        <v>99.682006007278559</v>
      </c>
      <c r="DD627" s="195">
        <f t="shared" si="614"/>
        <v>2.265384522255514</v>
      </c>
      <c r="DE627" s="195">
        <f t="shared" si="615"/>
        <v>85.816548642220795</v>
      </c>
      <c r="DF627" s="195">
        <f t="shared" si="616"/>
        <v>339.97556092533432</v>
      </c>
    </row>
    <row r="628" spans="89:110" x14ac:dyDescent="0.2">
      <c r="CK628" s="189">
        <v>626</v>
      </c>
      <c r="CL628" s="190">
        <f>'Litter calculation'!G$30+CK628</f>
        <v>43301</v>
      </c>
      <c r="CM628" s="193">
        <f t="shared" si="606"/>
        <v>7</v>
      </c>
      <c r="CN628" s="189">
        <f t="shared" si="600"/>
        <v>0.06</v>
      </c>
      <c r="CO628" s="194">
        <f t="shared" si="601"/>
        <v>0.02</v>
      </c>
      <c r="CP628" s="194">
        <f t="shared" si="602"/>
        <v>0.04</v>
      </c>
      <c r="CQ628" s="189">
        <f t="shared" si="603"/>
        <v>0.996</v>
      </c>
      <c r="CR628" s="189">
        <f t="shared" si="620"/>
        <v>9.9599999999999994E-2</v>
      </c>
      <c r="CS628" s="189">
        <f t="shared" si="620"/>
        <v>9.9599999999999994E-2</v>
      </c>
      <c r="CT628" s="189">
        <f t="shared" si="604"/>
        <v>1.6999999999999999E-3</v>
      </c>
      <c r="CU628" s="189">
        <f t="shared" si="621"/>
        <v>1.7000000000000001E-4</v>
      </c>
      <c r="CV628" s="189">
        <f t="shared" si="621"/>
        <v>1.7000000000000001E-4</v>
      </c>
      <c r="CW628" s="189">
        <f t="shared" si="605"/>
        <v>9.9999999999999995E-7</v>
      </c>
      <c r="CX628" s="189">
        <f t="shared" si="622"/>
        <v>9.9999999999999995E-8</v>
      </c>
      <c r="CY628" s="189">
        <f t="shared" si="622"/>
        <v>9.9999999999999995E-8</v>
      </c>
      <c r="CZ628" s="195">
        <f t="shared" si="610"/>
        <v>7.7422464740224184</v>
      </c>
      <c r="DA628" s="195">
        <f t="shared" si="611"/>
        <v>142.10920127892845</v>
      </c>
      <c r="DB628" s="195">
        <f t="shared" si="612"/>
        <v>2.4085434085879767</v>
      </c>
      <c r="DC628" s="195">
        <f t="shared" si="613"/>
        <v>99.700004039078451</v>
      </c>
      <c r="DD628" s="195">
        <f t="shared" si="614"/>
        <v>2.268983439619682</v>
      </c>
      <c r="DE628" s="195">
        <f t="shared" si="615"/>
        <v>85.852556060566371</v>
      </c>
      <c r="DF628" s="195">
        <f t="shared" si="616"/>
        <v>340.08153470080333</v>
      </c>
    </row>
    <row r="629" spans="89:110" x14ac:dyDescent="0.2">
      <c r="CK629" s="189">
        <v>627</v>
      </c>
      <c r="CL629" s="190">
        <f>'Litter calculation'!G$30+CK629</f>
        <v>43302</v>
      </c>
      <c r="CM629" s="193">
        <f t="shared" si="606"/>
        <v>7</v>
      </c>
      <c r="CN629" s="189">
        <f t="shared" si="600"/>
        <v>0.06</v>
      </c>
      <c r="CO629" s="194">
        <f t="shared" si="601"/>
        <v>0.02</v>
      </c>
      <c r="CP629" s="194">
        <f t="shared" si="602"/>
        <v>0.04</v>
      </c>
      <c r="CQ629" s="189">
        <f t="shared" si="603"/>
        <v>0.996</v>
      </c>
      <c r="CR629" s="189">
        <f t="shared" si="620"/>
        <v>9.9599999999999994E-2</v>
      </c>
      <c r="CS629" s="189">
        <f t="shared" si="620"/>
        <v>9.9599999999999994E-2</v>
      </c>
      <c r="CT629" s="189">
        <f t="shared" si="604"/>
        <v>1.6999999999999999E-3</v>
      </c>
      <c r="CU629" s="189">
        <f t="shared" si="621"/>
        <v>1.7000000000000001E-4</v>
      </c>
      <c r="CV629" s="189">
        <f t="shared" si="621"/>
        <v>1.7000000000000001E-4</v>
      </c>
      <c r="CW629" s="189">
        <f t="shared" si="605"/>
        <v>9.9999999999999995E-7</v>
      </c>
      <c r="CX629" s="189">
        <f t="shared" si="622"/>
        <v>9.9999999999999995E-8</v>
      </c>
      <c r="CY629" s="189">
        <f t="shared" si="622"/>
        <v>9.9999999999999995E-8</v>
      </c>
      <c r="CZ629" s="195">
        <f t="shared" si="610"/>
        <v>7.7888558362258191</v>
      </c>
      <c r="DA629" s="195">
        <f t="shared" si="611"/>
        <v>142.10929916979822</v>
      </c>
      <c r="DB629" s="195">
        <f t="shared" si="612"/>
        <v>2.4101259910099966</v>
      </c>
      <c r="DC629" s="195">
        <f t="shared" si="613"/>
        <v>99.718002069078551</v>
      </c>
      <c r="DD629" s="195">
        <f t="shared" si="614"/>
        <v>2.2725817452198993</v>
      </c>
      <c r="DE629" s="195">
        <f t="shared" si="615"/>
        <v>85.888563475311202</v>
      </c>
      <c r="DF629" s="195">
        <f t="shared" si="616"/>
        <v>340.18742828664369</v>
      </c>
    </row>
    <row r="630" spans="89:110" x14ac:dyDescent="0.2">
      <c r="CK630" s="189">
        <v>628</v>
      </c>
      <c r="CL630" s="190">
        <f>'Litter calculation'!G$30+CK630</f>
        <v>43303</v>
      </c>
      <c r="CM630" s="193">
        <f t="shared" si="606"/>
        <v>7</v>
      </c>
      <c r="CN630" s="189">
        <f t="shared" si="600"/>
        <v>0.06</v>
      </c>
      <c r="CO630" s="194">
        <f t="shared" si="601"/>
        <v>0.02</v>
      </c>
      <c r="CP630" s="194">
        <f t="shared" si="602"/>
        <v>0.04</v>
      </c>
      <c r="CQ630" s="189">
        <f t="shared" si="603"/>
        <v>0.996</v>
      </c>
      <c r="CR630" s="189">
        <f t="shared" si="620"/>
        <v>9.9599999999999994E-2</v>
      </c>
      <c r="CS630" s="189">
        <f t="shared" si="620"/>
        <v>9.9599999999999994E-2</v>
      </c>
      <c r="CT630" s="189">
        <f t="shared" si="604"/>
        <v>1.6999999999999999E-3</v>
      </c>
      <c r="CU630" s="189">
        <f t="shared" si="621"/>
        <v>1.7000000000000001E-4</v>
      </c>
      <c r="CV630" s="189">
        <f t="shared" si="621"/>
        <v>1.7000000000000001E-4</v>
      </c>
      <c r="CW630" s="189">
        <f t="shared" si="605"/>
        <v>9.9999999999999995E-7</v>
      </c>
      <c r="CX630" s="189">
        <f t="shared" si="622"/>
        <v>9.9999999999999995E-8</v>
      </c>
      <c r="CY630" s="189">
        <f t="shared" si="622"/>
        <v>9.9999999999999995E-8</v>
      </c>
      <c r="CZ630" s="195">
        <f t="shared" si="610"/>
        <v>7.8353860298258535</v>
      </c>
      <c r="DA630" s="195">
        <f t="shared" si="611"/>
        <v>142.1093970605701</v>
      </c>
      <c r="DB630" s="195">
        <f t="shared" si="612"/>
        <v>2.411708304415872</v>
      </c>
      <c r="DC630" s="195">
        <f t="shared" si="613"/>
        <v>99.736000097278847</v>
      </c>
      <c r="DD630" s="195">
        <f t="shared" si="614"/>
        <v>2.2761794391601571</v>
      </c>
      <c r="DE630" s="195">
        <f t="shared" si="615"/>
        <v>85.924570886455285</v>
      </c>
      <c r="DF630" s="195">
        <f t="shared" si="616"/>
        <v>340.29324181770613</v>
      </c>
    </row>
    <row r="631" spans="89:110" x14ac:dyDescent="0.2">
      <c r="CK631" s="189">
        <v>629</v>
      </c>
      <c r="CL631" s="190">
        <f>'Litter calculation'!G$30+CK631</f>
        <v>43304</v>
      </c>
      <c r="CM631" s="193">
        <f t="shared" si="606"/>
        <v>7</v>
      </c>
      <c r="CN631" s="189">
        <f t="shared" si="600"/>
        <v>0.06</v>
      </c>
      <c r="CO631" s="194">
        <f t="shared" si="601"/>
        <v>0.02</v>
      </c>
      <c r="CP631" s="194">
        <f t="shared" si="602"/>
        <v>0.04</v>
      </c>
      <c r="CQ631" s="189">
        <f t="shared" si="603"/>
        <v>0.996</v>
      </c>
      <c r="CR631" s="189">
        <f t="shared" si="620"/>
        <v>9.9599999999999994E-2</v>
      </c>
      <c r="CS631" s="189">
        <f t="shared" si="620"/>
        <v>9.9599999999999994E-2</v>
      </c>
      <c r="CT631" s="189">
        <f t="shared" si="604"/>
        <v>1.6999999999999999E-3</v>
      </c>
      <c r="CU631" s="189">
        <f t="shared" si="621"/>
        <v>1.7000000000000001E-4</v>
      </c>
      <c r="CV631" s="189">
        <f t="shared" si="621"/>
        <v>1.7000000000000001E-4</v>
      </c>
      <c r="CW631" s="189">
        <f t="shared" si="605"/>
        <v>9.9999999999999995E-7</v>
      </c>
      <c r="CX631" s="189">
        <f t="shared" si="622"/>
        <v>9.9999999999999995E-8</v>
      </c>
      <c r="CY631" s="189">
        <f t="shared" si="622"/>
        <v>9.9999999999999995E-8</v>
      </c>
      <c r="CZ631" s="195">
        <f t="shared" si="610"/>
        <v>7.8818371892948127</v>
      </c>
      <c r="DA631" s="195">
        <f t="shared" si="611"/>
        <v>142.1094949512441</v>
      </c>
      <c r="DB631" s="195">
        <f t="shared" si="612"/>
        <v>2.4132903488513318</v>
      </c>
      <c r="DC631" s="195">
        <f t="shared" si="613"/>
        <v>99.753998123679338</v>
      </c>
      <c r="DD631" s="195">
        <f t="shared" si="614"/>
        <v>2.279776521544429</v>
      </c>
      <c r="DE631" s="195">
        <f t="shared" si="615"/>
        <v>85.960578293998637</v>
      </c>
      <c r="DF631" s="195">
        <f t="shared" si="616"/>
        <v>340.39897542861263</v>
      </c>
    </row>
    <row r="632" spans="89:110" x14ac:dyDescent="0.2">
      <c r="CK632" s="189">
        <v>630</v>
      </c>
      <c r="CL632" s="190">
        <f>'Litter calculation'!G$30+CK632</f>
        <v>43305</v>
      </c>
      <c r="CM632" s="193">
        <f t="shared" si="606"/>
        <v>7</v>
      </c>
      <c r="CN632" s="189">
        <f t="shared" si="600"/>
        <v>0.06</v>
      </c>
      <c r="CO632" s="194">
        <f t="shared" si="601"/>
        <v>0.02</v>
      </c>
      <c r="CP632" s="194">
        <f t="shared" si="602"/>
        <v>0.04</v>
      </c>
      <c r="CQ632" s="189">
        <f t="shared" si="603"/>
        <v>0.996</v>
      </c>
      <c r="CR632" s="189">
        <f t="shared" si="620"/>
        <v>9.9599999999999994E-2</v>
      </c>
      <c r="CS632" s="189">
        <f t="shared" si="620"/>
        <v>9.9599999999999994E-2</v>
      </c>
      <c r="CT632" s="189">
        <f t="shared" si="604"/>
        <v>1.6999999999999999E-3</v>
      </c>
      <c r="CU632" s="189">
        <f t="shared" si="621"/>
        <v>1.7000000000000001E-4</v>
      </c>
      <c r="CV632" s="189">
        <f t="shared" si="621"/>
        <v>1.7000000000000001E-4</v>
      </c>
      <c r="CW632" s="189">
        <f t="shared" si="605"/>
        <v>9.9999999999999995E-7</v>
      </c>
      <c r="CX632" s="189">
        <f t="shared" si="622"/>
        <v>9.9999999999999995E-8</v>
      </c>
      <c r="CY632" s="189">
        <f t="shared" si="622"/>
        <v>9.9999999999999995E-8</v>
      </c>
      <c r="CZ632" s="195">
        <f t="shared" si="610"/>
        <v>7.9282094488765811</v>
      </c>
      <c r="DA632" s="195">
        <f t="shared" si="611"/>
        <v>142.10959284182019</v>
      </c>
      <c r="DB632" s="195">
        <f t="shared" si="612"/>
        <v>2.4148721243620965</v>
      </c>
      <c r="DC632" s="195">
        <f t="shared" si="613"/>
        <v>99.771996148280024</v>
      </c>
      <c r="DD632" s="195">
        <f t="shared" si="614"/>
        <v>2.2833729924766706</v>
      </c>
      <c r="DE632" s="195">
        <f t="shared" si="615"/>
        <v>85.996585697941242</v>
      </c>
      <c r="DF632" s="195">
        <f t="shared" si="616"/>
        <v>340.50462925375678</v>
      </c>
    </row>
    <row r="633" spans="89:110" x14ac:dyDescent="0.2">
      <c r="CK633" s="189">
        <v>631</v>
      </c>
      <c r="CL633" s="190">
        <f>'Litter calculation'!G$30+CK633</f>
        <v>43306</v>
      </c>
      <c r="CM633" s="193">
        <f t="shared" si="606"/>
        <v>7</v>
      </c>
      <c r="CN633" s="189">
        <f t="shared" si="600"/>
        <v>0.06</v>
      </c>
      <c r="CO633" s="194">
        <f t="shared" si="601"/>
        <v>0.02</v>
      </c>
      <c r="CP633" s="194">
        <f t="shared" si="602"/>
        <v>0.04</v>
      </c>
      <c r="CQ633" s="189">
        <f t="shared" si="603"/>
        <v>0.996</v>
      </c>
      <c r="CR633" s="189">
        <f t="shared" si="620"/>
        <v>9.9599999999999994E-2</v>
      </c>
      <c r="CS633" s="189">
        <f t="shared" si="620"/>
        <v>9.9599999999999994E-2</v>
      </c>
      <c r="CT633" s="189">
        <f t="shared" si="604"/>
        <v>1.6999999999999999E-3</v>
      </c>
      <c r="CU633" s="189">
        <f t="shared" si="621"/>
        <v>1.7000000000000001E-4</v>
      </c>
      <c r="CV633" s="189">
        <f t="shared" si="621"/>
        <v>1.7000000000000001E-4</v>
      </c>
      <c r="CW633" s="189">
        <f t="shared" si="605"/>
        <v>9.9999999999999995E-7</v>
      </c>
      <c r="CX633" s="189">
        <f t="shared" si="622"/>
        <v>9.9999999999999995E-8</v>
      </c>
      <c r="CY633" s="189">
        <f t="shared" si="622"/>
        <v>9.9999999999999995E-8</v>
      </c>
      <c r="CZ633" s="195">
        <f t="shared" si="610"/>
        <v>7.9745029425870202</v>
      </c>
      <c r="DA633" s="195">
        <f t="shared" si="611"/>
        <v>142.10969073229839</v>
      </c>
      <c r="DB633" s="195">
        <f t="shared" si="612"/>
        <v>2.41645363099388</v>
      </c>
      <c r="DC633" s="195">
        <f t="shared" si="613"/>
        <v>99.789994171080906</v>
      </c>
      <c r="DD633" s="195">
        <f t="shared" si="614"/>
        <v>2.2869688520608196</v>
      </c>
      <c r="DE633" s="195">
        <f t="shared" si="615"/>
        <v>86.032593098283115</v>
      </c>
      <c r="DF633" s="195">
        <f t="shared" si="616"/>
        <v>340.6102034273041</v>
      </c>
    </row>
    <row r="634" spans="89:110" x14ac:dyDescent="0.2">
      <c r="CK634" s="189">
        <v>632</v>
      </c>
      <c r="CL634" s="190">
        <f>'Litter calculation'!G$30+CK634</f>
        <v>43307</v>
      </c>
      <c r="CM634" s="193">
        <f t="shared" si="606"/>
        <v>7</v>
      </c>
      <c r="CN634" s="189">
        <f t="shared" si="600"/>
        <v>0.06</v>
      </c>
      <c r="CO634" s="194">
        <f t="shared" si="601"/>
        <v>0.02</v>
      </c>
      <c r="CP634" s="194">
        <f t="shared" si="602"/>
        <v>0.04</v>
      </c>
      <c r="CQ634" s="189">
        <f t="shared" si="603"/>
        <v>0.996</v>
      </c>
      <c r="CR634" s="189">
        <f t="shared" si="620"/>
        <v>9.9599999999999994E-2</v>
      </c>
      <c r="CS634" s="189">
        <f t="shared" si="620"/>
        <v>9.9599999999999994E-2</v>
      </c>
      <c r="CT634" s="189">
        <f t="shared" si="604"/>
        <v>1.6999999999999999E-3</v>
      </c>
      <c r="CU634" s="189">
        <f t="shared" si="621"/>
        <v>1.7000000000000001E-4</v>
      </c>
      <c r="CV634" s="189">
        <f t="shared" si="621"/>
        <v>1.7000000000000001E-4</v>
      </c>
      <c r="CW634" s="189">
        <f t="shared" si="605"/>
        <v>9.9999999999999995E-7</v>
      </c>
      <c r="CX634" s="189">
        <f t="shared" si="622"/>
        <v>9.9999999999999995E-8</v>
      </c>
      <c r="CY634" s="189">
        <f t="shared" si="622"/>
        <v>9.9999999999999995E-8</v>
      </c>
      <c r="CZ634" s="195">
        <f t="shared" si="610"/>
        <v>8.0207178042143603</v>
      </c>
      <c r="DA634" s="195">
        <f t="shared" si="611"/>
        <v>142.10978862267871</v>
      </c>
      <c r="DB634" s="195">
        <f t="shared" si="612"/>
        <v>2.4180348687923874</v>
      </c>
      <c r="DC634" s="195">
        <f t="shared" si="613"/>
        <v>99.807992192081983</v>
      </c>
      <c r="DD634" s="195">
        <f t="shared" si="614"/>
        <v>2.2905641004007964</v>
      </c>
      <c r="DE634" s="195">
        <f t="shared" si="615"/>
        <v>86.068600495024242</v>
      </c>
      <c r="DF634" s="195">
        <f t="shared" si="616"/>
        <v>340.71569808319248</v>
      </c>
    </row>
    <row r="635" spans="89:110" x14ac:dyDescent="0.2">
      <c r="CK635" s="189">
        <v>633</v>
      </c>
      <c r="CL635" s="190">
        <f>'Litter calculation'!G$30+CK635</f>
        <v>43308</v>
      </c>
      <c r="CM635" s="193">
        <f t="shared" si="606"/>
        <v>7</v>
      </c>
      <c r="CN635" s="189">
        <f t="shared" si="600"/>
        <v>0.06</v>
      </c>
      <c r="CO635" s="194">
        <f t="shared" si="601"/>
        <v>0.02</v>
      </c>
      <c r="CP635" s="194">
        <f t="shared" si="602"/>
        <v>0.04</v>
      </c>
      <c r="CQ635" s="189">
        <f t="shared" si="603"/>
        <v>0.996</v>
      </c>
      <c r="CR635" s="189">
        <f t="shared" si="620"/>
        <v>9.9599999999999994E-2</v>
      </c>
      <c r="CS635" s="189">
        <f t="shared" si="620"/>
        <v>9.9599999999999994E-2</v>
      </c>
      <c r="CT635" s="189">
        <f t="shared" si="604"/>
        <v>1.6999999999999999E-3</v>
      </c>
      <c r="CU635" s="189">
        <f t="shared" si="621"/>
        <v>1.7000000000000001E-4</v>
      </c>
      <c r="CV635" s="189">
        <f t="shared" si="621"/>
        <v>1.7000000000000001E-4</v>
      </c>
      <c r="CW635" s="189">
        <f t="shared" si="605"/>
        <v>9.9999999999999995E-7</v>
      </c>
      <c r="CX635" s="189">
        <f t="shared" si="622"/>
        <v>9.9999999999999995E-8</v>
      </c>
      <c r="CY635" s="189">
        <f t="shared" si="622"/>
        <v>9.9999999999999995E-8</v>
      </c>
      <c r="CZ635" s="195">
        <f t="shared" si="610"/>
        <v>8.0668541673195833</v>
      </c>
      <c r="DA635" s="195">
        <f t="shared" si="611"/>
        <v>142.10988651296114</v>
      </c>
      <c r="DB635" s="195">
        <f t="shared" si="612"/>
        <v>2.4196158378033168</v>
      </c>
      <c r="DC635" s="195">
        <f t="shared" si="613"/>
        <v>99.825990211283269</v>
      </c>
      <c r="DD635" s="195">
        <f t="shared" si="614"/>
        <v>2.2941587376005041</v>
      </c>
      <c r="DE635" s="195">
        <f t="shared" si="615"/>
        <v>86.104607888164637</v>
      </c>
      <c r="DF635" s="195">
        <f t="shared" si="616"/>
        <v>340.82111335513241</v>
      </c>
    </row>
    <row r="636" spans="89:110" x14ac:dyDescent="0.2">
      <c r="CK636" s="189">
        <v>634</v>
      </c>
      <c r="CL636" s="190">
        <f>'Litter calculation'!G$30+CK636</f>
        <v>43309</v>
      </c>
      <c r="CM636" s="193">
        <f t="shared" si="606"/>
        <v>7</v>
      </c>
      <c r="CN636" s="189">
        <f t="shared" si="600"/>
        <v>0.06</v>
      </c>
      <c r="CO636" s="194">
        <f t="shared" si="601"/>
        <v>0.02</v>
      </c>
      <c r="CP636" s="194">
        <f t="shared" si="602"/>
        <v>0.04</v>
      </c>
      <c r="CQ636" s="189">
        <f t="shared" si="603"/>
        <v>0.996</v>
      </c>
      <c r="CR636" s="189">
        <f t="shared" si="620"/>
        <v>9.9599999999999994E-2</v>
      </c>
      <c r="CS636" s="189">
        <f t="shared" si="620"/>
        <v>9.9599999999999994E-2</v>
      </c>
      <c r="CT636" s="189">
        <f t="shared" si="604"/>
        <v>1.6999999999999999E-3</v>
      </c>
      <c r="CU636" s="189">
        <f t="shared" si="621"/>
        <v>1.7000000000000001E-4</v>
      </c>
      <c r="CV636" s="189">
        <f t="shared" si="621"/>
        <v>1.7000000000000001E-4</v>
      </c>
      <c r="CW636" s="189">
        <f t="shared" si="605"/>
        <v>9.9999999999999995E-7</v>
      </c>
      <c r="CX636" s="189">
        <f t="shared" si="622"/>
        <v>9.9999999999999995E-8</v>
      </c>
      <c r="CY636" s="189">
        <f t="shared" si="622"/>
        <v>9.9999999999999995E-8</v>
      </c>
      <c r="CZ636" s="195">
        <f t="shared" si="610"/>
        <v>8.1129121652368106</v>
      </c>
      <c r="DA636" s="195">
        <f t="shared" si="611"/>
        <v>142.10998440314569</v>
      </c>
      <c r="DB636" s="195">
        <f t="shared" si="612"/>
        <v>2.4211965380723579</v>
      </c>
      <c r="DC636" s="195">
        <f t="shared" si="613"/>
        <v>99.843988228684751</v>
      </c>
      <c r="DD636" s="195">
        <f t="shared" si="614"/>
        <v>2.2977527637638273</v>
      </c>
      <c r="DE636" s="195">
        <f t="shared" si="615"/>
        <v>86.140615277704285</v>
      </c>
      <c r="DF636" s="195">
        <f t="shared" si="616"/>
        <v>340.92644937660771</v>
      </c>
    </row>
    <row r="637" spans="89:110" x14ac:dyDescent="0.2">
      <c r="CK637" s="189">
        <v>635</v>
      </c>
      <c r="CL637" s="190">
        <f>'Litter calculation'!G$30+CK637</f>
        <v>43310</v>
      </c>
      <c r="CM637" s="193">
        <f t="shared" si="606"/>
        <v>7</v>
      </c>
      <c r="CN637" s="189">
        <f t="shared" si="600"/>
        <v>0.06</v>
      </c>
      <c r="CO637" s="194">
        <f t="shared" si="601"/>
        <v>0.02</v>
      </c>
      <c r="CP637" s="194">
        <f t="shared" si="602"/>
        <v>0.04</v>
      </c>
      <c r="CQ637" s="189">
        <f t="shared" si="603"/>
        <v>0.996</v>
      </c>
      <c r="CR637" s="189">
        <f t="shared" si="620"/>
        <v>9.9599999999999994E-2</v>
      </c>
      <c r="CS637" s="189">
        <f t="shared" si="620"/>
        <v>9.9599999999999994E-2</v>
      </c>
      <c r="CT637" s="189">
        <f t="shared" si="604"/>
        <v>1.6999999999999999E-3</v>
      </c>
      <c r="CU637" s="189">
        <f t="shared" si="621"/>
        <v>1.7000000000000001E-4</v>
      </c>
      <c r="CV637" s="189">
        <f t="shared" si="621"/>
        <v>1.7000000000000001E-4</v>
      </c>
      <c r="CW637" s="189">
        <f t="shared" si="605"/>
        <v>9.9999999999999995E-7</v>
      </c>
      <c r="CX637" s="189">
        <f t="shared" si="622"/>
        <v>9.9999999999999995E-8</v>
      </c>
      <c r="CY637" s="189">
        <f t="shared" si="622"/>
        <v>9.9999999999999995E-8</v>
      </c>
      <c r="CZ637" s="195">
        <f t="shared" si="610"/>
        <v>8.1588919310736863</v>
      </c>
      <c r="DA637" s="195">
        <f t="shared" si="611"/>
        <v>142.11008229323232</v>
      </c>
      <c r="DB637" s="195">
        <f t="shared" si="612"/>
        <v>2.4227769696451928</v>
      </c>
      <c r="DC637" s="195">
        <f t="shared" si="613"/>
        <v>99.861986244286427</v>
      </c>
      <c r="DD637" s="195">
        <f t="shared" si="614"/>
        <v>2.3013461789946335</v>
      </c>
      <c r="DE637" s="195">
        <f t="shared" si="615"/>
        <v>86.176622663643201</v>
      </c>
      <c r="DF637" s="195">
        <f t="shared" si="616"/>
        <v>341.03170628087548</v>
      </c>
    </row>
    <row r="638" spans="89:110" x14ac:dyDescent="0.2">
      <c r="CK638" s="189">
        <v>636</v>
      </c>
      <c r="CL638" s="190">
        <f>'Litter calculation'!G$30+CK638</f>
        <v>43311</v>
      </c>
      <c r="CM638" s="193">
        <f t="shared" si="606"/>
        <v>7</v>
      </c>
      <c r="CN638" s="189">
        <f t="shared" si="600"/>
        <v>0.06</v>
      </c>
      <c r="CO638" s="194">
        <f t="shared" si="601"/>
        <v>0.02</v>
      </c>
      <c r="CP638" s="194">
        <f t="shared" si="602"/>
        <v>0.04</v>
      </c>
      <c r="CQ638" s="189">
        <f t="shared" si="603"/>
        <v>0.996</v>
      </c>
      <c r="CR638" s="189">
        <f t="shared" si="620"/>
        <v>9.9599999999999994E-2</v>
      </c>
      <c r="CS638" s="189">
        <f t="shared" si="620"/>
        <v>9.9599999999999994E-2</v>
      </c>
      <c r="CT638" s="189">
        <f t="shared" si="604"/>
        <v>1.6999999999999999E-3</v>
      </c>
      <c r="CU638" s="189">
        <f t="shared" si="621"/>
        <v>1.7000000000000001E-4</v>
      </c>
      <c r="CV638" s="189">
        <f t="shared" si="621"/>
        <v>1.7000000000000001E-4</v>
      </c>
      <c r="CW638" s="189">
        <f t="shared" si="605"/>
        <v>9.9999999999999995E-7</v>
      </c>
      <c r="CX638" s="189">
        <f t="shared" si="622"/>
        <v>9.9999999999999995E-8</v>
      </c>
      <c r="CY638" s="189">
        <f t="shared" si="622"/>
        <v>9.9999999999999995E-8</v>
      </c>
      <c r="CZ638" s="195">
        <f t="shared" si="610"/>
        <v>8.2047935977117685</v>
      </c>
      <c r="DA638" s="195">
        <f t="shared" si="611"/>
        <v>142.11018018322108</v>
      </c>
      <c r="DB638" s="195">
        <f t="shared" si="612"/>
        <v>2.4243571325674966</v>
      </c>
      <c r="DC638" s="195">
        <f t="shared" si="613"/>
        <v>99.879984258088299</v>
      </c>
      <c r="DD638" s="195">
        <f t="shared" si="614"/>
        <v>2.3049389833967724</v>
      </c>
      <c r="DE638" s="195">
        <f t="shared" si="615"/>
        <v>86.212630045981371</v>
      </c>
      <c r="DF638" s="195">
        <f t="shared" si="616"/>
        <v>341.13688420096679</v>
      </c>
    </row>
    <row r="639" spans="89:110" x14ac:dyDescent="0.2">
      <c r="CK639" s="189">
        <v>637</v>
      </c>
      <c r="CL639" s="190">
        <f>'Litter calculation'!G$30+CK639</f>
        <v>43312</v>
      </c>
      <c r="CM639" s="193">
        <f t="shared" si="606"/>
        <v>7</v>
      </c>
      <c r="CN639" s="189">
        <f t="shared" si="600"/>
        <v>0.06</v>
      </c>
      <c r="CO639" s="194">
        <f t="shared" si="601"/>
        <v>0.02</v>
      </c>
      <c r="CP639" s="194">
        <f t="shared" si="602"/>
        <v>0.04</v>
      </c>
      <c r="CQ639" s="189">
        <f t="shared" si="603"/>
        <v>0.996</v>
      </c>
      <c r="CR639" s="189">
        <f t="shared" si="620"/>
        <v>9.9599999999999994E-2</v>
      </c>
      <c r="CS639" s="189">
        <f t="shared" si="620"/>
        <v>9.9599999999999994E-2</v>
      </c>
      <c r="CT639" s="189">
        <f t="shared" si="604"/>
        <v>1.6999999999999999E-3</v>
      </c>
      <c r="CU639" s="189">
        <f t="shared" si="621"/>
        <v>1.7000000000000001E-4</v>
      </c>
      <c r="CV639" s="189">
        <f t="shared" si="621"/>
        <v>1.7000000000000001E-4</v>
      </c>
      <c r="CW639" s="189">
        <f t="shared" si="605"/>
        <v>9.9999999999999995E-7</v>
      </c>
      <c r="CX639" s="189">
        <f t="shared" si="622"/>
        <v>9.9999999999999995E-8</v>
      </c>
      <c r="CY639" s="189">
        <f t="shared" si="622"/>
        <v>9.9999999999999995E-8</v>
      </c>
      <c r="CZ639" s="195">
        <f t="shared" si="610"/>
        <v>8.2506172978069046</v>
      </c>
      <c r="DA639" s="195">
        <f t="shared" si="611"/>
        <v>142.11027807311194</v>
      </c>
      <c r="DB639" s="195">
        <f t="shared" si="612"/>
        <v>2.4259370268849354</v>
      </c>
      <c r="DC639" s="195">
        <f t="shared" si="613"/>
        <v>99.897982270090367</v>
      </c>
      <c r="DD639" s="195">
        <f t="shared" si="614"/>
        <v>2.3085311770740757</v>
      </c>
      <c r="DE639" s="195">
        <f t="shared" si="615"/>
        <v>86.248637424718808</v>
      </c>
      <c r="DF639" s="195">
        <f t="shared" si="616"/>
        <v>341.24198326968707</v>
      </c>
    </row>
    <row r="640" spans="89:110" x14ac:dyDescent="0.2">
      <c r="CK640" s="189">
        <v>638</v>
      </c>
      <c r="CL640" s="190">
        <f>'Litter calculation'!G$30+CK640</f>
        <v>43313</v>
      </c>
      <c r="CM640" s="193">
        <f t="shared" si="606"/>
        <v>8</v>
      </c>
      <c r="CN640" s="189">
        <f t="shared" si="600"/>
        <v>0.06</v>
      </c>
      <c r="CO640" s="194">
        <f t="shared" si="601"/>
        <v>0.02</v>
      </c>
      <c r="CP640" s="194">
        <f t="shared" si="602"/>
        <v>0.04</v>
      </c>
      <c r="CQ640" s="189">
        <f t="shared" si="603"/>
        <v>0.996</v>
      </c>
      <c r="CR640" s="189">
        <f t="shared" si="620"/>
        <v>9.9599999999999994E-2</v>
      </c>
      <c r="CS640" s="189">
        <f t="shared" si="620"/>
        <v>9.9599999999999994E-2</v>
      </c>
      <c r="CT640" s="189">
        <f t="shared" si="604"/>
        <v>1.6999999999999999E-3</v>
      </c>
      <c r="CU640" s="189">
        <f t="shared" si="621"/>
        <v>1.7000000000000001E-4</v>
      </c>
      <c r="CV640" s="189">
        <f t="shared" si="621"/>
        <v>1.7000000000000001E-4</v>
      </c>
      <c r="CW640" s="189">
        <f t="shared" si="605"/>
        <v>9.9999999999999995E-7</v>
      </c>
      <c r="CX640" s="189">
        <f t="shared" si="622"/>
        <v>9.9999999999999995E-8</v>
      </c>
      <c r="CY640" s="189">
        <f t="shared" si="622"/>
        <v>9.9999999999999995E-8</v>
      </c>
      <c r="CZ640" s="195">
        <f t="shared" si="610"/>
        <v>8.2963631637896196</v>
      </c>
      <c r="DA640" s="195">
        <f t="shared" si="611"/>
        <v>142.11037596290493</v>
      </c>
      <c r="DB640" s="195">
        <f t="shared" si="612"/>
        <v>2.4275166526431686</v>
      </c>
      <c r="DC640" s="195">
        <f t="shared" si="613"/>
        <v>99.915980280292644</v>
      </c>
      <c r="DD640" s="195">
        <f t="shared" si="614"/>
        <v>2.3121227601303582</v>
      </c>
      <c r="DE640" s="195">
        <f t="shared" si="615"/>
        <v>86.284644799855499</v>
      </c>
      <c r="DF640" s="195">
        <f t="shared" si="616"/>
        <v>341.3470036196162</v>
      </c>
    </row>
    <row r="641" spans="89:110" x14ac:dyDescent="0.2">
      <c r="CK641" s="189">
        <v>639</v>
      </c>
      <c r="CL641" s="190">
        <f>'Litter calculation'!G$30+CK641</f>
        <v>43314</v>
      </c>
      <c r="CM641" s="193">
        <f t="shared" si="606"/>
        <v>8</v>
      </c>
      <c r="CN641" s="189">
        <f t="shared" si="600"/>
        <v>0.06</v>
      </c>
      <c r="CO641" s="194">
        <f t="shared" si="601"/>
        <v>0.02</v>
      </c>
      <c r="CP641" s="194">
        <f t="shared" si="602"/>
        <v>0.04</v>
      </c>
      <c r="CQ641" s="189">
        <f t="shared" si="603"/>
        <v>0.996</v>
      </c>
      <c r="CR641" s="189">
        <f t="shared" si="620"/>
        <v>9.9599999999999994E-2</v>
      </c>
      <c r="CS641" s="189">
        <f t="shared" si="620"/>
        <v>9.9599999999999994E-2</v>
      </c>
      <c r="CT641" s="189">
        <f t="shared" si="604"/>
        <v>1.6999999999999999E-3</v>
      </c>
      <c r="CU641" s="189">
        <f t="shared" si="621"/>
        <v>1.7000000000000001E-4</v>
      </c>
      <c r="CV641" s="189">
        <f t="shared" si="621"/>
        <v>1.7000000000000001E-4</v>
      </c>
      <c r="CW641" s="189">
        <f t="shared" si="605"/>
        <v>9.9999999999999995E-7</v>
      </c>
      <c r="CX641" s="189">
        <f t="shared" si="622"/>
        <v>9.9999999999999995E-8</v>
      </c>
      <c r="CY641" s="189">
        <f t="shared" si="622"/>
        <v>9.9999999999999995E-8</v>
      </c>
      <c r="CZ641" s="195">
        <f t="shared" si="610"/>
        <v>8.3420313278654969</v>
      </c>
      <c r="DA641" s="195">
        <f t="shared" si="611"/>
        <v>142.11047385260002</v>
      </c>
      <c r="DB641" s="195">
        <f t="shared" si="612"/>
        <v>2.4290960098878474</v>
      </c>
      <c r="DC641" s="195">
        <f t="shared" si="613"/>
        <v>99.933978288695116</v>
      </c>
      <c r="DD641" s="195">
        <f t="shared" si="614"/>
        <v>2.3157137326694168</v>
      </c>
      <c r="DE641" s="195">
        <f t="shared" si="615"/>
        <v>86.320652171391458</v>
      </c>
      <c r="DF641" s="195">
        <f t="shared" si="616"/>
        <v>341.45194538310938</v>
      </c>
    </row>
    <row r="642" spans="89:110" x14ac:dyDescent="0.2">
      <c r="CK642" s="189">
        <v>640</v>
      </c>
      <c r="CL642" s="190">
        <f>'Litter calculation'!G$30+CK642</f>
        <v>43315</v>
      </c>
      <c r="CM642" s="193">
        <f t="shared" si="606"/>
        <v>8</v>
      </c>
      <c r="CN642" s="189">
        <f t="shared" si="600"/>
        <v>0.06</v>
      </c>
      <c r="CO642" s="194">
        <f t="shared" si="601"/>
        <v>0.02</v>
      </c>
      <c r="CP642" s="194">
        <f t="shared" si="602"/>
        <v>0.04</v>
      </c>
      <c r="CQ642" s="189">
        <f t="shared" si="603"/>
        <v>0.996</v>
      </c>
      <c r="CR642" s="189">
        <f t="shared" si="620"/>
        <v>9.9599999999999994E-2</v>
      </c>
      <c r="CS642" s="189">
        <f t="shared" si="620"/>
        <v>9.9599999999999994E-2</v>
      </c>
      <c r="CT642" s="189">
        <f t="shared" si="604"/>
        <v>1.6999999999999999E-3</v>
      </c>
      <c r="CU642" s="189">
        <f t="shared" si="621"/>
        <v>1.7000000000000001E-4</v>
      </c>
      <c r="CV642" s="189">
        <f t="shared" si="621"/>
        <v>1.7000000000000001E-4</v>
      </c>
      <c r="CW642" s="189">
        <f t="shared" si="605"/>
        <v>9.9999999999999995E-7</v>
      </c>
      <c r="CX642" s="189">
        <f t="shared" si="622"/>
        <v>9.9999999999999995E-8</v>
      </c>
      <c r="CY642" s="189">
        <f t="shared" si="622"/>
        <v>9.9999999999999995E-8</v>
      </c>
      <c r="CZ642" s="195">
        <f t="shared" si="610"/>
        <v>8.3876219220155637</v>
      </c>
      <c r="DA642" s="195">
        <f t="shared" si="611"/>
        <v>142.11057174219721</v>
      </c>
      <c r="DB642" s="195">
        <f t="shared" si="612"/>
        <v>2.4306750986646146</v>
      </c>
      <c r="DC642" s="195">
        <f t="shared" si="613"/>
        <v>99.951976295297783</v>
      </c>
      <c r="DD642" s="195">
        <f t="shared" si="614"/>
        <v>2.3193040947950303</v>
      </c>
      <c r="DE642" s="195">
        <f t="shared" si="615"/>
        <v>86.356659539326685</v>
      </c>
      <c r="DF642" s="195">
        <f t="shared" si="616"/>
        <v>341.5568086922969</v>
      </c>
    </row>
    <row r="643" spans="89:110" x14ac:dyDescent="0.2">
      <c r="CK643" s="189">
        <v>641</v>
      </c>
      <c r="CL643" s="190">
        <f>'Litter calculation'!G$30+CK643</f>
        <v>43316</v>
      </c>
      <c r="CM643" s="193">
        <f t="shared" si="606"/>
        <v>8</v>
      </c>
      <c r="CN643" s="189">
        <f t="shared" ref="CN643:CN706" si="623">IF($CM643=12,D$37,IF($CM643&lt;=2,D$37,IF($CM643&lt;=5,D$40,IF($CM643&lt;=8,D$43,D$46))))</f>
        <v>0.06</v>
      </c>
      <c r="CO643" s="194">
        <f t="shared" ref="CO643:CO706" si="624">IF($CM643=12,D$39,IF($CM643&lt;=2,D$39,IF($CM643&lt;=5,D$42,IF($CM643&lt;=8,D$45,D$48))))</f>
        <v>0.02</v>
      </c>
      <c r="CP643" s="194">
        <f t="shared" ref="CP643:CP706" si="625">IF($CM643=12,D$38,IF($CM643&lt;=2,D$38,IF($CM643&lt;=5,D$41,IF($CM643&lt;=8,D$44,D$47))))</f>
        <v>0.04</v>
      </c>
      <c r="CQ643" s="189">
        <f t="shared" ref="CQ643:CQ706" si="626">IF($CM643=12,$D$49,IF($CM643&lt;=2,$D$49,IF($CM643&lt;=5,$D$51,IF($CM643&lt;=8,$D$53,$D$55))))</f>
        <v>0.996</v>
      </c>
      <c r="CR643" s="189">
        <f t="shared" ref="CR643:CS662" si="627">IF($CM643=12,$D$50,IF($CM643&lt;=2,$D$50,IF($CM643&lt;=5,$D$52,IF($CM643&lt;=8,$D$54,$D$56))))</f>
        <v>9.9599999999999994E-2</v>
      </c>
      <c r="CS643" s="189">
        <f t="shared" si="627"/>
        <v>9.9599999999999994E-2</v>
      </c>
      <c r="CT643" s="189">
        <f t="shared" ref="CT643:CT706" si="628">IF($CM643=12,$D$57,IF($CM643&lt;=2,$D$57,IF($CM643&lt;=5,$D$59,IF($CM643&lt;=8,$D$61,$D$63))))</f>
        <v>1.6999999999999999E-3</v>
      </c>
      <c r="CU643" s="189">
        <f t="shared" ref="CU643:CV662" si="629">IF($CM643=12,$D$58,IF($CM643&lt;=2,$D$58,IF($CM643&lt;=5,$D$60,IF($CM643&lt;=8,$D$62,$D$64))))</f>
        <v>1.7000000000000001E-4</v>
      </c>
      <c r="CV643" s="189">
        <f t="shared" si="629"/>
        <v>1.7000000000000001E-4</v>
      </c>
      <c r="CW643" s="189">
        <f t="shared" ref="CW643:CW706" si="630">IF($CM643=12,$D$65,IF($CM643&lt;=2,$D$65,IF($CM643&lt;=5,$D$67,IF($CM643&lt;=8,$D$69,$D$71))))</f>
        <v>9.9999999999999995E-7</v>
      </c>
      <c r="CX643" s="189">
        <f t="shared" ref="CX643:CY662" si="631">IF($CM643=12,$D$66,IF($CM643&lt;=2,$D$66,IF($CM643&lt;=5,$D$68,IF($CM643&lt;=8,$D$70,$D$72))))</f>
        <v>9.9999999999999995E-8</v>
      </c>
      <c r="CY643" s="189">
        <f t="shared" si="631"/>
        <v>9.9999999999999995E-8</v>
      </c>
      <c r="CZ643" s="195">
        <f t="shared" si="610"/>
        <v>8.4331350779966687</v>
      </c>
      <c r="DA643" s="195">
        <f t="shared" si="611"/>
        <v>142.11066963169651</v>
      </c>
      <c r="DB643" s="195">
        <f t="shared" si="612"/>
        <v>2.4322539190191064</v>
      </c>
      <c r="DC643" s="195">
        <f t="shared" si="613"/>
        <v>99.96997430010066</v>
      </c>
      <c r="DD643" s="195">
        <f t="shared" si="614"/>
        <v>2.3228938466109601</v>
      </c>
      <c r="DE643" s="195">
        <f t="shared" si="615"/>
        <v>86.392666903661166</v>
      </c>
      <c r="DF643" s="195">
        <f t="shared" si="616"/>
        <v>341.66159367908506</v>
      </c>
    </row>
    <row r="644" spans="89:110" x14ac:dyDescent="0.2">
      <c r="CK644" s="189">
        <v>642</v>
      </c>
      <c r="CL644" s="190">
        <f>'Litter calculation'!G$30+CK644</f>
        <v>43317</v>
      </c>
      <c r="CM644" s="193">
        <f t="shared" ref="CM644:CM707" si="632">MONTH(CL644)</f>
        <v>8</v>
      </c>
      <c r="CN644" s="189">
        <f t="shared" si="623"/>
        <v>0.06</v>
      </c>
      <c r="CO644" s="194">
        <f t="shared" si="624"/>
        <v>0.02</v>
      </c>
      <c r="CP644" s="194">
        <f t="shared" si="625"/>
        <v>0.04</v>
      </c>
      <c r="CQ644" s="189">
        <f t="shared" si="626"/>
        <v>0.996</v>
      </c>
      <c r="CR644" s="189">
        <f t="shared" si="627"/>
        <v>9.9599999999999994E-2</v>
      </c>
      <c r="CS644" s="189">
        <f t="shared" si="627"/>
        <v>9.9599999999999994E-2</v>
      </c>
      <c r="CT644" s="189">
        <f t="shared" si="628"/>
        <v>1.6999999999999999E-3</v>
      </c>
      <c r="CU644" s="189">
        <f t="shared" si="629"/>
        <v>1.7000000000000001E-4</v>
      </c>
      <c r="CV644" s="189">
        <f t="shared" si="629"/>
        <v>1.7000000000000001E-4</v>
      </c>
      <c r="CW644" s="189">
        <f t="shared" si="630"/>
        <v>9.9999999999999995E-7</v>
      </c>
      <c r="CX644" s="189">
        <f t="shared" si="631"/>
        <v>9.9999999999999995E-8</v>
      </c>
      <c r="CY644" s="189">
        <f t="shared" si="631"/>
        <v>9.9999999999999995E-8</v>
      </c>
      <c r="CZ644" s="195">
        <f t="shared" si="610"/>
        <v>8.478570927341865</v>
      </c>
      <c r="DA644" s="195">
        <f t="shared" si="611"/>
        <v>142.11076752109793</v>
      </c>
      <c r="DB644" s="195">
        <f t="shared" si="612"/>
        <v>2.4338324709969505</v>
      </c>
      <c r="DC644" s="195">
        <f t="shared" si="613"/>
        <v>99.987972303103732</v>
      </c>
      <c r="DD644" s="195">
        <f t="shared" si="614"/>
        <v>2.3264829882209503</v>
      </c>
      <c r="DE644" s="195">
        <f t="shared" si="615"/>
        <v>86.428674264394914</v>
      </c>
      <c r="DF644" s="195">
        <f t="shared" si="616"/>
        <v>341.76630047515636</v>
      </c>
    </row>
    <row r="645" spans="89:110" x14ac:dyDescent="0.2">
      <c r="CK645" s="189">
        <v>643</v>
      </c>
      <c r="CL645" s="190">
        <f>'Litter calculation'!G$30+CK645</f>
        <v>43318</v>
      </c>
      <c r="CM645" s="193">
        <f t="shared" si="632"/>
        <v>8</v>
      </c>
      <c r="CN645" s="189">
        <f t="shared" si="623"/>
        <v>0.06</v>
      </c>
      <c r="CO645" s="194">
        <f t="shared" si="624"/>
        <v>0.02</v>
      </c>
      <c r="CP645" s="194">
        <f t="shared" si="625"/>
        <v>0.04</v>
      </c>
      <c r="CQ645" s="189">
        <f t="shared" si="626"/>
        <v>0.996</v>
      </c>
      <c r="CR645" s="189">
        <f t="shared" si="627"/>
        <v>9.9599999999999994E-2</v>
      </c>
      <c r="CS645" s="189">
        <f t="shared" si="627"/>
        <v>9.9599999999999994E-2</v>
      </c>
      <c r="CT645" s="189">
        <f t="shared" si="628"/>
        <v>1.6999999999999999E-3</v>
      </c>
      <c r="CU645" s="189">
        <f t="shared" si="629"/>
        <v>1.7000000000000001E-4</v>
      </c>
      <c r="CV645" s="189">
        <f t="shared" si="629"/>
        <v>1.7000000000000001E-4</v>
      </c>
      <c r="CW645" s="189">
        <f t="shared" si="630"/>
        <v>9.9999999999999995E-7</v>
      </c>
      <c r="CX645" s="189">
        <f t="shared" si="631"/>
        <v>9.9999999999999995E-8</v>
      </c>
      <c r="CY645" s="189">
        <f t="shared" si="631"/>
        <v>9.9999999999999995E-8</v>
      </c>
      <c r="CZ645" s="195">
        <f t="shared" si="610"/>
        <v>8.5239296013607877</v>
      </c>
      <c r="DA645" s="195">
        <f t="shared" si="611"/>
        <v>142.11086541040146</v>
      </c>
      <c r="DB645" s="195">
        <f t="shared" si="612"/>
        <v>2.4354107546437676</v>
      </c>
      <c r="DC645" s="195">
        <f t="shared" si="613"/>
        <v>100.005970304307</v>
      </c>
      <c r="DD645" s="195">
        <f t="shared" si="614"/>
        <v>2.3300715197287269</v>
      </c>
      <c r="DE645" s="195">
        <f t="shared" si="615"/>
        <v>86.46468162152793</v>
      </c>
      <c r="DF645" s="195">
        <f t="shared" si="616"/>
        <v>341.87092921196967</v>
      </c>
    </row>
    <row r="646" spans="89:110" x14ac:dyDescent="0.2">
      <c r="CK646" s="189">
        <v>644</v>
      </c>
      <c r="CL646" s="190">
        <f>'Litter calculation'!G$30+CK646</f>
        <v>43319</v>
      </c>
      <c r="CM646" s="193">
        <f t="shared" si="632"/>
        <v>8</v>
      </c>
      <c r="CN646" s="189">
        <f t="shared" si="623"/>
        <v>0.06</v>
      </c>
      <c r="CO646" s="194">
        <f t="shared" si="624"/>
        <v>0.02</v>
      </c>
      <c r="CP646" s="194">
        <f t="shared" si="625"/>
        <v>0.04</v>
      </c>
      <c r="CQ646" s="189">
        <f t="shared" si="626"/>
        <v>0.996</v>
      </c>
      <c r="CR646" s="189">
        <f t="shared" si="627"/>
        <v>9.9599999999999994E-2</v>
      </c>
      <c r="CS646" s="189">
        <f t="shared" si="627"/>
        <v>9.9599999999999994E-2</v>
      </c>
      <c r="CT646" s="189">
        <f t="shared" si="628"/>
        <v>1.6999999999999999E-3</v>
      </c>
      <c r="CU646" s="189">
        <f t="shared" si="629"/>
        <v>1.7000000000000001E-4</v>
      </c>
      <c r="CV646" s="189">
        <f t="shared" si="629"/>
        <v>1.7000000000000001E-4</v>
      </c>
      <c r="CW646" s="189">
        <f t="shared" si="630"/>
        <v>9.9999999999999995E-7</v>
      </c>
      <c r="CX646" s="189">
        <f t="shared" si="631"/>
        <v>9.9999999999999995E-8</v>
      </c>
      <c r="CY646" s="189">
        <f t="shared" si="631"/>
        <v>9.9999999999999995E-8</v>
      </c>
      <c r="CZ646" s="195">
        <f t="shared" si="610"/>
        <v>8.5692112311400361</v>
      </c>
      <c r="DA646" s="195">
        <f t="shared" si="611"/>
        <v>142.11096329960711</v>
      </c>
      <c r="DB646" s="195">
        <f t="shared" si="612"/>
        <v>2.4369887700051693</v>
      </c>
      <c r="DC646" s="195">
        <f t="shared" si="613"/>
        <v>100.02396830371046</v>
      </c>
      <c r="DD646" s="195">
        <f t="shared" si="614"/>
        <v>2.3336594412379985</v>
      </c>
      <c r="DE646" s="195">
        <f t="shared" si="615"/>
        <v>86.500688975060214</v>
      </c>
      <c r="DF646" s="195">
        <f t="shared" si="616"/>
        <v>341.97548002076098</v>
      </c>
    </row>
    <row r="647" spans="89:110" x14ac:dyDescent="0.2">
      <c r="CK647" s="189">
        <v>645</v>
      </c>
      <c r="CL647" s="190">
        <f>'Litter calculation'!G$30+CK647</f>
        <v>43320</v>
      </c>
      <c r="CM647" s="193">
        <f t="shared" si="632"/>
        <v>8</v>
      </c>
      <c r="CN647" s="189">
        <f t="shared" si="623"/>
        <v>0.06</v>
      </c>
      <c r="CO647" s="194">
        <f t="shared" si="624"/>
        <v>0.02</v>
      </c>
      <c r="CP647" s="194">
        <f t="shared" si="625"/>
        <v>0.04</v>
      </c>
      <c r="CQ647" s="189">
        <f t="shared" si="626"/>
        <v>0.996</v>
      </c>
      <c r="CR647" s="189">
        <f t="shared" si="627"/>
        <v>9.9599999999999994E-2</v>
      </c>
      <c r="CS647" s="189">
        <f t="shared" si="627"/>
        <v>9.9599999999999994E-2</v>
      </c>
      <c r="CT647" s="189">
        <f t="shared" si="628"/>
        <v>1.6999999999999999E-3</v>
      </c>
      <c r="CU647" s="189">
        <f t="shared" si="629"/>
        <v>1.7000000000000001E-4</v>
      </c>
      <c r="CV647" s="189">
        <f t="shared" si="629"/>
        <v>1.7000000000000001E-4</v>
      </c>
      <c r="CW647" s="189">
        <f t="shared" si="630"/>
        <v>9.9999999999999995E-7</v>
      </c>
      <c r="CX647" s="189">
        <f t="shared" si="631"/>
        <v>9.9999999999999995E-8</v>
      </c>
      <c r="CY647" s="189">
        <f t="shared" si="631"/>
        <v>9.9999999999999995E-8</v>
      </c>
      <c r="CZ647" s="195">
        <f t="shared" si="610"/>
        <v>8.614415947543554</v>
      </c>
      <c r="DA647" s="195">
        <f t="shared" si="611"/>
        <v>142.11106118871484</v>
      </c>
      <c r="DB647" s="195">
        <f t="shared" si="612"/>
        <v>2.4385665171267608</v>
      </c>
      <c r="DC647" s="195">
        <f t="shared" si="613"/>
        <v>100.04196630131413</v>
      </c>
      <c r="DD647" s="195">
        <f t="shared" si="614"/>
        <v>2.3372467528524563</v>
      </c>
      <c r="DE647" s="195">
        <f t="shared" si="615"/>
        <v>86.536696324991752</v>
      </c>
      <c r="DF647" s="195">
        <f t="shared" si="616"/>
        <v>342.07995303254353</v>
      </c>
    </row>
    <row r="648" spans="89:110" x14ac:dyDescent="0.2">
      <c r="CK648" s="189">
        <v>646</v>
      </c>
      <c r="CL648" s="190">
        <f>'Litter calculation'!G$30+CK648</f>
        <v>43321</v>
      </c>
      <c r="CM648" s="193">
        <f t="shared" si="632"/>
        <v>8</v>
      </c>
      <c r="CN648" s="189">
        <f t="shared" si="623"/>
        <v>0.06</v>
      </c>
      <c r="CO648" s="194">
        <f t="shared" si="624"/>
        <v>0.02</v>
      </c>
      <c r="CP648" s="194">
        <f t="shared" si="625"/>
        <v>0.04</v>
      </c>
      <c r="CQ648" s="189">
        <f t="shared" si="626"/>
        <v>0.996</v>
      </c>
      <c r="CR648" s="189">
        <f t="shared" si="627"/>
        <v>9.9599999999999994E-2</v>
      </c>
      <c r="CS648" s="189">
        <f t="shared" si="627"/>
        <v>9.9599999999999994E-2</v>
      </c>
      <c r="CT648" s="189">
        <f t="shared" si="628"/>
        <v>1.6999999999999999E-3</v>
      </c>
      <c r="CU648" s="189">
        <f t="shared" si="629"/>
        <v>1.7000000000000001E-4</v>
      </c>
      <c r="CV648" s="189">
        <f t="shared" si="629"/>
        <v>1.7000000000000001E-4</v>
      </c>
      <c r="CW648" s="189">
        <f t="shared" si="630"/>
        <v>9.9999999999999995E-7</v>
      </c>
      <c r="CX648" s="189">
        <f t="shared" si="631"/>
        <v>9.9999999999999995E-8</v>
      </c>
      <c r="CY648" s="189">
        <f t="shared" si="631"/>
        <v>9.9999999999999995E-8</v>
      </c>
      <c r="CZ648" s="195">
        <f t="shared" si="610"/>
        <v>8.6595438812130006</v>
      </c>
      <c r="DA648" s="195">
        <f t="shared" si="611"/>
        <v>142.11115907772469</v>
      </c>
      <c r="DB648" s="195">
        <f t="shared" si="612"/>
        <v>2.4401439960541387</v>
      </c>
      <c r="DC648" s="195">
        <f t="shared" si="613"/>
        <v>100.059964297118</v>
      </c>
      <c r="DD648" s="195">
        <f t="shared" si="614"/>
        <v>2.340833454675773</v>
      </c>
      <c r="DE648" s="195">
        <f t="shared" si="615"/>
        <v>86.572703671322557</v>
      </c>
      <c r="DF648" s="195">
        <f t="shared" si="616"/>
        <v>342.18434837810815</v>
      </c>
    </row>
    <row r="649" spans="89:110" x14ac:dyDescent="0.2">
      <c r="CK649" s="189">
        <v>647</v>
      </c>
      <c r="CL649" s="190">
        <f>'Litter calculation'!G$30+CK649</f>
        <v>43322</v>
      </c>
      <c r="CM649" s="193">
        <f t="shared" si="632"/>
        <v>8</v>
      </c>
      <c r="CN649" s="189">
        <f t="shared" si="623"/>
        <v>0.06</v>
      </c>
      <c r="CO649" s="194">
        <f t="shared" si="624"/>
        <v>0.02</v>
      </c>
      <c r="CP649" s="194">
        <f t="shared" si="625"/>
        <v>0.04</v>
      </c>
      <c r="CQ649" s="189">
        <f t="shared" si="626"/>
        <v>0.996</v>
      </c>
      <c r="CR649" s="189">
        <f t="shared" si="627"/>
        <v>9.9599999999999994E-2</v>
      </c>
      <c r="CS649" s="189">
        <f t="shared" si="627"/>
        <v>9.9599999999999994E-2</v>
      </c>
      <c r="CT649" s="189">
        <f t="shared" si="628"/>
        <v>1.6999999999999999E-3</v>
      </c>
      <c r="CU649" s="189">
        <f t="shared" si="629"/>
        <v>1.7000000000000001E-4</v>
      </c>
      <c r="CV649" s="189">
        <f t="shared" si="629"/>
        <v>1.7000000000000001E-4</v>
      </c>
      <c r="CW649" s="189">
        <f t="shared" si="630"/>
        <v>9.9999999999999995E-7</v>
      </c>
      <c r="CX649" s="189">
        <f t="shared" si="631"/>
        <v>9.9999999999999995E-8</v>
      </c>
      <c r="CY649" s="189">
        <f t="shared" si="631"/>
        <v>9.9999999999999995E-8</v>
      </c>
      <c r="CZ649" s="195">
        <f t="shared" si="610"/>
        <v>8.7045951625681361</v>
      </c>
      <c r="DA649" s="195">
        <f t="shared" si="611"/>
        <v>142.11125696663666</v>
      </c>
      <c r="DB649" s="195">
        <f t="shared" si="612"/>
        <v>2.441721206832892</v>
      </c>
      <c r="DC649" s="195">
        <f t="shared" si="613"/>
        <v>100.07796229112208</v>
      </c>
      <c r="DD649" s="195">
        <f t="shared" si="614"/>
        <v>2.3444195468116047</v>
      </c>
      <c r="DE649" s="195">
        <f t="shared" si="615"/>
        <v>86.608711014052631</v>
      </c>
      <c r="DF649" s="195">
        <f t="shared" si="616"/>
        <v>342.28866618802397</v>
      </c>
    </row>
    <row r="650" spans="89:110" x14ac:dyDescent="0.2">
      <c r="CK650" s="189">
        <v>648</v>
      </c>
      <c r="CL650" s="190">
        <f>'Litter calculation'!G$30+CK650</f>
        <v>43323</v>
      </c>
      <c r="CM650" s="193">
        <f t="shared" si="632"/>
        <v>8</v>
      </c>
      <c r="CN650" s="189">
        <f t="shared" si="623"/>
        <v>0.06</v>
      </c>
      <c r="CO650" s="194">
        <f t="shared" si="624"/>
        <v>0.02</v>
      </c>
      <c r="CP650" s="194">
        <f t="shared" si="625"/>
        <v>0.04</v>
      </c>
      <c r="CQ650" s="189">
        <f t="shared" si="626"/>
        <v>0.996</v>
      </c>
      <c r="CR650" s="189">
        <f t="shared" si="627"/>
        <v>9.9599999999999994E-2</v>
      </c>
      <c r="CS650" s="189">
        <f t="shared" si="627"/>
        <v>9.9599999999999994E-2</v>
      </c>
      <c r="CT650" s="189">
        <f t="shared" si="628"/>
        <v>1.6999999999999999E-3</v>
      </c>
      <c r="CU650" s="189">
        <f t="shared" si="629"/>
        <v>1.7000000000000001E-4</v>
      </c>
      <c r="CV650" s="189">
        <f t="shared" si="629"/>
        <v>1.7000000000000001E-4</v>
      </c>
      <c r="CW650" s="189">
        <f t="shared" si="630"/>
        <v>9.9999999999999995E-7</v>
      </c>
      <c r="CX650" s="189">
        <f t="shared" si="631"/>
        <v>9.9999999999999995E-8</v>
      </c>
      <c r="CY650" s="189">
        <f t="shared" si="631"/>
        <v>9.9999999999999995E-8</v>
      </c>
      <c r="CZ650" s="195">
        <f t="shared" si="610"/>
        <v>8.7495699218071969</v>
      </c>
      <c r="DA650" s="195">
        <f t="shared" si="611"/>
        <v>142.11135485545074</v>
      </c>
      <c r="DB650" s="195">
        <f t="shared" si="612"/>
        <v>2.4432981495086024</v>
      </c>
      <c r="DC650" s="195">
        <f t="shared" si="613"/>
        <v>100.09596028332635</v>
      </c>
      <c r="DD650" s="195">
        <f t="shared" si="614"/>
        <v>2.3480050293635895</v>
      </c>
      <c r="DE650" s="195">
        <f t="shared" si="615"/>
        <v>86.644718353181972</v>
      </c>
      <c r="DF650" s="195">
        <f t="shared" si="616"/>
        <v>342.39290659263844</v>
      </c>
    </row>
    <row r="651" spans="89:110" x14ac:dyDescent="0.2">
      <c r="CK651" s="189">
        <v>649</v>
      </c>
      <c r="CL651" s="190">
        <f>'Litter calculation'!G$30+CK651</f>
        <v>43324</v>
      </c>
      <c r="CM651" s="193">
        <f t="shared" si="632"/>
        <v>8</v>
      </c>
      <c r="CN651" s="189">
        <f t="shared" si="623"/>
        <v>0.06</v>
      </c>
      <c r="CO651" s="194">
        <f t="shared" si="624"/>
        <v>0.02</v>
      </c>
      <c r="CP651" s="194">
        <f t="shared" si="625"/>
        <v>0.04</v>
      </c>
      <c r="CQ651" s="189">
        <f t="shared" si="626"/>
        <v>0.996</v>
      </c>
      <c r="CR651" s="189">
        <f t="shared" si="627"/>
        <v>9.9599999999999994E-2</v>
      </c>
      <c r="CS651" s="189">
        <f t="shared" si="627"/>
        <v>9.9599999999999994E-2</v>
      </c>
      <c r="CT651" s="189">
        <f t="shared" si="628"/>
        <v>1.6999999999999999E-3</v>
      </c>
      <c r="CU651" s="189">
        <f t="shared" si="629"/>
        <v>1.7000000000000001E-4</v>
      </c>
      <c r="CV651" s="189">
        <f t="shared" si="629"/>
        <v>1.7000000000000001E-4</v>
      </c>
      <c r="CW651" s="189">
        <f t="shared" si="630"/>
        <v>9.9999999999999995E-7</v>
      </c>
      <c r="CX651" s="189">
        <f t="shared" si="631"/>
        <v>9.9999999999999995E-8</v>
      </c>
      <c r="CY651" s="189">
        <f t="shared" si="631"/>
        <v>9.9999999999999995E-8</v>
      </c>
      <c r="CZ651" s="195">
        <f t="shared" si="610"/>
        <v>8.7944682889072663</v>
      </c>
      <c r="DA651" s="195">
        <f t="shared" si="611"/>
        <v>142.11145274416694</v>
      </c>
      <c r="DB651" s="195">
        <f t="shared" si="612"/>
        <v>2.4448748241268436</v>
      </c>
      <c r="DC651" s="195">
        <f t="shared" si="613"/>
        <v>100.11395827373082</v>
      </c>
      <c r="DD651" s="195">
        <f t="shared" si="614"/>
        <v>2.3515899024353479</v>
      </c>
      <c r="DE651" s="195">
        <f t="shared" si="615"/>
        <v>86.680725688710581</v>
      </c>
      <c r="DF651" s="195">
        <f t="shared" si="616"/>
        <v>342.49706972207781</v>
      </c>
    </row>
    <row r="652" spans="89:110" x14ac:dyDescent="0.2">
      <c r="CK652" s="189">
        <v>650</v>
      </c>
      <c r="CL652" s="190">
        <f>'Litter calculation'!G$30+CK652</f>
        <v>43325</v>
      </c>
      <c r="CM652" s="193">
        <f t="shared" si="632"/>
        <v>8</v>
      </c>
      <c r="CN652" s="189">
        <f t="shared" si="623"/>
        <v>0.06</v>
      </c>
      <c r="CO652" s="194">
        <f t="shared" si="624"/>
        <v>0.02</v>
      </c>
      <c r="CP652" s="194">
        <f t="shared" si="625"/>
        <v>0.04</v>
      </c>
      <c r="CQ652" s="189">
        <f t="shared" si="626"/>
        <v>0.996</v>
      </c>
      <c r="CR652" s="189">
        <f t="shared" si="627"/>
        <v>9.9599999999999994E-2</v>
      </c>
      <c r="CS652" s="189">
        <f t="shared" si="627"/>
        <v>9.9599999999999994E-2</v>
      </c>
      <c r="CT652" s="189">
        <f t="shared" si="628"/>
        <v>1.6999999999999999E-3</v>
      </c>
      <c r="CU652" s="189">
        <f t="shared" si="629"/>
        <v>1.7000000000000001E-4</v>
      </c>
      <c r="CV652" s="189">
        <f t="shared" si="629"/>
        <v>1.7000000000000001E-4</v>
      </c>
      <c r="CW652" s="189">
        <f t="shared" si="630"/>
        <v>9.9999999999999995E-7</v>
      </c>
      <c r="CX652" s="189">
        <f t="shared" si="631"/>
        <v>9.9999999999999995E-8</v>
      </c>
      <c r="CY652" s="189">
        <f t="shared" si="631"/>
        <v>9.9999999999999995E-8</v>
      </c>
      <c r="CZ652" s="195">
        <f t="shared" si="610"/>
        <v>8.8392903936246583</v>
      </c>
      <c r="DA652" s="195">
        <f t="shared" si="611"/>
        <v>142.11155063278525</v>
      </c>
      <c r="DB652" s="195">
        <f t="shared" si="612"/>
        <v>2.4464512307331812</v>
      </c>
      <c r="DC652" s="195">
        <f t="shared" si="613"/>
        <v>100.13195626233549</v>
      </c>
      <c r="DD652" s="195">
        <f t="shared" si="614"/>
        <v>2.3551741661304826</v>
      </c>
      <c r="DE652" s="195">
        <f t="shared" si="615"/>
        <v>86.716733020638458</v>
      </c>
      <c r="DF652" s="195">
        <f t="shared" si="616"/>
        <v>342.60115570624754</v>
      </c>
    </row>
    <row r="653" spans="89:110" x14ac:dyDescent="0.2">
      <c r="CK653" s="189">
        <v>651</v>
      </c>
      <c r="CL653" s="190">
        <f>'Litter calculation'!G$30+CK653</f>
        <v>43326</v>
      </c>
      <c r="CM653" s="193">
        <f t="shared" si="632"/>
        <v>8</v>
      </c>
      <c r="CN653" s="189">
        <f t="shared" si="623"/>
        <v>0.06</v>
      </c>
      <c r="CO653" s="194">
        <f t="shared" si="624"/>
        <v>0.02</v>
      </c>
      <c r="CP653" s="194">
        <f t="shared" si="625"/>
        <v>0.04</v>
      </c>
      <c r="CQ653" s="189">
        <f t="shared" si="626"/>
        <v>0.996</v>
      </c>
      <c r="CR653" s="189">
        <f t="shared" si="627"/>
        <v>9.9599999999999994E-2</v>
      </c>
      <c r="CS653" s="189">
        <f t="shared" si="627"/>
        <v>9.9599999999999994E-2</v>
      </c>
      <c r="CT653" s="189">
        <f t="shared" si="628"/>
        <v>1.6999999999999999E-3</v>
      </c>
      <c r="CU653" s="189">
        <f t="shared" si="629"/>
        <v>1.7000000000000001E-4</v>
      </c>
      <c r="CV653" s="189">
        <f t="shared" si="629"/>
        <v>1.7000000000000001E-4</v>
      </c>
      <c r="CW653" s="189">
        <f t="shared" si="630"/>
        <v>9.9999999999999995E-7</v>
      </c>
      <c r="CX653" s="189">
        <f t="shared" si="631"/>
        <v>9.9999999999999995E-8</v>
      </c>
      <c r="CY653" s="189">
        <f t="shared" si="631"/>
        <v>9.9999999999999995E-8</v>
      </c>
      <c r="CZ653" s="195">
        <f t="shared" si="610"/>
        <v>8.8840363654952856</v>
      </c>
      <c r="DA653" s="195">
        <f t="shared" si="611"/>
        <v>142.11164852130568</v>
      </c>
      <c r="DB653" s="195">
        <f t="shared" si="612"/>
        <v>2.4480273693731736</v>
      </c>
      <c r="DC653" s="195">
        <f t="shared" si="613"/>
        <v>100.14995424914036</v>
      </c>
      <c r="DD653" s="195">
        <f t="shared" si="614"/>
        <v>2.3587578205525785</v>
      </c>
      <c r="DE653" s="195">
        <f t="shared" si="615"/>
        <v>86.752740348965602</v>
      </c>
      <c r="DF653" s="195">
        <f t="shared" si="616"/>
        <v>342.70516467483264</v>
      </c>
    </row>
    <row r="654" spans="89:110" x14ac:dyDescent="0.2">
      <c r="CK654" s="189">
        <v>652</v>
      </c>
      <c r="CL654" s="190">
        <f>'Litter calculation'!G$30+CK654</f>
        <v>43327</v>
      </c>
      <c r="CM654" s="193">
        <f t="shared" si="632"/>
        <v>8</v>
      </c>
      <c r="CN654" s="189">
        <f t="shared" si="623"/>
        <v>0.06</v>
      </c>
      <c r="CO654" s="194">
        <f t="shared" si="624"/>
        <v>0.02</v>
      </c>
      <c r="CP654" s="194">
        <f t="shared" si="625"/>
        <v>0.04</v>
      </c>
      <c r="CQ654" s="189">
        <f t="shared" si="626"/>
        <v>0.996</v>
      </c>
      <c r="CR654" s="189">
        <f t="shared" si="627"/>
        <v>9.9599999999999994E-2</v>
      </c>
      <c r="CS654" s="189">
        <f t="shared" si="627"/>
        <v>9.9599999999999994E-2</v>
      </c>
      <c r="CT654" s="189">
        <f t="shared" si="628"/>
        <v>1.6999999999999999E-3</v>
      </c>
      <c r="CU654" s="189">
        <f t="shared" si="629"/>
        <v>1.7000000000000001E-4</v>
      </c>
      <c r="CV654" s="189">
        <f t="shared" si="629"/>
        <v>1.7000000000000001E-4</v>
      </c>
      <c r="CW654" s="189">
        <f t="shared" si="630"/>
        <v>9.9999999999999995E-7</v>
      </c>
      <c r="CX654" s="189">
        <f t="shared" si="631"/>
        <v>9.9999999999999995E-8</v>
      </c>
      <c r="CY654" s="189">
        <f t="shared" si="631"/>
        <v>9.9999999999999995E-8</v>
      </c>
      <c r="CZ654" s="195">
        <f t="shared" si="610"/>
        <v>8.9287063338350379</v>
      </c>
      <c r="DA654" s="195">
        <f t="shared" si="611"/>
        <v>142.1117464097282</v>
      </c>
      <c r="DB654" s="195">
        <f t="shared" si="612"/>
        <v>2.4496032400923711</v>
      </c>
      <c r="DC654" s="195">
        <f t="shared" si="613"/>
        <v>100.16795223414545</v>
      </c>
      <c r="DD654" s="195">
        <f t="shared" si="614"/>
        <v>2.3623408658052036</v>
      </c>
      <c r="DE654" s="195">
        <f t="shared" si="615"/>
        <v>86.788747673692015</v>
      </c>
      <c r="DF654" s="195">
        <f t="shared" si="616"/>
        <v>342.80909675729822</v>
      </c>
    </row>
    <row r="655" spans="89:110" x14ac:dyDescent="0.2">
      <c r="CK655" s="189">
        <v>653</v>
      </c>
      <c r="CL655" s="190">
        <f>'Litter calculation'!G$30+CK655</f>
        <v>43328</v>
      </c>
      <c r="CM655" s="193">
        <f t="shared" si="632"/>
        <v>8</v>
      </c>
      <c r="CN655" s="189">
        <f t="shared" si="623"/>
        <v>0.06</v>
      </c>
      <c r="CO655" s="194">
        <f t="shared" si="624"/>
        <v>0.02</v>
      </c>
      <c r="CP655" s="194">
        <f t="shared" si="625"/>
        <v>0.04</v>
      </c>
      <c r="CQ655" s="189">
        <f t="shared" si="626"/>
        <v>0.996</v>
      </c>
      <c r="CR655" s="189">
        <f t="shared" si="627"/>
        <v>9.9599999999999994E-2</v>
      </c>
      <c r="CS655" s="189">
        <f t="shared" si="627"/>
        <v>9.9599999999999994E-2</v>
      </c>
      <c r="CT655" s="189">
        <f t="shared" si="628"/>
        <v>1.6999999999999999E-3</v>
      </c>
      <c r="CU655" s="189">
        <f t="shared" si="629"/>
        <v>1.7000000000000001E-4</v>
      </c>
      <c r="CV655" s="189">
        <f t="shared" si="629"/>
        <v>1.7000000000000001E-4</v>
      </c>
      <c r="CW655" s="189">
        <f t="shared" si="630"/>
        <v>9.9999999999999995E-7</v>
      </c>
      <c r="CX655" s="189">
        <f t="shared" si="631"/>
        <v>9.9999999999999995E-8</v>
      </c>
      <c r="CY655" s="189">
        <f t="shared" si="631"/>
        <v>9.9999999999999995E-8</v>
      </c>
      <c r="CZ655" s="195">
        <f t="shared" si="610"/>
        <v>8.9733004277401545</v>
      </c>
      <c r="DA655" s="195">
        <f t="shared" si="611"/>
        <v>142.11184429805283</v>
      </c>
      <c r="DB655" s="195">
        <f t="shared" si="612"/>
        <v>2.4511788429363164</v>
      </c>
      <c r="DC655" s="195">
        <f t="shared" si="613"/>
        <v>100.18595021735072</v>
      </c>
      <c r="DD655" s="195">
        <f t="shared" si="614"/>
        <v>2.3659233019919079</v>
      </c>
      <c r="DE655" s="195">
        <f t="shared" si="615"/>
        <v>86.824754994817695</v>
      </c>
      <c r="DF655" s="195">
        <f t="shared" si="616"/>
        <v>342.9129520828896</v>
      </c>
    </row>
    <row r="656" spans="89:110" x14ac:dyDescent="0.2">
      <c r="CK656" s="189">
        <v>654</v>
      </c>
      <c r="CL656" s="190">
        <f>'Litter calculation'!G$30+CK656</f>
        <v>43329</v>
      </c>
      <c r="CM656" s="193">
        <f t="shared" si="632"/>
        <v>8</v>
      </c>
      <c r="CN656" s="189">
        <f t="shared" si="623"/>
        <v>0.06</v>
      </c>
      <c r="CO656" s="194">
        <f t="shared" si="624"/>
        <v>0.02</v>
      </c>
      <c r="CP656" s="194">
        <f t="shared" si="625"/>
        <v>0.04</v>
      </c>
      <c r="CQ656" s="189">
        <f t="shared" si="626"/>
        <v>0.996</v>
      </c>
      <c r="CR656" s="189">
        <f t="shared" si="627"/>
        <v>9.9599999999999994E-2</v>
      </c>
      <c r="CS656" s="189">
        <f t="shared" si="627"/>
        <v>9.9599999999999994E-2</v>
      </c>
      <c r="CT656" s="189">
        <f t="shared" si="628"/>
        <v>1.6999999999999999E-3</v>
      </c>
      <c r="CU656" s="189">
        <f t="shared" si="629"/>
        <v>1.7000000000000001E-4</v>
      </c>
      <c r="CV656" s="189">
        <f t="shared" si="629"/>
        <v>1.7000000000000001E-4</v>
      </c>
      <c r="CW656" s="189">
        <f t="shared" si="630"/>
        <v>9.9999999999999995E-7</v>
      </c>
      <c r="CX656" s="189">
        <f t="shared" si="631"/>
        <v>9.9999999999999995E-8</v>
      </c>
      <c r="CY656" s="189">
        <f t="shared" si="631"/>
        <v>9.9999999999999995E-8</v>
      </c>
      <c r="CZ656" s="195">
        <f t="shared" si="610"/>
        <v>9.0178187760875996</v>
      </c>
      <c r="DA656" s="195">
        <f t="shared" si="611"/>
        <v>142.11194218627958</v>
      </c>
      <c r="DB656" s="195">
        <f t="shared" si="612"/>
        <v>2.4527541779505446</v>
      </c>
      <c r="DC656" s="195">
        <f t="shared" si="613"/>
        <v>100.20394819875619</v>
      </c>
      <c r="DD656" s="195">
        <f t="shared" si="614"/>
        <v>2.3695051292162237</v>
      </c>
      <c r="DE656" s="195">
        <f t="shared" si="615"/>
        <v>86.860762312342644</v>
      </c>
      <c r="DF656" s="195">
        <f t="shared" si="616"/>
        <v>343.01673078063277</v>
      </c>
    </row>
    <row r="657" spans="89:110" x14ac:dyDescent="0.2">
      <c r="CK657" s="189">
        <v>655</v>
      </c>
      <c r="CL657" s="190">
        <f>'Litter calculation'!G$30+CK657</f>
        <v>43330</v>
      </c>
      <c r="CM657" s="193">
        <f t="shared" si="632"/>
        <v>8</v>
      </c>
      <c r="CN657" s="189">
        <f t="shared" si="623"/>
        <v>0.06</v>
      </c>
      <c r="CO657" s="194">
        <f t="shared" si="624"/>
        <v>0.02</v>
      </c>
      <c r="CP657" s="194">
        <f t="shared" si="625"/>
        <v>0.04</v>
      </c>
      <c r="CQ657" s="189">
        <f t="shared" si="626"/>
        <v>0.996</v>
      </c>
      <c r="CR657" s="189">
        <f t="shared" si="627"/>
        <v>9.9599999999999994E-2</v>
      </c>
      <c r="CS657" s="189">
        <f t="shared" si="627"/>
        <v>9.9599999999999994E-2</v>
      </c>
      <c r="CT657" s="189">
        <f t="shared" si="628"/>
        <v>1.6999999999999999E-3</v>
      </c>
      <c r="CU657" s="189">
        <f t="shared" si="629"/>
        <v>1.7000000000000001E-4</v>
      </c>
      <c r="CV657" s="189">
        <f t="shared" si="629"/>
        <v>1.7000000000000001E-4</v>
      </c>
      <c r="CW657" s="189">
        <f t="shared" si="630"/>
        <v>9.9999999999999995E-7</v>
      </c>
      <c r="CX657" s="189">
        <f t="shared" si="631"/>
        <v>9.9999999999999995E-8</v>
      </c>
      <c r="CY657" s="189">
        <f t="shared" si="631"/>
        <v>9.9999999999999995E-8</v>
      </c>
      <c r="CZ657" s="195">
        <f t="shared" si="610"/>
        <v>9.06226150753543</v>
      </c>
      <c r="DA657" s="195">
        <f t="shared" si="611"/>
        <v>142.11204007440844</v>
      </c>
      <c r="DB657" s="195">
        <f t="shared" si="612"/>
        <v>2.4543292451805825</v>
      </c>
      <c r="DC657" s="195">
        <f t="shared" si="613"/>
        <v>100.22194617836188</v>
      </c>
      <c r="DD657" s="195">
        <f t="shared" si="614"/>
        <v>2.3730863475816659</v>
      </c>
      <c r="DE657" s="195">
        <f t="shared" si="615"/>
        <v>86.89676962626686</v>
      </c>
      <c r="DF657" s="195">
        <f t="shared" si="616"/>
        <v>343.12043297933485</v>
      </c>
    </row>
    <row r="658" spans="89:110" x14ac:dyDescent="0.2">
      <c r="CK658" s="189">
        <v>656</v>
      </c>
      <c r="CL658" s="190">
        <f>'Litter calculation'!G$30+CK658</f>
        <v>43331</v>
      </c>
      <c r="CM658" s="193">
        <f t="shared" si="632"/>
        <v>8</v>
      </c>
      <c r="CN658" s="189">
        <f t="shared" si="623"/>
        <v>0.06</v>
      </c>
      <c r="CO658" s="194">
        <f t="shared" si="624"/>
        <v>0.02</v>
      </c>
      <c r="CP658" s="194">
        <f t="shared" si="625"/>
        <v>0.04</v>
      </c>
      <c r="CQ658" s="189">
        <f t="shared" si="626"/>
        <v>0.996</v>
      </c>
      <c r="CR658" s="189">
        <f t="shared" si="627"/>
        <v>9.9599999999999994E-2</v>
      </c>
      <c r="CS658" s="189">
        <f t="shared" si="627"/>
        <v>9.9599999999999994E-2</v>
      </c>
      <c r="CT658" s="189">
        <f t="shared" si="628"/>
        <v>1.6999999999999999E-3</v>
      </c>
      <c r="CU658" s="189">
        <f t="shared" si="629"/>
        <v>1.7000000000000001E-4</v>
      </c>
      <c r="CV658" s="189">
        <f t="shared" si="629"/>
        <v>1.7000000000000001E-4</v>
      </c>
      <c r="CW658" s="189">
        <f t="shared" si="630"/>
        <v>9.9999999999999995E-7</v>
      </c>
      <c r="CX658" s="189">
        <f t="shared" si="631"/>
        <v>9.9999999999999995E-8</v>
      </c>
      <c r="CY658" s="189">
        <f t="shared" si="631"/>
        <v>9.9999999999999995E-8</v>
      </c>
      <c r="CZ658" s="195">
        <f t="shared" si="610"/>
        <v>9.1066287505231696</v>
      </c>
      <c r="DA658" s="195">
        <f t="shared" si="611"/>
        <v>142.11213796243942</v>
      </c>
      <c r="DB658" s="195">
        <f t="shared" si="612"/>
        <v>2.4559040446719496</v>
      </c>
      <c r="DC658" s="195">
        <f t="shared" si="613"/>
        <v>100.23994415616775</v>
      </c>
      <c r="DD658" s="195">
        <f t="shared" si="614"/>
        <v>2.3766669571917318</v>
      </c>
      <c r="DE658" s="195">
        <f t="shared" si="615"/>
        <v>86.932776936590344</v>
      </c>
      <c r="DF658" s="195">
        <f t="shared" si="616"/>
        <v>343.22405880758436</v>
      </c>
    </row>
    <row r="659" spans="89:110" x14ac:dyDescent="0.2">
      <c r="CK659" s="189">
        <v>657</v>
      </c>
      <c r="CL659" s="190">
        <f>'Litter calculation'!G$30+CK659</f>
        <v>43332</v>
      </c>
      <c r="CM659" s="193">
        <f t="shared" si="632"/>
        <v>8</v>
      </c>
      <c r="CN659" s="189">
        <f t="shared" si="623"/>
        <v>0.06</v>
      </c>
      <c r="CO659" s="194">
        <f t="shared" si="624"/>
        <v>0.02</v>
      </c>
      <c r="CP659" s="194">
        <f t="shared" si="625"/>
        <v>0.04</v>
      </c>
      <c r="CQ659" s="189">
        <f t="shared" si="626"/>
        <v>0.996</v>
      </c>
      <c r="CR659" s="189">
        <f t="shared" si="627"/>
        <v>9.9599999999999994E-2</v>
      </c>
      <c r="CS659" s="189">
        <f t="shared" si="627"/>
        <v>9.9599999999999994E-2</v>
      </c>
      <c r="CT659" s="189">
        <f t="shared" si="628"/>
        <v>1.6999999999999999E-3</v>
      </c>
      <c r="CU659" s="189">
        <f t="shared" si="629"/>
        <v>1.7000000000000001E-4</v>
      </c>
      <c r="CV659" s="189">
        <f t="shared" si="629"/>
        <v>1.7000000000000001E-4</v>
      </c>
      <c r="CW659" s="189">
        <f t="shared" si="630"/>
        <v>9.9999999999999995E-7</v>
      </c>
      <c r="CX659" s="189">
        <f t="shared" si="631"/>
        <v>9.9999999999999995E-8</v>
      </c>
      <c r="CY659" s="189">
        <f t="shared" si="631"/>
        <v>9.9999999999999995E-8</v>
      </c>
      <c r="CZ659" s="195">
        <f t="shared" ref="CZ659:CZ722" si="633">CZ658*EXP(-CT659)+CN659*CQ659</f>
        <v>9.1509206332721824</v>
      </c>
      <c r="DA659" s="195">
        <f t="shared" ref="DA659:DA722" si="634">DA658*EXP(-CW659)+CN659*(1-CQ659)</f>
        <v>142.11223585037251</v>
      </c>
      <c r="DB659" s="195">
        <f t="shared" ref="DB659:DB722" si="635">DB658*EXP(-CU659)+CO659*CR659</f>
        <v>2.4574785764701579</v>
      </c>
      <c r="DC659" s="195">
        <f t="shared" ref="DC659:DC722" si="636">DC658*EXP(-CX659)+CO659*(1-CR659)</f>
        <v>100.25794213217384</v>
      </c>
      <c r="DD659" s="195">
        <f t="shared" ref="DD659:DD722" si="637">DD658*EXP(-CV659)+CP659*CS659</f>
        <v>2.3802469581499008</v>
      </c>
      <c r="DE659" s="195">
        <f t="shared" ref="DE659:DE722" si="638">DE658*EXP(-CY659)+CP659*(1-CS659)</f>
        <v>86.968784243313095</v>
      </c>
      <c r="DF659" s="195">
        <f t="shared" ref="DF659:DF722" si="639">SUM(CZ659:DE659)</f>
        <v>343.32760839375169</v>
      </c>
    </row>
    <row r="660" spans="89:110" x14ac:dyDescent="0.2">
      <c r="CK660" s="189">
        <v>658</v>
      </c>
      <c r="CL660" s="190">
        <f>'Litter calculation'!G$30+CK660</f>
        <v>43333</v>
      </c>
      <c r="CM660" s="193">
        <f t="shared" si="632"/>
        <v>8</v>
      </c>
      <c r="CN660" s="189">
        <f t="shared" si="623"/>
        <v>0.06</v>
      </c>
      <c r="CO660" s="194">
        <f t="shared" si="624"/>
        <v>0.02</v>
      </c>
      <c r="CP660" s="194">
        <f t="shared" si="625"/>
        <v>0.04</v>
      </c>
      <c r="CQ660" s="189">
        <f t="shared" si="626"/>
        <v>0.996</v>
      </c>
      <c r="CR660" s="189">
        <f t="shared" si="627"/>
        <v>9.9599999999999994E-2</v>
      </c>
      <c r="CS660" s="189">
        <f t="shared" si="627"/>
        <v>9.9599999999999994E-2</v>
      </c>
      <c r="CT660" s="189">
        <f t="shared" si="628"/>
        <v>1.6999999999999999E-3</v>
      </c>
      <c r="CU660" s="189">
        <f t="shared" si="629"/>
        <v>1.7000000000000001E-4</v>
      </c>
      <c r="CV660" s="189">
        <f t="shared" si="629"/>
        <v>1.7000000000000001E-4</v>
      </c>
      <c r="CW660" s="189">
        <f t="shared" si="630"/>
        <v>9.9999999999999995E-7</v>
      </c>
      <c r="CX660" s="189">
        <f t="shared" si="631"/>
        <v>9.9999999999999995E-8</v>
      </c>
      <c r="CY660" s="189">
        <f t="shared" si="631"/>
        <v>9.9999999999999995E-8</v>
      </c>
      <c r="CZ660" s="195">
        <f t="shared" si="633"/>
        <v>9.1951372837860408</v>
      </c>
      <c r="DA660" s="195">
        <f t="shared" si="634"/>
        <v>142.11233373820772</v>
      </c>
      <c r="DB660" s="195">
        <f t="shared" si="635"/>
        <v>2.4590528406207111</v>
      </c>
      <c r="DC660" s="195">
        <f t="shared" si="636"/>
        <v>100.27594010638012</v>
      </c>
      <c r="DD660" s="195">
        <f t="shared" si="637"/>
        <v>2.3838263505596351</v>
      </c>
      <c r="DE660" s="195">
        <f t="shared" si="638"/>
        <v>87.004791546435115</v>
      </c>
      <c r="DF660" s="195">
        <f t="shared" si="639"/>
        <v>343.43108186598931</v>
      </c>
    </row>
    <row r="661" spans="89:110" x14ac:dyDescent="0.2">
      <c r="CK661" s="189">
        <v>659</v>
      </c>
      <c r="CL661" s="190">
        <f>'Litter calculation'!G$30+CK661</f>
        <v>43334</v>
      </c>
      <c r="CM661" s="193">
        <f t="shared" si="632"/>
        <v>8</v>
      </c>
      <c r="CN661" s="189">
        <f t="shared" si="623"/>
        <v>0.06</v>
      </c>
      <c r="CO661" s="194">
        <f t="shared" si="624"/>
        <v>0.02</v>
      </c>
      <c r="CP661" s="194">
        <f t="shared" si="625"/>
        <v>0.04</v>
      </c>
      <c r="CQ661" s="189">
        <f t="shared" si="626"/>
        <v>0.996</v>
      </c>
      <c r="CR661" s="189">
        <f t="shared" si="627"/>
        <v>9.9599999999999994E-2</v>
      </c>
      <c r="CS661" s="189">
        <f t="shared" si="627"/>
        <v>9.9599999999999994E-2</v>
      </c>
      <c r="CT661" s="189">
        <f t="shared" si="628"/>
        <v>1.6999999999999999E-3</v>
      </c>
      <c r="CU661" s="189">
        <f t="shared" si="629"/>
        <v>1.7000000000000001E-4</v>
      </c>
      <c r="CV661" s="189">
        <f t="shared" si="629"/>
        <v>1.7000000000000001E-4</v>
      </c>
      <c r="CW661" s="189">
        <f t="shared" si="630"/>
        <v>9.9999999999999995E-7</v>
      </c>
      <c r="CX661" s="189">
        <f t="shared" si="631"/>
        <v>9.9999999999999995E-8</v>
      </c>
      <c r="CY661" s="189">
        <f t="shared" si="631"/>
        <v>9.9999999999999995E-8</v>
      </c>
      <c r="CZ661" s="195">
        <f t="shared" si="633"/>
        <v>9.2392788298508943</v>
      </c>
      <c r="DA661" s="195">
        <f t="shared" si="634"/>
        <v>142.11243162594502</v>
      </c>
      <c r="DB661" s="195">
        <f t="shared" si="635"/>
        <v>2.4606268371691056</v>
      </c>
      <c r="DC661" s="195">
        <f t="shared" si="636"/>
        <v>100.29393807878661</v>
      </c>
      <c r="DD661" s="195">
        <f t="shared" si="637"/>
        <v>2.387405134524379</v>
      </c>
      <c r="DE661" s="195">
        <f t="shared" si="638"/>
        <v>87.040798845956402</v>
      </c>
      <c r="DF661" s="195">
        <f t="shared" si="639"/>
        <v>343.53447935223244</v>
      </c>
    </row>
    <row r="662" spans="89:110" x14ac:dyDescent="0.2">
      <c r="CK662" s="189">
        <v>660</v>
      </c>
      <c r="CL662" s="190">
        <f>'Litter calculation'!G$30+CK662</f>
        <v>43335</v>
      </c>
      <c r="CM662" s="193">
        <f t="shared" si="632"/>
        <v>8</v>
      </c>
      <c r="CN662" s="189">
        <f t="shared" si="623"/>
        <v>0.06</v>
      </c>
      <c r="CO662" s="194">
        <f t="shared" si="624"/>
        <v>0.02</v>
      </c>
      <c r="CP662" s="194">
        <f t="shared" si="625"/>
        <v>0.04</v>
      </c>
      <c r="CQ662" s="189">
        <f t="shared" si="626"/>
        <v>0.996</v>
      </c>
      <c r="CR662" s="189">
        <f t="shared" si="627"/>
        <v>9.9599999999999994E-2</v>
      </c>
      <c r="CS662" s="189">
        <f t="shared" si="627"/>
        <v>9.9599999999999994E-2</v>
      </c>
      <c r="CT662" s="189">
        <f t="shared" si="628"/>
        <v>1.6999999999999999E-3</v>
      </c>
      <c r="CU662" s="189">
        <f t="shared" si="629"/>
        <v>1.7000000000000001E-4</v>
      </c>
      <c r="CV662" s="189">
        <f t="shared" si="629"/>
        <v>1.7000000000000001E-4</v>
      </c>
      <c r="CW662" s="189">
        <f t="shared" si="630"/>
        <v>9.9999999999999995E-7</v>
      </c>
      <c r="CX662" s="189">
        <f t="shared" si="631"/>
        <v>9.9999999999999995E-8</v>
      </c>
      <c r="CY662" s="189">
        <f t="shared" si="631"/>
        <v>9.9999999999999995E-8</v>
      </c>
      <c r="CZ662" s="195">
        <f t="shared" si="633"/>
        <v>9.2833453990358432</v>
      </c>
      <c r="DA662" s="195">
        <f t="shared" si="634"/>
        <v>142.11252951358443</v>
      </c>
      <c r="DB662" s="195">
        <f t="shared" si="635"/>
        <v>2.4622005661608299</v>
      </c>
      <c r="DC662" s="195">
        <f t="shared" si="636"/>
        <v>100.31193604939331</v>
      </c>
      <c r="DD662" s="195">
        <f t="shared" si="637"/>
        <v>2.390983310147559</v>
      </c>
      <c r="DE662" s="195">
        <f t="shared" si="638"/>
        <v>87.076806141876958</v>
      </c>
      <c r="DF662" s="195">
        <f t="shared" si="639"/>
        <v>343.6378009801989</v>
      </c>
    </row>
    <row r="663" spans="89:110" x14ac:dyDescent="0.2">
      <c r="CK663" s="189">
        <v>661</v>
      </c>
      <c r="CL663" s="190">
        <f>'Litter calculation'!G$30+CK663</f>
        <v>43336</v>
      </c>
      <c r="CM663" s="193">
        <f t="shared" si="632"/>
        <v>8</v>
      </c>
      <c r="CN663" s="189">
        <f t="shared" si="623"/>
        <v>0.06</v>
      </c>
      <c r="CO663" s="194">
        <f t="shared" si="624"/>
        <v>0.02</v>
      </c>
      <c r="CP663" s="194">
        <f t="shared" si="625"/>
        <v>0.04</v>
      </c>
      <c r="CQ663" s="189">
        <f t="shared" si="626"/>
        <v>0.996</v>
      </c>
      <c r="CR663" s="189">
        <f t="shared" ref="CR663:CS682" si="640">IF($CM663=12,$D$50,IF($CM663&lt;=2,$D$50,IF($CM663&lt;=5,$D$52,IF($CM663&lt;=8,$D$54,$D$56))))</f>
        <v>9.9599999999999994E-2</v>
      </c>
      <c r="CS663" s="189">
        <f t="shared" si="640"/>
        <v>9.9599999999999994E-2</v>
      </c>
      <c r="CT663" s="189">
        <f t="shared" si="628"/>
        <v>1.6999999999999999E-3</v>
      </c>
      <c r="CU663" s="189">
        <f t="shared" ref="CU663:CV682" si="641">IF($CM663=12,$D$58,IF($CM663&lt;=2,$D$58,IF($CM663&lt;=5,$D$60,IF($CM663&lt;=8,$D$62,$D$64))))</f>
        <v>1.7000000000000001E-4</v>
      </c>
      <c r="CV663" s="189">
        <f t="shared" si="641"/>
        <v>1.7000000000000001E-4</v>
      </c>
      <c r="CW663" s="189">
        <f t="shared" si="630"/>
        <v>9.9999999999999995E-7</v>
      </c>
      <c r="CX663" s="189">
        <f t="shared" ref="CX663:CY682" si="642">IF($CM663=12,$D$66,IF($CM663&lt;=2,$D$66,IF($CM663&lt;=5,$D$68,IF($CM663&lt;=8,$D$70,$D$72))))</f>
        <v>9.9999999999999995E-8</v>
      </c>
      <c r="CY663" s="189">
        <f t="shared" si="642"/>
        <v>9.9999999999999995E-8</v>
      </c>
      <c r="CZ663" s="195">
        <f t="shared" si="633"/>
        <v>9.3273371186933023</v>
      </c>
      <c r="DA663" s="195">
        <f t="shared" si="634"/>
        <v>142.11262740112596</v>
      </c>
      <c r="DB663" s="195">
        <f t="shared" si="635"/>
        <v>2.4637740276413647</v>
      </c>
      <c r="DC663" s="195">
        <f t="shared" si="636"/>
        <v>100.32993401820021</v>
      </c>
      <c r="DD663" s="195">
        <f t="shared" si="637"/>
        <v>2.3945608775325851</v>
      </c>
      <c r="DE663" s="195">
        <f t="shared" si="638"/>
        <v>87.112813434196781</v>
      </c>
      <c r="DF663" s="195">
        <f t="shared" si="639"/>
        <v>343.74104687739015</v>
      </c>
    </row>
    <row r="664" spans="89:110" x14ac:dyDescent="0.2">
      <c r="CK664" s="189">
        <v>662</v>
      </c>
      <c r="CL664" s="190">
        <f>'Litter calculation'!G$30+CK664</f>
        <v>43337</v>
      </c>
      <c r="CM664" s="193">
        <f t="shared" si="632"/>
        <v>8</v>
      </c>
      <c r="CN664" s="189">
        <f t="shared" si="623"/>
        <v>0.06</v>
      </c>
      <c r="CO664" s="194">
        <f t="shared" si="624"/>
        <v>0.02</v>
      </c>
      <c r="CP664" s="194">
        <f t="shared" si="625"/>
        <v>0.04</v>
      </c>
      <c r="CQ664" s="189">
        <f t="shared" si="626"/>
        <v>0.996</v>
      </c>
      <c r="CR664" s="189">
        <f t="shared" si="640"/>
        <v>9.9599999999999994E-2</v>
      </c>
      <c r="CS664" s="189">
        <f t="shared" si="640"/>
        <v>9.9599999999999994E-2</v>
      </c>
      <c r="CT664" s="189">
        <f t="shared" si="628"/>
        <v>1.6999999999999999E-3</v>
      </c>
      <c r="CU664" s="189">
        <f t="shared" si="641"/>
        <v>1.7000000000000001E-4</v>
      </c>
      <c r="CV664" s="189">
        <f t="shared" si="641"/>
        <v>1.7000000000000001E-4</v>
      </c>
      <c r="CW664" s="189">
        <f t="shared" si="630"/>
        <v>9.9999999999999995E-7</v>
      </c>
      <c r="CX664" s="189">
        <f t="shared" si="642"/>
        <v>9.9999999999999995E-8</v>
      </c>
      <c r="CY664" s="189">
        <f t="shared" si="642"/>
        <v>9.9999999999999995E-8</v>
      </c>
      <c r="CZ664" s="195">
        <f t="shared" si="633"/>
        <v>9.3712541159593705</v>
      </c>
      <c r="DA664" s="195">
        <f t="shared" si="634"/>
        <v>142.11272528856961</v>
      </c>
      <c r="DB664" s="195">
        <f t="shared" si="635"/>
        <v>2.4653472216561831</v>
      </c>
      <c r="DC664" s="195">
        <f t="shared" si="636"/>
        <v>100.34793198520731</v>
      </c>
      <c r="DD664" s="195">
        <f t="shared" si="637"/>
        <v>2.3981378367828485</v>
      </c>
      <c r="DE664" s="195">
        <f t="shared" si="638"/>
        <v>87.148820722915886</v>
      </c>
      <c r="DF664" s="195">
        <f t="shared" si="639"/>
        <v>343.8442171710912</v>
      </c>
    </row>
    <row r="665" spans="89:110" x14ac:dyDescent="0.2">
      <c r="CK665" s="189">
        <v>663</v>
      </c>
      <c r="CL665" s="190">
        <f>'Litter calculation'!G$30+CK665</f>
        <v>43338</v>
      </c>
      <c r="CM665" s="193">
        <f t="shared" si="632"/>
        <v>8</v>
      </c>
      <c r="CN665" s="189">
        <f t="shared" si="623"/>
        <v>0.06</v>
      </c>
      <c r="CO665" s="194">
        <f t="shared" si="624"/>
        <v>0.02</v>
      </c>
      <c r="CP665" s="194">
        <f t="shared" si="625"/>
        <v>0.04</v>
      </c>
      <c r="CQ665" s="189">
        <f t="shared" si="626"/>
        <v>0.996</v>
      </c>
      <c r="CR665" s="189">
        <f t="shared" si="640"/>
        <v>9.9599999999999994E-2</v>
      </c>
      <c r="CS665" s="189">
        <f t="shared" si="640"/>
        <v>9.9599999999999994E-2</v>
      </c>
      <c r="CT665" s="189">
        <f t="shared" si="628"/>
        <v>1.6999999999999999E-3</v>
      </c>
      <c r="CU665" s="189">
        <f t="shared" si="641"/>
        <v>1.7000000000000001E-4</v>
      </c>
      <c r="CV665" s="189">
        <f t="shared" si="641"/>
        <v>1.7000000000000001E-4</v>
      </c>
      <c r="CW665" s="189">
        <f t="shared" si="630"/>
        <v>9.9999999999999995E-7</v>
      </c>
      <c r="CX665" s="189">
        <f t="shared" si="642"/>
        <v>9.9999999999999995E-8</v>
      </c>
      <c r="CY665" s="189">
        <f t="shared" si="642"/>
        <v>9.9999999999999995E-8</v>
      </c>
      <c r="CZ665" s="195">
        <f t="shared" si="633"/>
        <v>9.4150965177542023</v>
      </c>
      <c r="DA665" s="195">
        <f t="shared" si="634"/>
        <v>142.11282317591537</v>
      </c>
      <c r="DB665" s="195">
        <f t="shared" si="635"/>
        <v>2.4669201482507503</v>
      </c>
      <c r="DC665" s="195">
        <f t="shared" si="636"/>
        <v>100.36592995041461</v>
      </c>
      <c r="DD665" s="195">
        <f t="shared" si="637"/>
        <v>2.4017141880017236</v>
      </c>
      <c r="DE665" s="195">
        <f t="shared" si="638"/>
        <v>87.184828008034259</v>
      </c>
      <c r="DF665" s="195">
        <f t="shared" si="639"/>
        <v>343.94731198837087</v>
      </c>
    </row>
    <row r="666" spans="89:110" x14ac:dyDescent="0.2">
      <c r="CK666" s="189">
        <v>664</v>
      </c>
      <c r="CL666" s="190">
        <f>'Litter calculation'!G$30+CK666</f>
        <v>43339</v>
      </c>
      <c r="CM666" s="193">
        <f t="shared" si="632"/>
        <v>8</v>
      </c>
      <c r="CN666" s="189">
        <f t="shared" si="623"/>
        <v>0.06</v>
      </c>
      <c r="CO666" s="194">
        <f t="shared" si="624"/>
        <v>0.02</v>
      </c>
      <c r="CP666" s="194">
        <f t="shared" si="625"/>
        <v>0.04</v>
      </c>
      <c r="CQ666" s="189">
        <f t="shared" si="626"/>
        <v>0.996</v>
      </c>
      <c r="CR666" s="189">
        <f t="shared" si="640"/>
        <v>9.9599999999999994E-2</v>
      </c>
      <c r="CS666" s="189">
        <f t="shared" si="640"/>
        <v>9.9599999999999994E-2</v>
      </c>
      <c r="CT666" s="189">
        <f t="shared" si="628"/>
        <v>1.6999999999999999E-3</v>
      </c>
      <c r="CU666" s="189">
        <f t="shared" si="641"/>
        <v>1.7000000000000001E-4</v>
      </c>
      <c r="CV666" s="189">
        <f t="shared" si="641"/>
        <v>1.7000000000000001E-4</v>
      </c>
      <c r="CW666" s="189">
        <f t="shared" si="630"/>
        <v>9.9999999999999995E-7</v>
      </c>
      <c r="CX666" s="189">
        <f t="shared" si="642"/>
        <v>9.9999999999999995E-8</v>
      </c>
      <c r="CY666" s="189">
        <f t="shared" si="642"/>
        <v>9.9999999999999995E-8</v>
      </c>
      <c r="CZ666" s="195">
        <f t="shared" si="633"/>
        <v>9.4588644507823698</v>
      </c>
      <c r="DA666" s="195">
        <f t="shared" si="634"/>
        <v>142.11292106316324</v>
      </c>
      <c r="DB666" s="195">
        <f t="shared" si="635"/>
        <v>2.4684928074705237</v>
      </c>
      <c r="DC666" s="195">
        <f t="shared" si="636"/>
        <v>100.38392791382212</v>
      </c>
      <c r="DD666" s="195">
        <f t="shared" si="637"/>
        <v>2.4052899312925669</v>
      </c>
      <c r="DE666" s="195">
        <f t="shared" si="638"/>
        <v>87.2208352895519</v>
      </c>
      <c r="DF666" s="195">
        <f t="shared" si="639"/>
        <v>344.05033145608263</v>
      </c>
    </row>
    <row r="667" spans="89:110" x14ac:dyDescent="0.2">
      <c r="CK667" s="189">
        <v>665</v>
      </c>
      <c r="CL667" s="190">
        <f>'Litter calculation'!G$30+CK667</f>
        <v>43340</v>
      </c>
      <c r="CM667" s="193">
        <f t="shared" si="632"/>
        <v>8</v>
      </c>
      <c r="CN667" s="189">
        <f t="shared" si="623"/>
        <v>0.06</v>
      </c>
      <c r="CO667" s="194">
        <f t="shared" si="624"/>
        <v>0.02</v>
      </c>
      <c r="CP667" s="194">
        <f t="shared" si="625"/>
        <v>0.04</v>
      </c>
      <c r="CQ667" s="189">
        <f t="shared" si="626"/>
        <v>0.996</v>
      </c>
      <c r="CR667" s="189">
        <f t="shared" si="640"/>
        <v>9.9599999999999994E-2</v>
      </c>
      <c r="CS667" s="189">
        <f t="shared" si="640"/>
        <v>9.9599999999999994E-2</v>
      </c>
      <c r="CT667" s="189">
        <f t="shared" si="628"/>
        <v>1.6999999999999999E-3</v>
      </c>
      <c r="CU667" s="189">
        <f t="shared" si="641"/>
        <v>1.7000000000000001E-4</v>
      </c>
      <c r="CV667" s="189">
        <f t="shared" si="641"/>
        <v>1.7000000000000001E-4</v>
      </c>
      <c r="CW667" s="189">
        <f t="shared" si="630"/>
        <v>9.9999999999999995E-7</v>
      </c>
      <c r="CX667" s="189">
        <f t="shared" si="642"/>
        <v>9.9999999999999995E-8</v>
      </c>
      <c r="CY667" s="189">
        <f t="shared" si="642"/>
        <v>9.9999999999999995E-8</v>
      </c>
      <c r="CZ667" s="195">
        <f t="shared" si="633"/>
        <v>9.5025580415332289</v>
      </c>
      <c r="DA667" s="195">
        <f t="shared" si="634"/>
        <v>142.11301895031323</v>
      </c>
      <c r="DB667" s="195">
        <f t="shared" si="635"/>
        <v>2.4700651993609535</v>
      </c>
      <c r="DC667" s="195">
        <f t="shared" si="636"/>
        <v>100.40192587542982</v>
      </c>
      <c r="DD667" s="195">
        <f t="shared" si="637"/>
        <v>2.4088650667587173</v>
      </c>
      <c r="DE667" s="195">
        <f t="shared" si="638"/>
        <v>87.256842567468809</v>
      </c>
      <c r="DF667" s="195">
        <f t="shared" si="639"/>
        <v>344.15327570086481</v>
      </c>
    </row>
    <row r="668" spans="89:110" x14ac:dyDescent="0.2">
      <c r="CK668" s="189">
        <v>666</v>
      </c>
      <c r="CL668" s="190">
        <f>'Litter calculation'!G$30+CK668</f>
        <v>43341</v>
      </c>
      <c r="CM668" s="193">
        <f t="shared" si="632"/>
        <v>8</v>
      </c>
      <c r="CN668" s="189">
        <f t="shared" si="623"/>
        <v>0.06</v>
      </c>
      <c r="CO668" s="194">
        <f t="shared" si="624"/>
        <v>0.02</v>
      </c>
      <c r="CP668" s="194">
        <f t="shared" si="625"/>
        <v>0.04</v>
      </c>
      <c r="CQ668" s="189">
        <f t="shared" si="626"/>
        <v>0.996</v>
      </c>
      <c r="CR668" s="189">
        <f t="shared" si="640"/>
        <v>9.9599999999999994E-2</v>
      </c>
      <c r="CS668" s="189">
        <f t="shared" si="640"/>
        <v>9.9599999999999994E-2</v>
      </c>
      <c r="CT668" s="189">
        <f t="shared" si="628"/>
        <v>1.6999999999999999E-3</v>
      </c>
      <c r="CU668" s="189">
        <f t="shared" si="641"/>
        <v>1.7000000000000001E-4</v>
      </c>
      <c r="CV668" s="189">
        <f t="shared" si="641"/>
        <v>1.7000000000000001E-4</v>
      </c>
      <c r="CW668" s="189">
        <f t="shared" si="630"/>
        <v>9.9999999999999995E-7</v>
      </c>
      <c r="CX668" s="189">
        <f t="shared" si="642"/>
        <v>9.9999999999999995E-8</v>
      </c>
      <c r="CY668" s="189">
        <f t="shared" si="642"/>
        <v>9.9999999999999995E-8</v>
      </c>
      <c r="CZ668" s="195">
        <f t="shared" si="633"/>
        <v>9.5461774162812869</v>
      </c>
      <c r="DA668" s="195">
        <f t="shared" si="634"/>
        <v>142.11311683736534</v>
      </c>
      <c r="DB668" s="195">
        <f t="shared" si="635"/>
        <v>2.4716373239674816</v>
      </c>
      <c r="DC668" s="195">
        <f t="shared" si="636"/>
        <v>100.41992383523774</v>
      </c>
      <c r="DD668" s="195">
        <f t="shared" si="637"/>
        <v>2.4124395945034962</v>
      </c>
      <c r="DE668" s="195">
        <f t="shared" si="638"/>
        <v>87.292849841784999</v>
      </c>
      <c r="DF668" s="195">
        <f t="shared" si="639"/>
        <v>344.25614484914036</v>
      </c>
    </row>
    <row r="669" spans="89:110" x14ac:dyDescent="0.2">
      <c r="CK669" s="189">
        <v>667</v>
      </c>
      <c r="CL669" s="190">
        <f>'Litter calculation'!G$30+CK669</f>
        <v>43342</v>
      </c>
      <c r="CM669" s="193">
        <f t="shared" si="632"/>
        <v>8</v>
      </c>
      <c r="CN669" s="189">
        <f t="shared" si="623"/>
        <v>0.06</v>
      </c>
      <c r="CO669" s="194">
        <f t="shared" si="624"/>
        <v>0.02</v>
      </c>
      <c r="CP669" s="194">
        <f t="shared" si="625"/>
        <v>0.04</v>
      </c>
      <c r="CQ669" s="189">
        <f t="shared" si="626"/>
        <v>0.996</v>
      </c>
      <c r="CR669" s="189">
        <f t="shared" si="640"/>
        <v>9.9599999999999994E-2</v>
      </c>
      <c r="CS669" s="189">
        <f t="shared" si="640"/>
        <v>9.9599999999999994E-2</v>
      </c>
      <c r="CT669" s="189">
        <f t="shared" si="628"/>
        <v>1.6999999999999999E-3</v>
      </c>
      <c r="CU669" s="189">
        <f t="shared" si="641"/>
        <v>1.7000000000000001E-4</v>
      </c>
      <c r="CV669" s="189">
        <f t="shared" si="641"/>
        <v>1.7000000000000001E-4</v>
      </c>
      <c r="CW669" s="189">
        <f t="shared" si="630"/>
        <v>9.9999999999999995E-7</v>
      </c>
      <c r="CX669" s="189">
        <f t="shared" si="642"/>
        <v>9.9999999999999995E-8</v>
      </c>
      <c r="CY669" s="189">
        <f t="shared" si="642"/>
        <v>9.9999999999999995E-8</v>
      </c>
      <c r="CZ669" s="195">
        <f t="shared" si="633"/>
        <v>9.5897227010865684</v>
      </c>
      <c r="DA669" s="195">
        <f t="shared" si="634"/>
        <v>142.11321472431956</v>
      </c>
      <c r="DB669" s="195">
        <f t="shared" si="635"/>
        <v>2.4732091813355428</v>
      </c>
      <c r="DC669" s="195">
        <f t="shared" si="636"/>
        <v>100.43792179324586</v>
      </c>
      <c r="DD669" s="195">
        <f t="shared" si="637"/>
        <v>2.4160135146302073</v>
      </c>
      <c r="DE669" s="195">
        <f t="shared" si="638"/>
        <v>87.328857112500458</v>
      </c>
      <c r="DF669" s="195">
        <f t="shared" si="639"/>
        <v>344.35893902711814</v>
      </c>
    </row>
    <row r="670" spans="89:110" x14ac:dyDescent="0.2">
      <c r="CK670" s="189">
        <v>668</v>
      </c>
      <c r="CL670" s="190">
        <f>'Litter calculation'!G$30+CK670</f>
        <v>43343</v>
      </c>
      <c r="CM670" s="193">
        <f t="shared" si="632"/>
        <v>8</v>
      </c>
      <c r="CN670" s="189">
        <f t="shared" si="623"/>
        <v>0.06</v>
      </c>
      <c r="CO670" s="194">
        <f t="shared" si="624"/>
        <v>0.02</v>
      </c>
      <c r="CP670" s="194">
        <f t="shared" si="625"/>
        <v>0.04</v>
      </c>
      <c r="CQ670" s="189">
        <f t="shared" si="626"/>
        <v>0.996</v>
      </c>
      <c r="CR670" s="189">
        <f t="shared" si="640"/>
        <v>9.9599999999999994E-2</v>
      </c>
      <c r="CS670" s="189">
        <f t="shared" si="640"/>
        <v>9.9599999999999994E-2</v>
      </c>
      <c r="CT670" s="189">
        <f t="shared" si="628"/>
        <v>1.6999999999999999E-3</v>
      </c>
      <c r="CU670" s="189">
        <f t="shared" si="641"/>
        <v>1.7000000000000001E-4</v>
      </c>
      <c r="CV670" s="189">
        <f t="shared" si="641"/>
        <v>1.7000000000000001E-4</v>
      </c>
      <c r="CW670" s="189">
        <f t="shared" si="630"/>
        <v>9.9999999999999995E-7</v>
      </c>
      <c r="CX670" s="189">
        <f t="shared" si="642"/>
        <v>9.9999999999999995E-8</v>
      </c>
      <c r="CY670" s="189">
        <f t="shared" si="642"/>
        <v>9.9999999999999995E-8</v>
      </c>
      <c r="CZ670" s="195">
        <f t="shared" si="633"/>
        <v>9.6331940217949761</v>
      </c>
      <c r="DA670" s="195">
        <f t="shared" si="634"/>
        <v>142.1133126111759</v>
      </c>
      <c r="DB670" s="195">
        <f t="shared" si="635"/>
        <v>2.4747807715105634</v>
      </c>
      <c r="DC670" s="195">
        <f t="shared" si="636"/>
        <v>100.45591974945418</v>
      </c>
      <c r="DD670" s="195">
        <f t="shared" si="637"/>
        <v>2.4195868272421373</v>
      </c>
      <c r="DE670" s="195">
        <f t="shared" si="638"/>
        <v>87.364864379615184</v>
      </c>
      <c r="DF670" s="195">
        <f t="shared" si="639"/>
        <v>344.46165836079291</v>
      </c>
    </row>
    <row r="671" spans="89:110" x14ac:dyDescent="0.2">
      <c r="CK671" s="189">
        <v>669</v>
      </c>
      <c r="CL671" s="190">
        <f>'Litter calculation'!G$30+CK671</f>
        <v>43344</v>
      </c>
      <c r="CM671" s="193">
        <f t="shared" si="632"/>
        <v>9</v>
      </c>
      <c r="CN671" s="189">
        <f t="shared" si="623"/>
        <v>0.4</v>
      </c>
      <c r="CO671" s="194">
        <f t="shared" si="624"/>
        <v>0.02</v>
      </c>
      <c r="CP671" s="194">
        <f t="shared" si="625"/>
        <v>0.17499999999999999</v>
      </c>
      <c r="CQ671" s="189">
        <f t="shared" si="626"/>
        <v>0.36870000000000003</v>
      </c>
      <c r="CR671" s="189">
        <f t="shared" si="640"/>
        <v>3.687E-2</v>
      </c>
      <c r="CS671" s="189">
        <f t="shared" si="640"/>
        <v>3.687E-2</v>
      </c>
      <c r="CT671" s="189">
        <f t="shared" si="628"/>
        <v>1.8599999999999998E-2</v>
      </c>
      <c r="CU671" s="189">
        <f t="shared" si="641"/>
        <v>1.8600000000000001E-3</v>
      </c>
      <c r="CV671" s="189">
        <f t="shared" si="641"/>
        <v>1.8600000000000001E-3</v>
      </c>
      <c r="CW671" s="189">
        <f t="shared" si="630"/>
        <v>2.9999999999999997E-4</v>
      </c>
      <c r="CX671" s="189">
        <f t="shared" si="642"/>
        <v>3.0000000000000001E-5</v>
      </c>
      <c r="CY671" s="189">
        <f t="shared" si="642"/>
        <v>3.0000000000000001E-5</v>
      </c>
      <c r="CZ671" s="195">
        <f t="shared" si="633"/>
        <v>9.6031526793847952</v>
      </c>
      <c r="DA671" s="195">
        <f t="shared" si="634"/>
        <v>142.32320501185217</v>
      </c>
      <c r="DB671" s="195">
        <f t="shared" si="635"/>
        <v>2.4709193574984232</v>
      </c>
      <c r="DC671" s="195">
        <f t="shared" si="636"/>
        <v>100.47216871706641</v>
      </c>
      <c r="DD671" s="195">
        <f t="shared" si="637"/>
        <v>2.4215428285510181</v>
      </c>
      <c r="DE671" s="195">
        <f t="shared" si="638"/>
        <v>87.530791222997593</v>
      </c>
      <c r="DF671" s="195">
        <f t="shared" si="639"/>
        <v>344.82177981735043</v>
      </c>
    </row>
    <row r="672" spans="89:110" x14ac:dyDescent="0.2">
      <c r="CK672" s="189">
        <v>670</v>
      </c>
      <c r="CL672" s="190">
        <f>'Litter calculation'!G$30+CK672</f>
        <v>43345</v>
      </c>
      <c r="CM672" s="193">
        <f t="shared" si="632"/>
        <v>9</v>
      </c>
      <c r="CN672" s="189">
        <f t="shared" si="623"/>
        <v>0.4</v>
      </c>
      <c r="CO672" s="194">
        <f t="shared" si="624"/>
        <v>0.02</v>
      </c>
      <c r="CP672" s="194">
        <f t="shared" si="625"/>
        <v>0.17499999999999999</v>
      </c>
      <c r="CQ672" s="189">
        <f t="shared" si="626"/>
        <v>0.36870000000000003</v>
      </c>
      <c r="CR672" s="189">
        <f t="shared" si="640"/>
        <v>3.687E-2</v>
      </c>
      <c r="CS672" s="189">
        <f t="shared" si="640"/>
        <v>3.687E-2</v>
      </c>
      <c r="CT672" s="189">
        <f t="shared" si="628"/>
        <v>1.8599999999999998E-2</v>
      </c>
      <c r="CU672" s="189">
        <f t="shared" si="641"/>
        <v>1.8600000000000001E-3</v>
      </c>
      <c r="CV672" s="189">
        <f t="shared" si="641"/>
        <v>1.8600000000000001E-3</v>
      </c>
      <c r="CW672" s="189">
        <f t="shared" si="630"/>
        <v>2.9999999999999997E-4</v>
      </c>
      <c r="CX672" s="189">
        <f t="shared" si="642"/>
        <v>3.0000000000000001E-5</v>
      </c>
      <c r="CY672" s="189">
        <f t="shared" si="642"/>
        <v>3.0000000000000001E-5</v>
      </c>
      <c r="CZ672" s="195">
        <f t="shared" si="633"/>
        <v>9.5736649414613915</v>
      </c>
      <c r="DA672" s="195">
        <f t="shared" si="634"/>
        <v>142.53303445425243</v>
      </c>
      <c r="DB672" s="195">
        <f t="shared" si="635"/>
        <v>2.4670651190410111</v>
      </c>
      <c r="DC672" s="195">
        <f t="shared" si="636"/>
        <v>100.48841719721693</v>
      </c>
      <c r="DD672" s="195">
        <f t="shared" si="637"/>
        <v>2.4234951950788588</v>
      </c>
      <c r="DE672" s="195">
        <f t="shared" si="638"/>
        <v>87.696713088649361</v>
      </c>
      <c r="DF672" s="195">
        <f t="shared" si="639"/>
        <v>345.18238999570002</v>
      </c>
    </row>
    <row r="673" spans="89:110" x14ac:dyDescent="0.2">
      <c r="CK673" s="189">
        <v>671</v>
      </c>
      <c r="CL673" s="190">
        <f>'Litter calculation'!G$30+CK673</f>
        <v>43346</v>
      </c>
      <c r="CM673" s="193">
        <f t="shared" si="632"/>
        <v>9</v>
      </c>
      <c r="CN673" s="189">
        <f t="shared" si="623"/>
        <v>0.4</v>
      </c>
      <c r="CO673" s="194">
        <f t="shared" si="624"/>
        <v>0.02</v>
      </c>
      <c r="CP673" s="194">
        <f t="shared" si="625"/>
        <v>0.17499999999999999</v>
      </c>
      <c r="CQ673" s="189">
        <f t="shared" si="626"/>
        <v>0.36870000000000003</v>
      </c>
      <c r="CR673" s="189">
        <f t="shared" si="640"/>
        <v>3.687E-2</v>
      </c>
      <c r="CS673" s="189">
        <f t="shared" si="640"/>
        <v>3.687E-2</v>
      </c>
      <c r="CT673" s="189">
        <f t="shared" si="628"/>
        <v>1.8599999999999998E-2</v>
      </c>
      <c r="CU673" s="189">
        <f t="shared" si="641"/>
        <v>1.8600000000000001E-3</v>
      </c>
      <c r="CV673" s="189">
        <f t="shared" si="641"/>
        <v>1.8600000000000001E-3</v>
      </c>
      <c r="CW673" s="189">
        <f t="shared" si="630"/>
        <v>2.9999999999999997E-4</v>
      </c>
      <c r="CX673" s="189">
        <f t="shared" si="642"/>
        <v>3.0000000000000001E-5</v>
      </c>
      <c r="CY673" s="189">
        <f t="shared" si="642"/>
        <v>3.0000000000000001E-5</v>
      </c>
      <c r="CZ673" s="195">
        <f t="shared" si="633"/>
        <v>9.544720606152838</v>
      </c>
      <c r="DA673" s="195">
        <f t="shared" si="634"/>
        <v>142.74280095726135</v>
      </c>
      <c r="DB673" s="195">
        <f t="shared" si="635"/>
        <v>2.4632180428041996</v>
      </c>
      <c r="DC673" s="195">
        <f t="shared" si="636"/>
        <v>100.50466518992036</v>
      </c>
      <c r="DD673" s="195">
        <f t="shared" si="637"/>
        <v>2.4254439335800684</v>
      </c>
      <c r="DE673" s="195">
        <f t="shared" si="638"/>
        <v>87.86262997671983</v>
      </c>
      <c r="DF673" s="195">
        <f t="shared" si="639"/>
        <v>345.54347870643869</v>
      </c>
    </row>
    <row r="674" spans="89:110" x14ac:dyDescent="0.2">
      <c r="CK674" s="189">
        <v>672</v>
      </c>
      <c r="CL674" s="190">
        <f>'Litter calculation'!G$30+CK674</f>
        <v>43347</v>
      </c>
      <c r="CM674" s="193">
        <f t="shared" si="632"/>
        <v>9</v>
      </c>
      <c r="CN674" s="189">
        <f t="shared" si="623"/>
        <v>0.4</v>
      </c>
      <c r="CO674" s="194">
        <f t="shared" si="624"/>
        <v>0.02</v>
      </c>
      <c r="CP674" s="194">
        <f t="shared" si="625"/>
        <v>0.17499999999999999</v>
      </c>
      <c r="CQ674" s="189">
        <f t="shared" si="626"/>
        <v>0.36870000000000003</v>
      </c>
      <c r="CR674" s="189">
        <f t="shared" si="640"/>
        <v>3.687E-2</v>
      </c>
      <c r="CS674" s="189">
        <f t="shared" si="640"/>
        <v>3.687E-2</v>
      </c>
      <c r="CT674" s="189">
        <f t="shared" si="628"/>
        <v>1.8599999999999998E-2</v>
      </c>
      <c r="CU674" s="189">
        <f t="shared" si="641"/>
        <v>1.8600000000000001E-3</v>
      </c>
      <c r="CV674" s="189">
        <f t="shared" si="641"/>
        <v>1.8600000000000001E-3</v>
      </c>
      <c r="CW674" s="189">
        <f t="shared" si="630"/>
        <v>2.9999999999999997E-4</v>
      </c>
      <c r="CX674" s="189">
        <f t="shared" si="642"/>
        <v>3.0000000000000001E-5</v>
      </c>
      <c r="CY674" s="189">
        <f t="shared" si="642"/>
        <v>3.0000000000000001E-5</v>
      </c>
      <c r="CZ674" s="195">
        <f t="shared" si="633"/>
        <v>9.5163096595881971</v>
      </c>
      <c r="DA674" s="195">
        <f t="shared" si="634"/>
        <v>142.95250453975794</v>
      </c>
      <c r="DB674" s="195">
        <f t="shared" si="635"/>
        <v>2.4593781154786405</v>
      </c>
      <c r="DC674" s="195">
        <f t="shared" si="636"/>
        <v>100.52091269519131</v>
      </c>
      <c r="DD674" s="195">
        <f t="shared" si="637"/>
        <v>2.4273890507965046</v>
      </c>
      <c r="DE674" s="195">
        <f t="shared" si="638"/>
        <v>88.028541887358315</v>
      </c>
      <c r="DF674" s="195">
        <f t="shared" si="639"/>
        <v>345.90503594817085</v>
      </c>
    </row>
    <row r="675" spans="89:110" x14ac:dyDescent="0.2">
      <c r="CK675" s="189">
        <v>673</v>
      </c>
      <c r="CL675" s="190">
        <f>'Litter calculation'!G$30+CK675</f>
        <v>43348</v>
      </c>
      <c r="CM675" s="193">
        <f t="shared" si="632"/>
        <v>9</v>
      </c>
      <c r="CN675" s="189">
        <f t="shared" si="623"/>
        <v>0.4</v>
      </c>
      <c r="CO675" s="194">
        <f t="shared" si="624"/>
        <v>0.02</v>
      </c>
      <c r="CP675" s="194">
        <f t="shared" si="625"/>
        <v>0.17499999999999999</v>
      </c>
      <c r="CQ675" s="189">
        <f t="shared" si="626"/>
        <v>0.36870000000000003</v>
      </c>
      <c r="CR675" s="189">
        <f t="shared" si="640"/>
        <v>3.687E-2</v>
      </c>
      <c r="CS675" s="189">
        <f t="shared" si="640"/>
        <v>3.687E-2</v>
      </c>
      <c r="CT675" s="189">
        <f t="shared" si="628"/>
        <v>1.8599999999999998E-2</v>
      </c>
      <c r="CU675" s="189">
        <f t="shared" si="641"/>
        <v>1.8600000000000001E-3</v>
      </c>
      <c r="CV675" s="189">
        <f t="shared" si="641"/>
        <v>1.8600000000000001E-3</v>
      </c>
      <c r="CW675" s="189">
        <f t="shared" si="630"/>
        <v>2.9999999999999997E-4</v>
      </c>
      <c r="CX675" s="189">
        <f t="shared" si="642"/>
        <v>3.0000000000000001E-5</v>
      </c>
      <c r="CY675" s="189">
        <f t="shared" si="642"/>
        <v>3.0000000000000001E-5</v>
      </c>
      <c r="CZ675" s="195">
        <f t="shared" si="633"/>
        <v>9.4884222724330201</v>
      </c>
      <c r="DA675" s="195">
        <f t="shared" si="634"/>
        <v>143.16214522061549</v>
      </c>
      <c r="DB675" s="195">
        <f t="shared" si="635"/>
        <v>2.4555453237797167</v>
      </c>
      <c r="DC675" s="195">
        <f t="shared" si="636"/>
        <v>100.53715971304442</v>
      </c>
      <c r="DD675" s="195">
        <f t="shared" si="637"/>
        <v>2.4293305534574969</v>
      </c>
      <c r="DE675" s="195">
        <f t="shared" si="638"/>
        <v>88.194448820714143</v>
      </c>
      <c r="DF675" s="195">
        <f t="shared" si="639"/>
        <v>346.26705190404425</v>
      </c>
    </row>
    <row r="676" spans="89:110" x14ac:dyDescent="0.2">
      <c r="CK676" s="189">
        <v>674</v>
      </c>
      <c r="CL676" s="190">
        <f>'Litter calculation'!G$30+CK676</f>
        <v>43349</v>
      </c>
      <c r="CM676" s="193">
        <f t="shared" si="632"/>
        <v>9</v>
      </c>
      <c r="CN676" s="189">
        <f t="shared" si="623"/>
        <v>0.4</v>
      </c>
      <c r="CO676" s="194">
        <f t="shared" si="624"/>
        <v>0.02</v>
      </c>
      <c r="CP676" s="194">
        <f t="shared" si="625"/>
        <v>0.17499999999999999</v>
      </c>
      <c r="CQ676" s="189">
        <f t="shared" si="626"/>
        <v>0.36870000000000003</v>
      </c>
      <c r="CR676" s="189">
        <f t="shared" si="640"/>
        <v>3.687E-2</v>
      </c>
      <c r="CS676" s="189">
        <f t="shared" si="640"/>
        <v>3.687E-2</v>
      </c>
      <c r="CT676" s="189">
        <f t="shared" si="628"/>
        <v>1.8599999999999998E-2</v>
      </c>
      <c r="CU676" s="189">
        <f t="shared" si="641"/>
        <v>1.8600000000000001E-3</v>
      </c>
      <c r="CV676" s="189">
        <f t="shared" si="641"/>
        <v>1.8600000000000001E-3</v>
      </c>
      <c r="CW676" s="189">
        <f t="shared" si="630"/>
        <v>2.9999999999999997E-4</v>
      </c>
      <c r="CX676" s="189">
        <f t="shared" si="642"/>
        <v>3.0000000000000001E-5</v>
      </c>
      <c r="CY676" s="189">
        <f t="shared" si="642"/>
        <v>3.0000000000000001E-5</v>
      </c>
      <c r="CZ676" s="195">
        <f t="shared" si="633"/>
        <v>9.4610487964886936</v>
      </c>
      <c r="DA676" s="195">
        <f t="shared" si="634"/>
        <v>143.37172301870166</v>
      </c>
      <c r="DB676" s="195">
        <f t="shared" si="635"/>
        <v>2.4517196544474986</v>
      </c>
      <c r="DC676" s="195">
        <f t="shared" si="636"/>
        <v>100.55340624349431</v>
      </c>
      <c r="DD676" s="195">
        <f t="shared" si="637"/>
        <v>2.4312684482798699</v>
      </c>
      <c r="DE676" s="195">
        <f t="shared" si="638"/>
        <v>88.360350776936627</v>
      </c>
      <c r="DF676" s="195">
        <f t="shared" si="639"/>
        <v>346.62951693834862</v>
      </c>
    </row>
    <row r="677" spans="89:110" x14ac:dyDescent="0.2">
      <c r="CK677" s="189">
        <v>675</v>
      </c>
      <c r="CL677" s="190">
        <f>'Litter calculation'!G$30+CK677</f>
        <v>43350</v>
      </c>
      <c r="CM677" s="193">
        <f t="shared" si="632"/>
        <v>9</v>
      </c>
      <c r="CN677" s="189">
        <f t="shared" si="623"/>
        <v>0.4</v>
      </c>
      <c r="CO677" s="194">
        <f t="shared" si="624"/>
        <v>0.02</v>
      </c>
      <c r="CP677" s="194">
        <f t="shared" si="625"/>
        <v>0.17499999999999999</v>
      </c>
      <c r="CQ677" s="189">
        <f t="shared" si="626"/>
        <v>0.36870000000000003</v>
      </c>
      <c r="CR677" s="189">
        <f t="shared" si="640"/>
        <v>3.687E-2</v>
      </c>
      <c r="CS677" s="189">
        <f t="shared" si="640"/>
        <v>3.687E-2</v>
      </c>
      <c r="CT677" s="189">
        <f t="shared" si="628"/>
        <v>1.8599999999999998E-2</v>
      </c>
      <c r="CU677" s="189">
        <f t="shared" si="641"/>
        <v>1.8600000000000001E-3</v>
      </c>
      <c r="CV677" s="189">
        <f t="shared" si="641"/>
        <v>1.8600000000000001E-3</v>
      </c>
      <c r="CW677" s="189">
        <f t="shared" si="630"/>
        <v>2.9999999999999997E-4</v>
      </c>
      <c r="CX677" s="189">
        <f t="shared" si="642"/>
        <v>3.0000000000000001E-5</v>
      </c>
      <c r="CY677" s="189">
        <f t="shared" si="642"/>
        <v>3.0000000000000001E-5</v>
      </c>
      <c r="CZ677" s="195">
        <f t="shared" si="633"/>
        <v>9.4341797613544518</v>
      </c>
      <c r="DA677" s="195">
        <f t="shared" si="634"/>
        <v>143.58123795287847</v>
      </c>
      <c r="DB677" s="195">
        <f t="shared" si="635"/>
        <v>2.4479010942466966</v>
      </c>
      <c r="DC677" s="195">
        <f t="shared" si="636"/>
        <v>100.56965228655559</v>
      </c>
      <c r="DD677" s="195">
        <f t="shared" si="637"/>
        <v>2.4332027419679663</v>
      </c>
      <c r="DE677" s="195">
        <f t="shared" si="638"/>
        <v>88.526247756175081</v>
      </c>
      <c r="DF677" s="195">
        <f t="shared" si="639"/>
        <v>346.99242159317828</v>
      </c>
    </row>
    <row r="678" spans="89:110" x14ac:dyDescent="0.2">
      <c r="CK678" s="189">
        <v>676</v>
      </c>
      <c r="CL678" s="190">
        <f>'Litter calculation'!G$30+CK678</f>
        <v>43351</v>
      </c>
      <c r="CM678" s="193">
        <f t="shared" si="632"/>
        <v>9</v>
      </c>
      <c r="CN678" s="189">
        <f t="shared" si="623"/>
        <v>0.4</v>
      </c>
      <c r="CO678" s="194">
        <f t="shared" si="624"/>
        <v>0.02</v>
      </c>
      <c r="CP678" s="194">
        <f t="shared" si="625"/>
        <v>0.17499999999999999</v>
      </c>
      <c r="CQ678" s="189">
        <f t="shared" si="626"/>
        <v>0.36870000000000003</v>
      </c>
      <c r="CR678" s="189">
        <f t="shared" si="640"/>
        <v>3.687E-2</v>
      </c>
      <c r="CS678" s="189">
        <f t="shared" si="640"/>
        <v>3.687E-2</v>
      </c>
      <c r="CT678" s="189">
        <f t="shared" si="628"/>
        <v>1.8599999999999998E-2</v>
      </c>
      <c r="CU678" s="189">
        <f t="shared" si="641"/>
        <v>1.8600000000000001E-3</v>
      </c>
      <c r="CV678" s="189">
        <f t="shared" si="641"/>
        <v>1.8600000000000001E-3</v>
      </c>
      <c r="CW678" s="189">
        <f t="shared" si="630"/>
        <v>2.9999999999999997E-4</v>
      </c>
      <c r="CX678" s="189">
        <f t="shared" si="642"/>
        <v>3.0000000000000001E-5</v>
      </c>
      <c r="CY678" s="189">
        <f t="shared" si="642"/>
        <v>3.0000000000000001E-5</v>
      </c>
      <c r="CZ678" s="195">
        <f t="shared" si="633"/>
        <v>9.4078058711509058</v>
      </c>
      <c r="DA678" s="195">
        <f t="shared" si="634"/>
        <v>143.79069004200224</v>
      </c>
      <c r="DB678" s="195">
        <f t="shared" si="635"/>
        <v>2.4440896299666162</v>
      </c>
      <c r="DC678" s="195">
        <f t="shared" si="636"/>
        <v>100.5858978422429</v>
      </c>
      <c r="DD678" s="195">
        <f t="shared" si="637"/>
        <v>2.4351334412136705</v>
      </c>
      <c r="DE678" s="195">
        <f t="shared" si="638"/>
        <v>88.692139758578818</v>
      </c>
      <c r="DF678" s="195">
        <f t="shared" si="639"/>
        <v>347.35575658515518</v>
      </c>
    </row>
    <row r="679" spans="89:110" x14ac:dyDescent="0.2">
      <c r="CK679" s="189">
        <v>677</v>
      </c>
      <c r="CL679" s="190">
        <f>'Litter calculation'!G$30+CK679</f>
        <v>43352</v>
      </c>
      <c r="CM679" s="193">
        <f t="shared" si="632"/>
        <v>9</v>
      </c>
      <c r="CN679" s="189">
        <f t="shared" si="623"/>
        <v>0.4</v>
      </c>
      <c r="CO679" s="194">
        <f t="shared" si="624"/>
        <v>0.02</v>
      </c>
      <c r="CP679" s="194">
        <f t="shared" si="625"/>
        <v>0.17499999999999999</v>
      </c>
      <c r="CQ679" s="189">
        <f t="shared" si="626"/>
        <v>0.36870000000000003</v>
      </c>
      <c r="CR679" s="189">
        <f t="shared" si="640"/>
        <v>3.687E-2</v>
      </c>
      <c r="CS679" s="189">
        <f t="shared" si="640"/>
        <v>3.687E-2</v>
      </c>
      <c r="CT679" s="189">
        <f t="shared" si="628"/>
        <v>1.8599999999999998E-2</v>
      </c>
      <c r="CU679" s="189">
        <f t="shared" si="641"/>
        <v>1.8600000000000001E-3</v>
      </c>
      <c r="CV679" s="189">
        <f t="shared" si="641"/>
        <v>1.8600000000000001E-3</v>
      </c>
      <c r="CW679" s="189">
        <f t="shared" si="630"/>
        <v>2.9999999999999997E-4</v>
      </c>
      <c r="CX679" s="189">
        <f t="shared" si="642"/>
        <v>3.0000000000000001E-5</v>
      </c>
      <c r="CY679" s="189">
        <f t="shared" si="642"/>
        <v>3.0000000000000001E-5</v>
      </c>
      <c r="CZ679" s="195">
        <f t="shared" si="633"/>
        <v>9.3819180013039443</v>
      </c>
      <c r="DA679" s="195">
        <f t="shared" si="634"/>
        <v>144.0000793049237</v>
      </c>
      <c r="DB679" s="195">
        <f t="shared" si="635"/>
        <v>2.4402852484211115</v>
      </c>
      <c r="DC679" s="195">
        <f t="shared" si="636"/>
        <v>100.60214291057083</v>
      </c>
      <c r="DD679" s="195">
        <f t="shared" si="637"/>
        <v>2.4370605526964315</v>
      </c>
      <c r="DE679" s="195">
        <f t="shared" si="638"/>
        <v>88.858026784297124</v>
      </c>
      <c r="DF679" s="195">
        <f t="shared" si="639"/>
        <v>347.71951280221316</v>
      </c>
    </row>
    <row r="680" spans="89:110" x14ac:dyDescent="0.2">
      <c r="CK680" s="189">
        <v>678</v>
      </c>
      <c r="CL680" s="190">
        <f>'Litter calculation'!G$30+CK680</f>
        <v>43353</v>
      </c>
      <c r="CM680" s="193">
        <f t="shared" si="632"/>
        <v>9</v>
      </c>
      <c r="CN680" s="189">
        <f t="shared" si="623"/>
        <v>0.4</v>
      </c>
      <c r="CO680" s="194">
        <f t="shared" si="624"/>
        <v>0.02</v>
      </c>
      <c r="CP680" s="194">
        <f t="shared" si="625"/>
        <v>0.17499999999999999</v>
      </c>
      <c r="CQ680" s="189">
        <f t="shared" si="626"/>
        <v>0.36870000000000003</v>
      </c>
      <c r="CR680" s="189">
        <f t="shared" si="640"/>
        <v>3.687E-2</v>
      </c>
      <c r="CS680" s="189">
        <f t="shared" si="640"/>
        <v>3.687E-2</v>
      </c>
      <c r="CT680" s="189">
        <f t="shared" si="628"/>
        <v>1.8599999999999998E-2</v>
      </c>
      <c r="CU680" s="189">
        <f t="shared" si="641"/>
        <v>1.8600000000000001E-3</v>
      </c>
      <c r="CV680" s="189">
        <f t="shared" si="641"/>
        <v>1.8600000000000001E-3</v>
      </c>
      <c r="CW680" s="189">
        <f t="shared" si="630"/>
        <v>2.9999999999999997E-4</v>
      </c>
      <c r="CX680" s="189">
        <f t="shared" si="642"/>
        <v>3.0000000000000001E-5</v>
      </c>
      <c r="CY680" s="189">
        <f t="shared" si="642"/>
        <v>3.0000000000000001E-5</v>
      </c>
      <c r="CZ680" s="195">
        <f t="shared" si="633"/>
        <v>9.3565071953879038</v>
      </c>
      <c r="DA680" s="195">
        <f t="shared" si="634"/>
        <v>144.20940576048784</v>
      </c>
      <c r="DB680" s="195">
        <f t="shared" si="635"/>
        <v>2.4364879364485406</v>
      </c>
      <c r="DC680" s="195">
        <f t="shared" si="636"/>
        <v>100.61838749155403</v>
      </c>
      <c r="DD680" s="195">
        <f t="shared" si="637"/>
        <v>2.4389840830832865</v>
      </c>
      <c r="DE680" s="195">
        <f t="shared" si="638"/>
        <v>89.023908833479311</v>
      </c>
      <c r="DF680" s="195">
        <f t="shared" si="639"/>
        <v>348.08368130044096</v>
      </c>
    </row>
    <row r="681" spans="89:110" x14ac:dyDescent="0.2">
      <c r="CK681" s="189">
        <v>679</v>
      </c>
      <c r="CL681" s="190">
        <f>'Litter calculation'!G$30+CK681</f>
        <v>43354</v>
      </c>
      <c r="CM681" s="193">
        <f t="shared" si="632"/>
        <v>9</v>
      </c>
      <c r="CN681" s="189">
        <f t="shared" si="623"/>
        <v>0.4</v>
      </c>
      <c r="CO681" s="194">
        <f t="shared" si="624"/>
        <v>0.02</v>
      </c>
      <c r="CP681" s="194">
        <f t="shared" si="625"/>
        <v>0.17499999999999999</v>
      </c>
      <c r="CQ681" s="189">
        <f t="shared" si="626"/>
        <v>0.36870000000000003</v>
      </c>
      <c r="CR681" s="189">
        <f t="shared" si="640"/>
        <v>3.687E-2</v>
      </c>
      <c r="CS681" s="189">
        <f t="shared" si="640"/>
        <v>3.687E-2</v>
      </c>
      <c r="CT681" s="189">
        <f t="shared" si="628"/>
        <v>1.8599999999999998E-2</v>
      </c>
      <c r="CU681" s="189">
        <f t="shared" si="641"/>
        <v>1.8600000000000001E-3</v>
      </c>
      <c r="CV681" s="189">
        <f t="shared" si="641"/>
        <v>1.8600000000000001E-3</v>
      </c>
      <c r="CW681" s="189">
        <f t="shared" si="630"/>
        <v>2.9999999999999997E-4</v>
      </c>
      <c r="CX681" s="189">
        <f t="shared" si="642"/>
        <v>3.0000000000000001E-5</v>
      </c>
      <c r="CY681" s="189">
        <f t="shared" si="642"/>
        <v>3.0000000000000001E-5</v>
      </c>
      <c r="CZ681" s="195">
        <f t="shared" si="633"/>
        <v>9.3315646620269206</v>
      </c>
      <c r="DA681" s="195">
        <f t="shared" si="634"/>
        <v>144.41866942753407</v>
      </c>
      <c r="DB681" s="195">
        <f t="shared" si="635"/>
        <v>2.4326976809117187</v>
      </c>
      <c r="DC681" s="195">
        <f t="shared" si="636"/>
        <v>100.63463158520712</v>
      </c>
      <c r="DD681" s="195">
        <f t="shared" si="637"/>
        <v>2.4409040390288825</v>
      </c>
      <c r="DE681" s="195">
        <f t="shared" si="638"/>
        <v>89.189785906274665</v>
      </c>
      <c r="DF681" s="195">
        <f t="shared" si="639"/>
        <v>348.44825330098342</v>
      </c>
    </row>
    <row r="682" spans="89:110" x14ac:dyDescent="0.2">
      <c r="CK682" s="189">
        <v>680</v>
      </c>
      <c r="CL682" s="190">
        <f>'Litter calculation'!G$30+CK682</f>
        <v>43355</v>
      </c>
      <c r="CM682" s="193">
        <f t="shared" si="632"/>
        <v>9</v>
      </c>
      <c r="CN682" s="189">
        <f t="shared" si="623"/>
        <v>0.4</v>
      </c>
      <c r="CO682" s="194">
        <f t="shared" si="624"/>
        <v>0.02</v>
      </c>
      <c r="CP682" s="194">
        <f t="shared" si="625"/>
        <v>0.17499999999999999</v>
      </c>
      <c r="CQ682" s="189">
        <f t="shared" si="626"/>
        <v>0.36870000000000003</v>
      </c>
      <c r="CR682" s="189">
        <f t="shared" si="640"/>
        <v>3.687E-2</v>
      </c>
      <c r="CS682" s="189">
        <f t="shared" si="640"/>
        <v>3.687E-2</v>
      </c>
      <c r="CT682" s="189">
        <f t="shared" si="628"/>
        <v>1.8599999999999998E-2</v>
      </c>
      <c r="CU682" s="189">
        <f t="shared" si="641"/>
        <v>1.8600000000000001E-3</v>
      </c>
      <c r="CV682" s="189">
        <f t="shared" si="641"/>
        <v>1.8600000000000001E-3</v>
      </c>
      <c r="CW682" s="189">
        <f t="shared" si="630"/>
        <v>2.9999999999999997E-4</v>
      </c>
      <c r="CX682" s="189">
        <f t="shared" si="642"/>
        <v>3.0000000000000001E-5</v>
      </c>
      <c r="CY682" s="189">
        <f t="shared" si="642"/>
        <v>3.0000000000000001E-5</v>
      </c>
      <c r="CZ682" s="195">
        <f t="shared" si="633"/>
        <v>9.3070817718533725</v>
      </c>
      <c r="DA682" s="195">
        <f t="shared" si="634"/>
        <v>144.62787032489609</v>
      </c>
      <c r="DB682" s="195">
        <f t="shared" si="635"/>
        <v>2.4289144686978745</v>
      </c>
      <c r="DC682" s="195">
        <f t="shared" si="636"/>
        <v>100.6508751915447</v>
      </c>
      <c r="DD682" s="195">
        <f t="shared" si="637"/>
        <v>2.4428204271755014</v>
      </c>
      <c r="DE682" s="195">
        <f t="shared" si="638"/>
        <v>89.355658002832484</v>
      </c>
      <c r="DF682" s="195">
        <f t="shared" si="639"/>
        <v>348.81322018700007</v>
      </c>
    </row>
    <row r="683" spans="89:110" x14ac:dyDescent="0.2">
      <c r="CK683" s="189">
        <v>681</v>
      </c>
      <c r="CL683" s="190">
        <f>'Litter calculation'!G$30+CK683</f>
        <v>43356</v>
      </c>
      <c r="CM683" s="193">
        <f t="shared" si="632"/>
        <v>9</v>
      </c>
      <c r="CN683" s="189">
        <f t="shared" si="623"/>
        <v>0.4</v>
      </c>
      <c r="CO683" s="194">
        <f t="shared" si="624"/>
        <v>0.02</v>
      </c>
      <c r="CP683" s="194">
        <f t="shared" si="625"/>
        <v>0.17499999999999999</v>
      </c>
      <c r="CQ683" s="189">
        <f t="shared" si="626"/>
        <v>0.36870000000000003</v>
      </c>
      <c r="CR683" s="189">
        <f t="shared" ref="CR683:CS702" si="643">IF($CM683=12,$D$50,IF($CM683&lt;=2,$D$50,IF($CM683&lt;=5,$D$52,IF($CM683&lt;=8,$D$54,$D$56))))</f>
        <v>3.687E-2</v>
      </c>
      <c r="CS683" s="189">
        <f t="shared" si="643"/>
        <v>3.687E-2</v>
      </c>
      <c r="CT683" s="189">
        <f t="shared" si="628"/>
        <v>1.8599999999999998E-2</v>
      </c>
      <c r="CU683" s="189">
        <f t="shared" ref="CU683:CV702" si="644">IF($CM683=12,$D$58,IF($CM683&lt;=2,$D$58,IF($CM683&lt;=5,$D$60,IF($CM683&lt;=8,$D$62,$D$64))))</f>
        <v>1.8600000000000001E-3</v>
      </c>
      <c r="CV683" s="189">
        <f t="shared" si="644"/>
        <v>1.8600000000000001E-3</v>
      </c>
      <c r="CW683" s="189">
        <f t="shared" si="630"/>
        <v>2.9999999999999997E-4</v>
      </c>
      <c r="CX683" s="189">
        <f t="shared" ref="CX683:CY702" si="645">IF($CM683=12,$D$66,IF($CM683&lt;=2,$D$66,IF($CM683&lt;=5,$D$68,IF($CM683&lt;=8,$D$70,$D$72))))</f>
        <v>3.0000000000000001E-5</v>
      </c>
      <c r="CY683" s="189">
        <f t="shared" si="645"/>
        <v>3.0000000000000001E-5</v>
      </c>
      <c r="CZ683" s="195">
        <f t="shared" si="633"/>
        <v>9.2830500545223771</v>
      </c>
      <c r="DA683" s="195">
        <f t="shared" si="634"/>
        <v>144.83700847140202</v>
      </c>
      <c r="DB683" s="195">
        <f t="shared" si="635"/>
        <v>2.4251382867186031</v>
      </c>
      <c r="DC683" s="195">
        <f t="shared" si="636"/>
        <v>100.6671183105814</v>
      </c>
      <c r="DD683" s="195">
        <f t="shared" si="637"/>
        <v>2.4447332541530815</v>
      </c>
      <c r="DE683" s="195">
        <f t="shared" si="638"/>
        <v>89.521525123302041</v>
      </c>
      <c r="DF683" s="195">
        <f t="shared" si="639"/>
        <v>349.17857350067948</v>
      </c>
    </row>
    <row r="684" spans="89:110" x14ac:dyDescent="0.2">
      <c r="CK684" s="189">
        <v>682</v>
      </c>
      <c r="CL684" s="190">
        <f>'Litter calculation'!G$30+CK684</f>
        <v>43357</v>
      </c>
      <c r="CM684" s="193">
        <f t="shared" si="632"/>
        <v>9</v>
      </c>
      <c r="CN684" s="189">
        <f t="shared" si="623"/>
        <v>0.4</v>
      </c>
      <c r="CO684" s="194">
        <f t="shared" si="624"/>
        <v>0.02</v>
      </c>
      <c r="CP684" s="194">
        <f t="shared" si="625"/>
        <v>0.17499999999999999</v>
      </c>
      <c r="CQ684" s="189">
        <f t="shared" si="626"/>
        <v>0.36870000000000003</v>
      </c>
      <c r="CR684" s="189">
        <f t="shared" si="643"/>
        <v>3.687E-2</v>
      </c>
      <c r="CS684" s="189">
        <f t="shared" si="643"/>
        <v>3.687E-2</v>
      </c>
      <c r="CT684" s="189">
        <f t="shared" si="628"/>
        <v>1.8599999999999998E-2</v>
      </c>
      <c r="CU684" s="189">
        <f t="shared" si="644"/>
        <v>1.8600000000000001E-3</v>
      </c>
      <c r="CV684" s="189">
        <f t="shared" si="644"/>
        <v>1.8600000000000001E-3</v>
      </c>
      <c r="CW684" s="189">
        <f t="shared" si="630"/>
        <v>2.9999999999999997E-4</v>
      </c>
      <c r="CX684" s="189">
        <f t="shared" si="645"/>
        <v>3.0000000000000001E-5</v>
      </c>
      <c r="CY684" s="189">
        <f t="shared" si="645"/>
        <v>3.0000000000000001E-5</v>
      </c>
      <c r="CZ684" s="195">
        <f t="shared" si="633"/>
        <v>9.2594611957813129</v>
      </c>
      <c r="DA684" s="195">
        <f t="shared" si="634"/>
        <v>145.04608388587425</v>
      </c>
      <c r="DB684" s="195">
        <f t="shared" si="635"/>
        <v>2.4213691219098217</v>
      </c>
      <c r="DC684" s="195">
        <f t="shared" si="636"/>
        <v>100.68336094233184</v>
      </c>
      <c r="DD684" s="195">
        <f t="shared" si="637"/>
        <v>2.4466425265792409</v>
      </c>
      <c r="DE684" s="195">
        <f t="shared" si="638"/>
        <v>89.687387267832634</v>
      </c>
      <c r="DF684" s="195">
        <f t="shared" si="639"/>
        <v>349.54430494030908</v>
      </c>
    </row>
    <row r="685" spans="89:110" x14ac:dyDescent="0.2">
      <c r="CK685" s="189">
        <v>683</v>
      </c>
      <c r="CL685" s="190">
        <f>'Litter calculation'!G$30+CK685</f>
        <v>43358</v>
      </c>
      <c r="CM685" s="193">
        <f t="shared" si="632"/>
        <v>9</v>
      </c>
      <c r="CN685" s="189">
        <f t="shared" si="623"/>
        <v>0.4</v>
      </c>
      <c r="CO685" s="194">
        <f t="shared" si="624"/>
        <v>0.02</v>
      </c>
      <c r="CP685" s="194">
        <f t="shared" si="625"/>
        <v>0.17499999999999999</v>
      </c>
      <c r="CQ685" s="189">
        <f t="shared" si="626"/>
        <v>0.36870000000000003</v>
      </c>
      <c r="CR685" s="189">
        <f t="shared" si="643"/>
        <v>3.687E-2</v>
      </c>
      <c r="CS685" s="189">
        <f t="shared" si="643"/>
        <v>3.687E-2</v>
      </c>
      <c r="CT685" s="189">
        <f t="shared" si="628"/>
        <v>1.8599999999999998E-2</v>
      </c>
      <c r="CU685" s="189">
        <f t="shared" si="644"/>
        <v>1.8600000000000001E-3</v>
      </c>
      <c r="CV685" s="189">
        <f t="shared" si="644"/>
        <v>1.8600000000000001E-3</v>
      </c>
      <c r="CW685" s="189">
        <f t="shared" si="630"/>
        <v>2.9999999999999997E-4</v>
      </c>
      <c r="CX685" s="189">
        <f t="shared" si="645"/>
        <v>3.0000000000000001E-5</v>
      </c>
      <c r="CY685" s="189">
        <f t="shared" si="645"/>
        <v>3.0000000000000001E-5</v>
      </c>
      <c r="CZ685" s="195">
        <f t="shared" si="633"/>
        <v>9.2363070345933309</v>
      </c>
      <c r="DA685" s="195">
        <f t="shared" si="634"/>
        <v>145.25509658712963</v>
      </c>
      <c r="DB685" s="195">
        <f t="shared" si="635"/>
        <v>2.4176069612317237</v>
      </c>
      <c r="DC685" s="195">
        <f t="shared" si="636"/>
        <v>100.69960308681064</v>
      </c>
      <c r="DD685" s="195">
        <f t="shared" si="637"/>
        <v>2.4485482510593006</v>
      </c>
      <c r="DE685" s="195">
        <f t="shared" si="638"/>
        <v>89.853244436573519</v>
      </c>
      <c r="DF685" s="195">
        <f t="shared" si="639"/>
        <v>349.91040635739813</v>
      </c>
    </row>
    <row r="686" spans="89:110" x14ac:dyDescent="0.2">
      <c r="CK686" s="189">
        <v>684</v>
      </c>
      <c r="CL686" s="190">
        <f>'Litter calculation'!G$30+CK686</f>
        <v>43359</v>
      </c>
      <c r="CM686" s="193">
        <f t="shared" si="632"/>
        <v>9</v>
      </c>
      <c r="CN686" s="189">
        <f t="shared" si="623"/>
        <v>0.4</v>
      </c>
      <c r="CO686" s="194">
        <f t="shared" si="624"/>
        <v>0.02</v>
      </c>
      <c r="CP686" s="194">
        <f t="shared" si="625"/>
        <v>0.17499999999999999</v>
      </c>
      <c r="CQ686" s="189">
        <f t="shared" si="626"/>
        <v>0.36870000000000003</v>
      </c>
      <c r="CR686" s="189">
        <f t="shared" si="643"/>
        <v>3.687E-2</v>
      </c>
      <c r="CS686" s="189">
        <f t="shared" si="643"/>
        <v>3.687E-2</v>
      </c>
      <c r="CT686" s="189">
        <f t="shared" si="628"/>
        <v>1.8599999999999998E-2</v>
      </c>
      <c r="CU686" s="189">
        <f t="shared" si="644"/>
        <v>1.8600000000000001E-3</v>
      </c>
      <c r="CV686" s="189">
        <f t="shared" si="644"/>
        <v>1.8600000000000001E-3</v>
      </c>
      <c r="CW686" s="189">
        <f t="shared" si="630"/>
        <v>2.9999999999999997E-4</v>
      </c>
      <c r="CX686" s="189">
        <f t="shared" si="645"/>
        <v>3.0000000000000001E-5</v>
      </c>
      <c r="CY686" s="189">
        <f t="shared" si="645"/>
        <v>3.0000000000000001E-5</v>
      </c>
      <c r="CZ686" s="195">
        <f t="shared" si="633"/>
        <v>9.2135795603138835</v>
      </c>
      <c r="DA686" s="195">
        <f t="shared" si="634"/>
        <v>145.46404659397925</v>
      </c>
      <c r="DB686" s="195">
        <f t="shared" si="635"/>
        <v>2.4138517916687343</v>
      </c>
      <c r="DC686" s="195">
        <f t="shared" si="636"/>
        <v>100.71584474403241</v>
      </c>
      <c r="DD686" s="195">
        <f t="shared" si="637"/>
        <v>2.4504504341863065</v>
      </c>
      <c r="DE686" s="195">
        <f t="shared" si="638"/>
        <v>90.019096629673982</v>
      </c>
      <c r="DF686" s="195">
        <f t="shared" si="639"/>
        <v>350.27686975385456</v>
      </c>
    </row>
    <row r="687" spans="89:110" x14ac:dyDescent="0.2">
      <c r="CK687" s="189">
        <v>685</v>
      </c>
      <c r="CL687" s="190">
        <f>'Litter calculation'!G$30+CK687</f>
        <v>43360</v>
      </c>
      <c r="CM687" s="193">
        <f t="shared" si="632"/>
        <v>9</v>
      </c>
      <c r="CN687" s="189">
        <f t="shared" si="623"/>
        <v>0.4</v>
      </c>
      <c r="CO687" s="194">
        <f t="shared" si="624"/>
        <v>0.02</v>
      </c>
      <c r="CP687" s="194">
        <f t="shared" si="625"/>
        <v>0.17499999999999999</v>
      </c>
      <c r="CQ687" s="189">
        <f t="shared" si="626"/>
        <v>0.36870000000000003</v>
      </c>
      <c r="CR687" s="189">
        <f t="shared" si="643"/>
        <v>3.687E-2</v>
      </c>
      <c r="CS687" s="189">
        <f t="shared" si="643"/>
        <v>3.687E-2</v>
      </c>
      <c r="CT687" s="189">
        <f t="shared" si="628"/>
        <v>1.8599999999999998E-2</v>
      </c>
      <c r="CU687" s="189">
        <f t="shared" si="644"/>
        <v>1.8600000000000001E-3</v>
      </c>
      <c r="CV687" s="189">
        <f t="shared" si="644"/>
        <v>1.8600000000000001E-3</v>
      </c>
      <c r="CW687" s="189">
        <f t="shared" si="630"/>
        <v>2.9999999999999997E-4</v>
      </c>
      <c r="CX687" s="189">
        <f t="shared" si="645"/>
        <v>3.0000000000000001E-5</v>
      </c>
      <c r="CY687" s="189">
        <f t="shared" si="645"/>
        <v>3.0000000000000001E-5</v>
      </c>
      <c r="CZ687" s="195">
        <f t="shared" si="633"/>
        <v>9.1912709099192806</v>
      </c>
      <c r="DA687" s="195">
        <f t="shared" si="634"/>
        <v>145.67293392522862</v>
      </c>
      <c r="DB687" s="195">
        <f t="shared" si="635"/>
        <v>2.4101036002294651</v>
      </c>
      <c r="DC687" s="195">
        <f t="shared" si="636"/>
        <v>100.73208591401178</v>
      </c>
      <c r="DD687" s="195">
        <f t="shared" si="637"/>
        <v>2.4523490825410534</v>
      </c>
      <c r="DE687" s="195">
        <f t="shared" si="638"/>
        <v>90.184943847283279</v>
      </c>
      <c r="DF687" s="195">
        <f t="shared" si="639"/>
        <v>350.6436872792134</v>
      </c>
    </row>
    <row r="688" spans="89:110" x14ac:dyDescent="0.2">
      <c r="CK688" s="189">
        <v>686</v>
      </c>
      <c r="CL688" s="190">
        <f>'Litter calculation'!G$30+CK688</f>
        <v>43361</v>
      </c>
      <c r="CM688" s="193">
        <f t="shared" si="632"/>
        <v>9</v>
      </c>
      <c r="CN688" s="189">
        <f t="shared" si="623"/>
        <v>0.4</v>
      </c>
      <c r="CO688" s="194">
        <f t="shared" si="624"/>
        <v>0.02</v>
      </c>
      <c r="CP688" s="194">
        <f t="shared" si="625"/>
        <v>0.17499999999999999</v>
      </c>
      <c r="CQ688" s="189">
        <f t="shared" si="626"/>
        <v>0.36870000000000003</v>
      </c>
      <c r="CR688" s="189">
        <f t="shared" si="643"/>
        <v>3.687E-2</v>
      </c>
      <c r="CS688" s="189">
        <f t="shared" si="643"/>
        <v>3.687E-2</v>
      </c>
      <c r="CT688" s="189">
        <f t="shared" si="628"/>
        <v>1.8599999999999998E-2</v>
      </c>
      <c r="CU688" s="189">
        <f t="shared" si="644"/>
        <v>1.8600000000000001E-3</v>
      </c>
      <c r="CV688" s="189">
        <f t="shared" si="644"/>
        <v>1.8600000000000001E-3</v>
      </c>
      <c r="CW688" s="189">
        <f t="shared" si="630"/>
        <v>2.9999999999999997E-4</v>
      </c>
      <c r="CX688" s="189">
        <f t="shared" si="645"/>
        <v>3.0000000000000001E-5</v>
      </c>
      <c r="CY688" s="189">
        <f t="shared" si="645"/>
        <v>3.0000000000000001E-5</v>
      </c>
      <c r="CZ688" s="195">
        <f t="shared" si="633"/>
        <v>9.1693733652863241</v>
      </c>
      <c r="DA688" s="195">
        <f t="shared" si="634"/>
        <v>145.8817585996776</v>
      </c>
      <c r="DB688" s="195">
        <f t="shared" si="635"/>
        <v>2.4063623739466693</v>
      </c>
      <c r="DC688" s="195">
        <f t="shared" si="636"/>
        <v>100.74832659676335</v>
      </c>
      <c r="DD688" s="195">
        <f t="shared" si="637"/>
        <v>2.4542442026921072</v>
      </c>
      <c r="DE688" s="195">
        <f t="shared" si="638"/>
        <v>90.350786089550681</v>
      </c>
      <c r="DF688" s="195">
        <f t="shared" si="639"/>
        <v>351.01085122791676</v>
      </c>
    </row>
    <row r="689" spans="89:110" x14ac:dyDescent="0.2">
      <c r="CK689" s="189">
        <v>687</v>
      </c>
      <c r="CL689" s="190">
        <f>'Litter calculation'!G$30+CK689</f>
        <v>43362</v>
      </c>
      <c r="CM689" s="193">
        <f t="shared" si="632"/>
        <v>9</v>
      </c>
      <c r="CN689" s="189">
        <f t="shared" si="623"/>
        <v>0.4</v>
      </c>
      <c r="CO689" s="194">
        <f t="shared" si="624"/>
        <v>0.02</v>
      </c>
      <c r="CP689" s="194">
        <f t="shared" si="625"/>
        <v>0.17499999999999999</v>
      </c>
      <c r="CQ689" s="189">
        <f t="shared" si="626"/>
        <v>0.36870000000000003</v>
      </c>
      <c r="CR689" s="189">
        <f t="shared" si="643"/>
        <v>3.687E-2</v>
      </c>
      <c r="CS689" s="189">
        <f t="shared" si="643"/>
        <v>3.687E-2</v>
      </c>
      <c r="CT689" s="189">
        <f t="shared" si="628"/>
        <v>1.8599999999999998E-2</v>
      </c>
      <c r="CU689" s="189">
        <f t="shared" si="644"/>
        <v>1.8600000000000001E-3</v>
      </c>
      <c r="CV689" s="189">
        <f t="shared" si="644"/>
        <v>1.8600000000000001E-3</v>
      </c>
      <c r="CW689" s="189">
        <f t="shared" si="630"/>
        <v>2.9999999999999997E-4</v>
      </c>
      <c r="CX689" s="189">
        <f t="shared" si="645"/>
        <v>3.0000000000000001E-5</v>
      </c>
      <c r="CY689" s="189">
        <f t="shared" si="645"/>
        <v>3.0000000000000001E-5</v>
      </c>
      <c r="CZ689" s="195">
        <f t="shared" si="633"/>
        <v>9.1478793505220626</v>
      </c>
      <c r="DA689" s="195">
        <f t="shared" si="634"/>
        <v>146.09052063612043</v>
      </c>
      <c r="DB689" s="195">
        <f t="shared" si="635"/>
        <v>2.4026280998771967</v>
      </c>
      <c r="DC689" s="195">
        <f t="shared" si="636"/>
        <v>100.76456679230175</v>
      </c>
      <c r="DD689" s="195">
        <f t="shared" si="637"/>
        <v>2.4561358011958272</v>
      </c>
      <c r="DE689" s="195">
        <f t="shared" si="638"/>
        <v>90.516623356625445</v>
      </c>
      <c r="DF689" s="195">
        <f t="shared" si="639"/>
        <v>351.37835403664269</v>
      </c>
    </row>
    <row r="690" spans="89:110" x14ac:dyDescent="0.2">
      <c r="CK690" s="189">
        <v>688</v>
      </c>
      <c r="CL690" s="190">
        <f>'Litter calculation'!G$30+CK690</f>
        <v>43363</v>
      </c>
      <c r="CM690" s="193">
        <f t="shared" si="632"/>
        <v>9</v>
      </c>
      <c r="CN690" s="189">
        <f t="shared" si="623"/>
        <v>0.4</v>
      </c>
      <c r="CO690" s="194">
        <f t="shared" si="624"/>
        <v>0.02</v>
      </c>
      <c r="CP690" s="194">
        <f t="shared" si="625"/>
        <v>0.17499999999999999</v>
      </c>
      <c r="CQ690" s="189">
        <f t="shared" si="626"/>
        <v>0.36870000000000003</v>
      </c>
      <c r="CR690" s="189">
        <f t="shared" si="643"/>
        <v>3.687E-2</v>
      </c>
      <c r="CS690" s="189">
        <f t="shared" si="643"/>
        <v>3.687E-2</v>
      </c>
      <c r="CT690" s="189">
        <f t="shared" si="628"/>
        <v>1.8599999999999998E-2</v>
      </c>
      <c r="CU690" s="189">
        <f t="shared" si="644"/>
        <v>1.8600000000000001E-3</v>
      </c>
      <c r="CV690" s="189">
        <f t="shared" si="644"/>
        <v>1.8600000000000001E-3</v>
      </c>
      <c r="CW690" s="189">
        <f t="shared" si="630"/>
        <v>2.9999999999999997E-4</v>
      </c>
      <c r="CX690" s="189">
        <f t="shared" si="645"/>
        <v>3.0000000000000001E-5</v>
      </c>
      <c r="CY690" s="189">
        <f t="shared" si="645"/>
        <v>3.0000000000000001E-5</v>
      </c>
      <c r="CZ690" s="195">
        <f t="shared" si="633"/>
        <v>9.1267814293427634</v>
      </c>
      <c r="DA690" s="195">
        <f t="shared" si="634"/>
        <v>146.29922005334566</v>
      </c>
      <c r="DB690" s="195">
        <f t="shared" si="635"/>
        <v>2.3989007651019492</v>
      </c>
      <c r="DC690" s="195">
        <f t="shared" si="636"/>
        <v>100.78080650064159</v>
      </c>
      <c r="DD690" s="195">
        <f t="shared" si="637"/>
        <v>2.4580238845963898</v>
      </c>
      <c r="DE690" s="195">
        <f t="shared" si="638"/>
        <v>90.682455648656827</v>
      </c>
      <c r="DF690" s="195">
        <f t="shared" si="639"/>
        <v>351.74618828168525</v>
      </c>
    </row>
    <row r="691" spans="89:110" x14ac:dyDescent="0.2">
      <c r="CK691" s="189">
        <v>689</v>
      </c>
      <c r="CL691" s="190">
        <f>'Litter calculation'!G$30+CK691</f>
        <v>43364</v>
      </c>
      <c r="CM691" s="193">
        <f t="shared" si="632"/>
        <v>9</v>
      </c>
      <c r="CN691" s="189">
        <f t="shared" si="623"/>
        <v>0.4</v>
      </c>
      <c r="CO691" s="194">
        <f t="shared" si="624"/>
        <v>0.02</v>
      </c>
      <c r="CP691" s="194">
        <f t="shared" si="625"/>
        <v>0.17499999999999999</v>
      </c>
      <c r="CQ691" s="189">
        <f t="shared" si="626"/>
        <v>0.36870000000000003</v>
      </c>
      <c r="CR691" s="189">
        <f t="shared" si="643"/>
        <v>3.687E-2</v>
      </c>
      <c r="CS691" s="189">
        <f t="shared" si="643"/>
        <v>3.687E-2</v>
      </c>
      <c r="CT691" s="189">
        <f t="shared" si="628"/>
        <v>1.8599999999999998E-2</v>
      </c>
      <c r="CU691" s="189">
        <f t="shared" si="644"/>
        <v>1.8600000000000001E-3</v>
      </c>
      <c r="CV691" s="189">
        <f t="shared" si="644"/>
        <v>1.8600000000000001E-3</v>
      </c>
      <c r="CW691" s="189">
        <f t="shared" si="630"/>
        <v>2.9999999999999997E-4</v>
      </c>
      <c r="CX691" s="189">
        <f t="shared" si="645"/>
        <v>3.0000000000000001E-5</v>
      </c>
      <c r="CY691" s="189">
        <f t="shared" si="645"/>
        <v>3.0000000000000001E-5</v>
      </c>
      <c r="CZ691" s="195">
        <f t="shared" si="633"/>
        <v>9.1060723025011825</v>
      </c>
      <c r="DA691" s="195">
        <f t="shared" si="634"/>
        <v>146.50785687013627</v>
      </c>
      <c r="DB691" s="195">
        <f t="shared" si="635"/>
        <v>2.3951803567258358</v>
      </c>
      <c r="DC691" s="195">
        <f t="shared" si="636"/>
        <v>100.79704572179749</v>
      </c>
      <c r="DD691" s="195">
        <f t="shared" si="637"/>
        <v>2.4599084594258098</v>
      </c>
      <c r="DE691" s="195">
        <f t="shared" si="638"/>
        <v>90.84828296579407</v>
      </c>
      <c r="DF691" s="195">
        <f t="shared" si="639"/>
        <v>352.11434667638065</v>
      </c>
    </row>
    <row r="692" spans="89:110" x14ac:dyDescent="0.2">
      <c r="CK692" s="189">
        <v>690</v>
      </c>
      <c r="CL692" s="190">
        <f>'Litter calculation'!G$30+CK692</f>
        <v>43365</v>
      </c>
      <c r="CM692" s="193">
        <f t="shared" si="632"/>
        <v>9</v>
      </c>
      <c r="CN692" s="189">
        <f t="shared" si="623"/>
        <v>0.4</v>
      </c>
      <c r="CO692" s="194">
        <f t="shared" si="624"/>
        <v>0.02</v>
      </c>
      <c r="CP692" s="194">
        <f t="shared" si="625"/>
        <v>0.17499999999999999</v>
      </c>
      <c r="CQ692" s="189">
        <f t="shared" si="626"/>
        <v>0.36870000000000003</v>
      </c>
      <c r="CR692" s="189">
        <f t="shared" si="643"/>
        <v>3.687E-2</v>
      </c>
      <c r="CS692" s="189">
        <f t="shared" si="643"/>
        <v>3.687E-2</v>
      </c>
      <c r="CT692" s="189">
        <f t="shared" si="628"/>
        <v>1.8599999999999998E-2</v>
      </c>
      <c r="CU692" s="189">
        <f t="shared" si="644"/>
        <v>1.8600000000000001E-3</v>
      </c>
      <c r="CV692" s="189">
        <f t="shared" si="644"/>
        <v>1.8600000000000001E-3</v>
      </c>
      <c r="CW692" s="189">
        <f t="shared" si="630"/>
        <v>2.9999999999999997E-4</v>
      </c>
      <c r="CX692" s="189">
        <f t="shared" si="645"/>
        <v>3.0000000000000001E-5</v>
      </c>
      <c r="CY692" s="189">
        <f t="shared" si="645"/>
        <v>3.0000000000000001E-5</v>
      </c>
      <c r="CZ692" s="195">
        <f t="shared" si="633"/>
        <v>9.0857448052612426</v>
      </c>
      <c r="DA692" s="195">
        <f t="shared" si="634"/>
        <v>146.71643110526955</v>
      </c>
      <c r="DB692" s="195">
        <f t="shared" si="635"/>
        <v>2.3914668618777277</v>
      </c>
      <c r="DC692" s="195">
        <f t="shared" si="636"/>
        <v>100.81328445578406</v>
      </c>
      <c r="DD692" s="195">
        <f t="shared" si="637"/>
        <v>2.4617895322039645</v>
      </c>
      <c r="DE692" s="195">
        <f t="shared" si="638"/>
        <v>91.014105308186416</v>
      </c>
      <c r="DF692" s="195">
        <f t="shared" si="639"/>
        <v>352.48282206858295</v>
      </c>
    </row>
    <row r="693" spans="89:110" x14ac:dyDescent="0.2">
      <c r="CK693" s="189">
        <v>691</v>
      </c>
      <c r="CL693" s="190">
        <f>'Litter calculation'!G$30+CK693</f>
        <v>43366</v>
      </c>
      <c r="CM693" s="193">
        <f t="shared" si="632"/>
        <v>9</v>
      </c>
      <c r="CN693" s="189">
        <f t="shared" si="623"/>
        <v>0.4</v>
      </c>
      <c r="CO693" s="194">
        <f t="shared" si="624"/>
        <v>0.02</v>
      </c>
      <c r="CP693" s="194">
        <f t="shared" si="625"/>
        <v>0.17499999999999999</v>
      </c>
      <c r="CQ693" s="189">
        <f t="shared" si="626"/>
        <v>0.36870000000000003</v>
      </c>
      <c r="CR693" s="189">
        <f t="shared" si="643"/>
        <v>3.687E-2</v>
      </c>
      <c r="CS693" s="189">
        <f t="shared" si="643"/>
        <v>3.687E-2</v>
      </c>
      <c r="CT693" s="189">
        <f t="shared" si="628"/>
        <v>1.8599999999999998E-2</v>
      </c>
      <c r="CU693" s="189">
        <f t="shared" si="644"/>
        <v>1.8600000000000001E-3</v>
      </c>
      <c r="CV693" s="189">
        <f t="shared" si="644"/>
        <v>1.8600000000000001E-3</v>
      </c>
      <c r="CW693" s="189">
        <f t="shared" si="630"/>
        <v>2.9999999999999997E-4</v>
      </c>
      <c r="CX693" s="189">
        <f t="shared" si="645"/>
        <v>3.0000000000000001E-5</v>
      </c>
      <c r="CY693" s="189">
        <f t="shared" si="645"/>
        <v>3.0000000000000001E-5</v>
      </c>
      <c r="CZ693" s="195">
        <f t="shared" si="633"/>
        <v>9.0657919049192479</v>
      </c>
      <c r="DA693" s="195">
        <f t="shared" si="634"/>
        <v>146.9249427775172</v>
      </c>
      <c r="DB693" s="195">
        <f t="shared" si="635"/>
        <v>2.3877602677104144</v>
      </c>
      <c r="DC693" s="195">
        <f t="shared" si="636"/>
        <v>100.82952270261592</v>
      </c>
      <c r="DD693" s="195">
        <f t="shared" si="637"/>
        <v>2.4636671094386151</v>
      </c>
      <c r="DE693" s="195">
        <f t="shared" si="638"/>
        <v>91.179922675983107</v>
      </c>
      <c r="DF693" s="195">
        <f t="shared" si="639"/>
        <v>352.85160743818454</v>
      </c>
    </row>
    <row r="694" spans="89:110" x14ac:dyDescent="0.2">
      <c r="CK694" s="189">
        <v>692</v>
      </c>
      <c r="CL694" s="190">
        <f>'Litter calculation'!G$30+CK694</f>
        <v>43367</v>
      </c>
      <c r="CM694" s="193">
        <f t="shared" si="632"/>
        <v>9</v>
      </c>
      <c r="CN694" s="189">
        <f t="shared" si="623"/>
        <v>0.4</v>
      </c>
      <c r="CO694" s="194">
        <f t="shared" si="624"/>
        <v>0.02</v>
      </c>
      <c r="CP694" s="194">
        <f t="shared" si="625"/>
        <v>0.17499999999999999</v>
      </c>
      <c r="CQ694" s="189">
        <f t="shared" si="626"/>
        <v>0.36870000000000003</v>
      </c>
      <c r="CR694" s="189">
        <f t="shared" si="643"/>
        <v>3.687E-2</v>
      </c>
      <c r="CS694" s="189">
        <f t="shared" si="643"/>
        <v>3.687E-2</v>
      </c>
      <c r="CT694" s="189">
        <f t="shared" si="628"/>
        <v>1.8599999999999998E-2</v>
      </c>
      <c r="CU694" s="189">
        <f t="shared" si="644"/>
        <v>1.8600000000000001E-3</v>
      </c>
      <c r="CV694" s="189">
        <f t="shared" si="644"/>
        <v>1.8600000000000001E-3</v>
      </c>
      <c r="CW694" s="189">
        <f t="shared" si="630"/>
        <v>2.9999999999999997E-4</v>
      </c>
      <c r="CX694" s="189">
        <f t="shared" si="645"/>
        <v>3.0000000000000001E-5</v>
      </c>
      <c r="CY694" s="189">
        <f t="shared" si="645"/>
        <v>3.0000000000000001E-5</v>
      </c>
      <c r="CZ694" s="195">
        <f t="shared" si="633"/>
        <v>9.0462066983707832</v>
      </c>
      <c r="DA694" s="195">
        <f t="shared" si="634"/>
        <v>147.13339190564525</v>
      </c>
      <c r="DB694" s="195">
        <f t="shared" si="635"/>
        <v>2.3840605614005592</v>
      </c>
      <c r="DC694" s="195">
        <f t="shared" si="636"/>
        <v>100.84576046230768</v>
      </c>
      <c r="DD694" s="195">
        <f t="shared" si="637"/>
        <v>2.4655411976254298</v>
      </c>
      <c r="DE694" s="195">
        <f t="shared" si="638"/>
        <v>91.345735069333386</v>
      </c>
      <c r="DF694" s="195">
        <f t="shared" si="639"/>
        <v>353.2206958946831</v>
      </c>
    </row>
    <row r="695" spans="89:110" x14ac:dyDescent="0.2">
      <c r="CK695" s="189">
        <v>693</v>
      </c>
      <c r="CL695" s="190">
        <f>'Litter calculation'!G$30+CK695</f>
        <v>43368</v>
      </c>
      <c r="CM695" s="193">
        <f t="shared" si="632"/>
        <v>9</v>
      </c>
      <c r="CN695" s="189">
        <f t="shared" si="623"/>
        <v>0.4</v>
      </c>
      <c r="CO695" s="194">
        <f t="shared" si="624"/>
        <v>0.02</v>
      </c>
      <c r="CP695" s="194">
        <f t="shared" si="625"/>
        <v>0.17499999999999999</v>
      </c>
      <c r="CQ695" s="189">
        <f t="shared" si="626"/>
        <v>0.36870000000000003</v>
      </c>
      <c r="CR695" s="189">
        <f t="shared" si="643"/>
        <v>3.687E-2</v>
      </c>
      <c r="CS695" s="189">
        <f t="shared" si="643"/>
        <v>3.687E-2</v>
      </c>
      <c r="CT695" s="189">
        <f t="shared" si="628"/>
        <v>1.8599999999999998E-2</v>
      </c>
      <c r="CU695" s="189">
        <f t="shared" si="644"/>
        <v>1.8600000000000001E-3</v>
      </c>
      <c r="CV695" s="189">
        <f t="shared" si="644"/>
        <v>1.8600000000000001E-3</v>
      </c>
      <c r="CW695" s="189">
        <f t="shared" si="630"/>
        <v>2.9999999999999997E-4</v>
      </c>
      <c r="CX695" s="189">
        <f t="shared" si="645"/>
        <v>3.0000000000000001E-5</v>
      </c>
      <c r="CY695" s="189">
        <f t="shared" si="645"/>
        <v>3.0000000000000001E-5</v>
      </c>
      <c r="CZ695" s="195">
        <f t="shared" si="633"/>
        <v>9.0269824097224465</v>
      </c>
      <c r="DA695" s="195">
        <f t="shared" si="634"/>
        <v>147.34177850841417</v>
      </c>
      <c r="DB695" s="195">
        <f t="shared" si="635"/>
        <v>2.3803677301486541</v>
      </c>
      <c r="DC695" s="195">
        <f t="shared" si="636"/>
        <v>100.86199773487395</v>
      </c>
      <c r="DD695" s="195">
        <f t="shared" si="637"/>
        <v>2.4674118032480057</v>
      </c>
      <c r="DE695" s="195">
        <f t="shared" si="638"/>
        <v>91.511542488386482</v>
      </c>
      <c r="DF695" s="195">
        <f t="shared" si="639"/>
        <v>353.59008067479374</v>
      </c>
    </row>
    <row r="696" spans="89:110" x14ac:dyDescent="0.2">
      <c r="CK696" s="189">
        <v>694</v>
      </c>
      <c r="CL696" s="190">
        <f>'Litter calculation'!G$30+CK696</f>
        <v>43369</v>
      </c>
      <c r="CM696" s="193">
        <f t="shared" si="632"/>
        <v>9</v>
      </c>
      <c r="CN696" s="189">
        <f t="shared" si="623"/>
        <v>0.4</v>
      </c>
      <c r="CO696" s="194">
        <f t="shared" si="624"/>
        <v>0.02</v>
      </c>
      <c r="CP696" s="194">
        <f t="shared" si="625"/>
        <v>0.17499999999999999</v>
      </c>
      <c r="CQ696" s="189">
        <f t="shared" si="626"/>
        <v>0.36870000000000003</v>
      </c>
      <c r="CR696" s="189">
        <f t="shared" si="643"/>
        <v>3.687E-2</v>
      </c>
      <c r="CS696" s="189">
        <f t="shared" si="643"/>
        <v>3.687E-2</v>
      </c>
      <c r="CT696" s="189">
        <f t="shared" si="628"/>
        <v>1.8599999999999998E-2</v>
      </c>
      <c r="CU696" s="189">
        <f t="shared" si="644"/>
        <v>1.8600000000000001E-3</v>
      </c>
      <c r="CV696" s="189">
        <f t="shared" si="644"/>
        <v>1.8600000000000001E-3</v>
      </c>
      <c r="CW696" s="189">
        <f t="shared" si="630"/>
        <v>2.9999999999999997E-4</v>
      </c>
      <c r="CX696" s="189">
        <f t="shared" si="645"/>
        <v>3.0000000000000001E-5</v>
      </c>
      <c r="CY696" s="189">
        <f t="shared" si="645"/>
        <v>3.0000000000000001E-5</v>
      </c>
      <c r="CZ696" s="195">
        <f t="shared" si="633"/>
        <v>9.0081123879475893</v>
      </c>
      <c r="DA696" s="195">
        <f t="shared" si="634"/>
        <v>147.55010260457868</v>
      </c>
      <c r="DB696" s="195">
        <f t="shared" si="635"/>
        <v>2.3766817611789768</v>
      </c>
      <c r="DC696" s="195">
        <f t="shared" si="636"/>
        <v>100.87823452032936</v>
      </c>
      <c r="DD696" s="195">
        <f t="shared" si="637"/>
        <v>2.4692789327778919</v>
      </c>
      <c r="DE696" s="195">
        <f t="shared" si="638"/>
        <v>91.677344933291621</v>
      </c>
      <c r="DF696" s="195">
        <f t="shared" si="639"/>
        <v>353.95975514010416</v>
      </c>
    </row>
    <row r="697" spans="89:110" x14ac:dyDescent="0.2">
      <c r="CK697" s="189">
        <v>695</v>
      </c>
      <c r="CL697" s="190">
        <f>'Litter calculation'!G$30+CK697</f>
        <v>43370</v>
      </c>
      <c r="CM697" s="193">
        <f t="shared" si="632"/>
        <v>9</v>
      </c>
      <c r="CN697" s="189">
        <f t="shared" si="623"/>
        <v>0.4</v>
      </c>
      <c r="CO697" s="194">
        <f t="shared" si="624"/>
        <v>0.02</v>
      </c>
      <c r="CP697" s="194">
        <f t="shared" si="625"/>
        <v>0.17499999999999999</v>
      </c>
      <c r="CQ697" s="189">
        <f t="shared" si="626"/>
        <v>0.36870000000000003</v>
      </c>
      <c r="CR697" s="189">
        <f t="shared" si="643"/>
        <v>3.687E-2</v>
      </c>
      <c r="CS697" s="189">
        <f t="shared" si="643"/>
        <v>3.687E-2</v>
      </c>
      <c r="CT697" s="189">
        <f t="shared" si="628"/>
        <v>1.8599999999999998E-2</v>
      </c>
      <c r="CU697" s="189">
        <f t="shared" si="644"/>
        <v>1.8600000000000001E-3</v>
      </c>
      <c r="CV697" s="189">
        <f t="shared" si="644"/>
        <v>1.8600000000000001E-3</v>
      </c>
      <c r="CW697" s="189">
        <f t="shared" si="630"/>
        <v>2.9999999999999997E-4</v>
      </c>
      <c r="CX697" s="189">
        <f t="shared" si="645"/>
        <v>3.0000000000000001E-5</v>
      </c>
      <c r="CY697" s="189">
        <f t="shared" si="645"/>
        <v>3.0000000000000001E-5</v>
      </c>
      <c r="CZ697" s="195">
        <f t="shared" si="633"/>
        <v>8.9895901045852682</v>
      </c>
      <c r="DA697" s="195">
        <f t="shared" si="634"/>
        <v>147.75836421288801</v>
      </c>
      <c r="DB697" s="195">
        <f t="shared" si="635"/>
        <v>2.3730026417395451</v>
      </c>
      <c r="DC697" s="195">
        <f t="shared" si="636"/>
        <v>100.8944708186885</v>
      </c>
      <c r="DD697" s="195">
        <f t="shared" si="637"/>
        <v>2.4711425926746116</v>
      </c>
      <c r="DE697" s="195">
        <f t="shared" si="638"/>
        <v>91.843142404198019</v>
      </c>
      <c r="DF697" s="195">
        <f t="shared" si="639"/>
        <v>354.32971277477395</v>
      </c>
    </row>
    <row r="698" spans="89:110" x14ac:dyDescent="0.2">
      <c r="CK698" s="189">
        <v>696</v>
      </c>
      <c r="CL698" s="190">
        <f>'Litter calculation'!G$30+CK698</f>
        <v>43371</v>
      </c>
      <c r="CM698" s="193">
        <f t="shared" si="632"/>
        <v>9</v>
      </c>
      <c r="CN698" s="189">
        <f t="shared" si="623"/>
        <v>0.4</v>
      </c>
      <c r="CO698" s="194">
        <f t="shared" si="624"/>
        <v>0.02</v>
      </c>
      <c r="CP698" s="194">
        <f t="shared" si="625"/>
        <v>0.17499999999999999</v>
      </c>
      <c r="CQ698" s="189">
        <f t="shared" si="626"/>
        <v>0.36870000000000003</v>
      </c>
      <c r="CR698" s="189">
        <f t="shared" si="643"/>
        <v>3.687E-2</v>
      </c>
      <c r="CS698" s="189">
        <f t="shared" si="643"/>
        <v>3.687E-2</v>
      </c>
      <c r="CT698" s="189">
        <f t="shared" si="628"/>
        <v>1.8599999999999998E-2</v>
      </c>
      <c r="CU698" s="189">
        <f t="shared" si="644"/>
        <v>1.8600000000000001E-3</v>
      </c>
      <c r="CV698" s="189">
        <f t="shared" si="644"/>
        <v>1.8600000000000001E-3</v>
      </c>
      <c r="CW698" s="189">
        <f t="shared" si="630"/>
        <v>2.9999999999999997E-4</v>
      </c>
      <c r="CX698" s="189">
        <f t="shared" si="645"/>
        <v>3.0000000000000001E-5</v>
      </c>
      <c r="CY698" s="189">
        <f t="shared" si="645"/>
        <v>3.0000000000000001E-5</v>
      </c>
      <c r="CZ698" s="195">
        <f t="shared" si="633"/>
        <v>8.9714091514815859</v>
      </c>
      <c r="DA698" s="195">
        <f t="shared" si="634"/>
        <v>147.96656335208567</v>
      </c>
      <c r="DB698" s="195">
        <f t="shared" si="635"/>
        <v>2.369330359102074</v>
      </c>
      <c r="DC698" s="195">
        <f t="shared" si="636"/>
        <v>100.910706629966</v>
      </c>
      <c r="DD698" s="195">
        <f t="shared" si="637"/>
        <v>2.4730027893856845</v>
      </c>
      <c r="DE698" s="195">
        <f t="shared" si="638"/>
        <v>92.008934901254904</v>
      </c>
      <c r="DF698" s="195">
        <f t="shared" si="639"/>
        <v>354.69994718327598</v>
      </c>
    </row>
    <row r="699" spans="89:110" x14ac:dyDescent="0.2">
      <c r="CK699" s="189">
        <v>697</v>
      </c>
      <c r="CL699" s="190">
        <f>'Litter calculation'!G$30+CK699</f>
        <v>43372</v>
      </c>
      <c r="CM699" s="193">
        <f t="shared" si="632"/>
        <v>9</v>
      </c>
      <c r="CN699" s="189">
        <f t="shared" si="623"/>
        <v>0.4</v>
      </c>
      <c r="CO699" s="194">
        <f t="shared" si="624"/>
        <v>0.02</v>
      </c>
      <c r="CP699" s="194">
        <f t="shared" si="625"/>
        <v>0.17499999999999999</v>
      </c>
      <c r="CQ699" s="189">
        <f t="shared" si="626"/>
        <v>0.36870000000000003</v>
      </c>
      <c r="CR699" s="189">
        <f t="shared" si="643"/>
        <v>3.687E-2</v>
      </c>
      <c r="CS699" s="189">
        <f t="shared" si="643"/>
        <v>3.687E-2</v>
      </c>
      <c r="CT699" s="189">
        <f t="shared" si="628"/>
        <v>1.8599999999999998E-2</v>
      </c>
      <c r="CU699" s="189">
        <f t="shared" si="644"/>
        <v>1.8600000000000001E-3</v>
      </c>
      <c r="CV699" s="189">
        <f t="shared" si="644"/>
        <v>1.8600000000000001E-3</v>
      </c>
      <c r="CW699" s="189">
        <f t="shared" si="630"/>
        <v>2.9999999999999997E-4</v>
      </c>
      <c r="CX699" s="189">
        <f t="shared" si="645"/>
        <v>3.0000000000000001E-5</v>
      </c>
      <c r="CY699" s="189">
        <f t="shared" si="645"/>
        <v>3.0000000000000001E-5</v>
      </c>
      <c r="CZ699" s="195">
        <f t="shared" si="633"/>
        <v>8.9535632385726682</v>
      </c>
      <c r="DA699" s="195">
        <f t="shared" si="634"/>
        <v>148.17470004090961</v>
      </c>
      <c r="DB699" s="195">
        <f t="shared" si="635"/>
        <v>2.365664900561931</v>
      </c>
      <c r="DC699" s="195">
        <f t="shared" si="636"/>
        <v>100.92694195417647</v>
      </c>
      <c r="DD699" s="195">
        <f t="shared" si="637"/>
        <v>2.4748595293466491</v>
      </c>
      <c r="DE699" s="195">
        <f t="shared" si="638"/>
        <v>92.174722424611474</v>
      </c>
      <c r="DF699" s="195">
        <f t="shared" si="639"/>
        <v>355.07045208817874</v>
      </c>
    </row>
    <row r="700" spans="89:110" x14ac:dyDescent="0.2">
      <c r="CK700" s="189">
        <v>698</v>
      </c>
      <c r="CL700" s="190">
        <f>'Litter calculation'!G$30+CK700</f>
        <v>43373</v>
      </c>
      <c r="CM700" s="193">
        <f t="shared" si="632"/>
        <v>9</v>
      </c>
      <c r="CN700" s="189">
        <f t="shared" si="623"/>
        <v>0.4</v>
      </c>
      <c r="CO700" s="194">
        <f t="shared" si="624"/>
        <v>0.02</v>
      </c>
      <c r="CP700" s="194">
        <f t="shared" si="625"/>
        <v>0.17499999999999999</v>
      </c>
      <c r="CQ700" s="189">
        <f t="shared" si="626"/>
        <v>0.36870000000000003</v>
      </c>
      <c r="CR700" s="189">
        <f t="shared" si="643"/>
        <v>3.687E-2</v>
      </c>
      <c r="CS700" s="189">
        <f t="shared" si="643"/>
        <v>3.687E-2</v>
      </c>
      <c r="CT700" s="189">
        <f t="shared" si="628"/>
        <v>1.8599999999999998E-2</v>
      </c>
      <c r="CU700" s="189">
        <f t="shared" si="644"/>
        <v>1.8600000000000001E-3</v>
      </c>
      <c r="CV700" s="189">
        <f t="shared" si="644"/>
        <v>1.8600000000000001E-3</v>
      </c>
      <c r="CW700" s="189">
        <f t="shared" si="630"/>
        <v>2.9999999999999997E-4</v>
      </c>
      <c r="CX700" s="189">
        <f t="shared" si="645"/>
        <v>3.0000000000000001E-5</v>
      </c>
      <c r="CY700" s="189">
        <f t="shared" si="645"/>
        <v>3.0000000000000001E-5</v>
      </c>
      <c r="CZ700" s="195">
        <f t="shared" si="633"/>
        <v>8.9360461917084866</v>
      </c>
      <c r="DA700" s="195">
        <f t="shared" si="634"/>
        <v>148.3827742980921</v>
      </c>
      <c r="DB700" s="195">
        <f t="shared" si="635"/>
        <v>2.3620062534380915</v>
      </c>
      <c r="DC700" s="195">
        <f t="shared" si="636"/>
        <v>100.94317679133452</v>
      </c>
      <c r="DD700" s="195">
        <f t="shared" si="637"/>
        <v>2.4767128189810848</v>
      </c>
      <c r="DE700" s="195">
        <f t="shared" si="638"/>
        <v>92.340504974416945</v>
      </c>
      <c r="DF700" s="195">
        <f t="shared" si="639"/>
        <v>355.44122132797122</v>
      </c>
    </row>
    <row r="701" spans="89:110" x14ac:dyDescent="0.2">
      <c r="CK701" s="189">
        <v>699</v>
      </c>
      <c r="CL701" s="190">
        <f>'Litter calculation'!G$30+CK701</f>
        <v>43374</v>
      </c>
      <c r="CM701" s="193">
        <f t="shared" si="632"/>
        <v>10</v>
      </c>
      <c r="CN701" s="189">
        <f t="shared" si="623"/>
        <v>0.4</v>
      </c>
      <c r="CO701" s="194">
        <f t="shared" si="624"/>
        <v>0.02</v>
      </c>
      <c r="CP701" s="194">
        <f t="shared" si="625"/>
        <v>0.17499999999999999</v>
      </c>
      <c r="CQ701" s="189">
        <f t="shared" si="626"/>
        <v>0.36870000000000003</v>
      </c>
      <c r="CR701" s="189">
        <f t="shared" si="643"/>
        <v>3.687E-2</v>
      </c>
      <c r="CS701" s="189">
        <f t="shared" si="643"/>
        <v>3.687E-2</v>
      </c>
      <c r="CT701" s="189">
        <f t="shared" si="628"/>
        <v>1.8599999999999998E-2</v>
      </c>
      <c r="CU701" s="189">
        <f t="shared" si="644"/>
        <v>1.8600000000000001E-3</v>
      </c>
      <c r="CV701" s="189">
        <f t="shared" si="644"/>
        <v>1.8600000000000001E-3</v>
      </c>
      <c r="CW701" s="189">
        <f t="shared" si="630"/>
        <v>2.9999999999999997E-4</v>
      </c>
      <c r="CX701" s="189">
        <f t="shared" si="645"/>
        <v>3.0000000000000001E-5</v>
      </c>
      <c r="CY701" s="189">
        <f t="shared" si="645"/>
        <v>3.0000000000000001E-5</v>
      </c>
      <c r="CZ701" s="195">
        <f t="shared" si="633"/>
        <v>8.9188519505167907</v>
      </c>
      <c r="DA701" s="195">
        <f t="shared" si="634"/>
        <v>148.59078614235986</v>
      </c>
      <c r="DB701" s="195">
        <f t="shared" si="635"/>
        <v>2.3583544050730967</v>
      </c>
      <c r="DC701" s="195">
        <f t="shared" si="636"/>
        <v>100.95941114145477</v>
      </c>
      <c r="DD701" s="195">
        <f t="shared" si="637"/>
        <v>2.4785626647006342</v>
      </c>
      <c r="DE701" s="195">
        <f t="shared" si="638"/>
        <v>92.506282550820529</v>
      </c>
      <c r="DF701" s="195">
        <f t="shared" si="639"/>
        <v>355.81224885492566</v>
      </c>
    </row>
    <row r="702" spans="89:110" x14ac:dyDescent="0.2">
      <c r="CK702" s="189">
        <v>700</v>
      </c>
      <c r="CL702" s="190">
        <f>'Litter calculation'!G$30+CK702</f>
        <v>43375</v>
      </c>
      <c r="CM702" s="193">
        <f t="shared" si="632"/>
        <v>10</v>
      </c>
      <c r="CN702" s="189">
        <f t="shared" si="623"/>
        <v>0.4</v>
      </c>
      <c r="CO702" s="194">
        <f t="shared" si="624"/>
        <v>0.02</v>
      </c>
      <c r="CP702" s="194">
        <f t="shared" si="625"/>
        <v>0.17499999999999999</v>
      </c>
      <c r="CQ702" s="189">
        <f t="shared" si="626"/>
        <v>0.36870000000000003</v>
      </c>
      <c r="CR702" s="189">
        <f t="shared" si="643"/>
        <v>3.687E-2</v>
      </c>
      <c r="CS702" s="189">
        <f t="shared" si="643"/>
        <v>3.687E-2</v>
      </c>
      <c r="CT702" s="189">
        <f t="shared" si="628"/>
        <v>1.8599999999999998E-2</v>
      </c>
      <c r="CU702" s="189">
        <f t="shared" si="644"/>
        <v>1.8600000000000001E-3</v>
      </c>
      <c r="CV702" s="189">
        <f t="shared" si="644"/>
        <v>1.8600000000000001E-3</v>
      </c>
      <c r="CW702" s="189">
        <f t="shared" si="630"/>
        <v>2.9999999999999997E-4</v>
      </c>
      <c r="CX702" s="189">
        <f t="shared" si="645"/>
        <v>3.0000000000000001E-5</v>
      </c>
      <c r="CY702" s="189">
        <f t="shared" si="645"/>
        <v>3.0000000000000001E-5</v>
      </c>
      <c r="CZ702" s="195">
        <f t="shared" si="633"/>
        <v>8.9019745663064</v>
      </c>
      <c r="DA702" s="195">
        <f t="shared" si="634"/>
        <v>148.79873559243393</v>
      </c>
      <c r="DB702" s="195">
        <f t="shared" si="635"/>
        <v>2.3547093428330079</v>
      </c>
      <c r="DC702" s="195">
        <f t="shared" si="636"/>
        <v>100.97564500455181</v>
      </c>
      <c r="DD702" s="195">
        <f t="shared" si="637"/>
        <v>2.4804090729050254</v>
      </c>
      <c r="DE702" s="195">
        <f t="shared" si="638"/>
        <v>92.672055153971414</v>
      </c>
      <c r="DF702" s="195">
        <f t="shared" si="639"/>
        <v>356.18352873300165</v>
      </c>
    </row>
    <row r="703" spans="89:110" x14ac:dyDescent="0.2">
      <c r="CK703" s="189">
        <v>701</v>
      </c>
      <c r="CL703" s="190">
        <f>'Litter calculation'!G$30+CK703</f>
        <v>43376</v>
      </c>
      <c r="CM703" s="193">
        <f t="shared" si="632"/>
        <v>10</v>
      </c>
      <c r="CN703" s="189">
        <f t="shared" si="623"/>
        <v>0.4</v>
      </c>
      <c r="CO703" s="194">
        <f t="shared" si="624"/>
        <v>0.02</v>
      </c>
      <c r="CP703" s="194">
        <f t="shared" si="625"/>
        <v>0.17499999999999999</v>
      </c>
      <c r="CQ703" s="189">
        <f t="shared" si="626"/>
        <v>0.36870000000000003</v>
      </c>
      <c r="CR703" s="189">
        <f t="shared" ref="CR703:CS722" si="646">IF($CM703=12,$D$50,IF($CM703&lt;=2,$D$50,IF($CM703&lt;=5,$D$52,IF($CM703&lt;=8,$D$54,$D$56))))</f>
        <v>3.687E-2</v>
      </c>
      <c r="CS703" s="189">
        <f t="shared" si="646"/>
        <v>3.687E-2</v>
      </c>
      <c r="CT703" s="189">
        <f t="shared" si="628"/>
        <v>1.8599999999999998E-2</v>
      </c>
      <c r="CU703" s="189">
        <f t="shared" ref="CU703:CV722" si="647">IF($CM703=12,$D$58,IF($CM703&lt;=2,$D$58,IF($CM703&lt;=5,$D$60,IF($CM703&lt;=8,$D$62,$D$64))))</f>
        <v>1.8600000000000001E-3</v>
      </c>
      <c r="CV703" s="189">
        <f t="shared" si="647"/>
        <v>1.8600000000000001E-3</v>
      </c>
      <c r="CW703" s="189">
        <f t="shared" si="630"/>
        <v>2.9999999999999997E-4</v>
      </c>
      <c r="CX703" s="189">
        <f t="shared" ref="CX703:CY722" si="648">IF($CM703=12,$D$66,IF($CM703&lt;=2,$D$66,IF($CM703&lt;=5,$D$68,IF($CM703&lt;=8,$D$70,$D$72))))</f>
        <v>3.0000000000000001E-5</v>
      </c>
      <c r="CY703" s="189">
        <f t="shared" si="648"/>
        <v>3.0000000000000001E-5</v>
      </c>
      <c r="CZ703" s="195">
        <f t="shared" si="633"/>
        <v>8.8854082000091363</v>
      </c>
      <c r="DA703" s="195">
        <f t="shared" si="634"/>
        <v>149.00662266702977</v>
      </c>
      <c r="DB703" s="195">
        <f t="shared" si="635"/>
        <v>2.3510710541073645</v>
      </c>
      <c r="DC703" s="195">
        <f t="shared" si="636"/>
        <v>100.99187838064026</v>
      </c>
      <c r="DD703" s="195">
        <f t="shared" si="637"/>
        <v>2.4822520499820939</v>
      </c>
      <c r="DE703" s="195">
        <f t="shared" si="638"/>
        <v>92.837822784018812</v>
      </c>
      <c r="DF703" s="195">
        <f t="shared" si="639"/>
        <v>356.55505513578748</v>
      </c>
    </row>
    <row r="704" spans="89:110" x14ac:dyDescent="0.2">
      <c r="CK704" s="189">
        <v>702</v>
      </c>
      <c r="CL704" s="190">
        <f>'Litter calculation'!G$30+CK704</f>
        <v>43377</v>
      </c>
      <c r="CM704" s="193">
        <f t="shared" si="632"/>
        <v>10</v>
      </c>
      <c r="CN704" s="189">
        <f t="shared" si="623"/>
        <v>0.4</v>
      </c>
      <c r="CO704" s="194">
        <f t="shared" si="624"/>
        <v>0.02</v>
      </c>
      <c r="CP704" s="194">
        <f t="shared" si="625"/>
        <v>0.17499999999999999</v>
      </c>
      <c r="CQ704" s="189">
        <f t="shared" si="626"/>
        <v>0.36870000000000003</v>
      </c>
      <c r="CR704" s="189">
        <f t="shared" si="646"/>
        <v>3.687E-2</v>
      </c>
      <c r="CS704" s="189">
        <f t="shared" si="646"/>
        <v>3.687E-2</v>
      </c>
      <c r="CT704" s="189">
        <f t="shared" si="628"/>
        <v>1.8599999999999998E-2</v>
      </c>
      <c r="CU704" s="189">
        <f t="shared" si="647"/>
        <v>1.8600000000000001E-3</v>
      </c>
      <c r="CV704" s="189">
        <f t="shared" si="647"/>
        <v>1.8600000000000001E-3</v>
      </c>
      <c r="CW704" s="189">
        <f t="shared" si="630"/>
        <v>2.9999999999999997E-4</v>
      </c>
      <c r="CX704" s="189">
        <f t="shared" si="648"/>
        <v>3.0000000000000001E-5</v>
      </c>
      <c r="CY704" s="189">
        <f t="shared" si="648"/>
        <v>3.0000000000000001E-5</v>
      </c>
      <c r="CZ704" s="195">
        <f t="shared" si="633"/>
        <v>8.8691471201596794</v>
      </c>
      <c r="DA704" s="195">
        <f t="shared" si="634"/>
        <v>149.21444738485721</v>
      </c>
      <c r="DB704" s="195">
        <f t="shared" si="635"/>
        <v>2.3474395263091394</v>
      </c>
      <c r="DC704" s="195">
        <f t="shared" si="636"/>
        <v>101.00811126973474</v>
      </c>
      <c r="DD704" s="195">
        <f t="shared" si="637"/>
        <v>2.4840916023078052</v>
      </c>
      <c r="DE704" s="195">
        <f t="shared" si="638"/>
        <v>93.003585441111895</v>
      </c>
      <c r="DF704" s="195">
        <f t="shared" si="639"/>
        <v>356.92682234448046</v>
      </c>
    </row>
    <row r="705" spans="89:110" x14ac:dyDescent="0.2">
      <c r="CK705" s="189">
        <v>703</v>
      </c>
      <c r="CL705" s="190">
        <f>'Litter calculation'!G$30+CK705</f>
        <v>43378</v>
      </c>
      <c r="CM705" s="193">
        <f t="shared" si="632"/>
        <v>10</v>
      </c>
      <c r="CN705" s="189">
        <f t="shared" si="623"/>
        <v>0.4</v>
      </c>
      <c r="CO705" s="194">
        <f t="shared" si="624"/>
        <v>0.02</v>
      </c>
      <c r="CP705" s="194">
        <f t="shared" si="625"/>
        <v>0.17499999999999999</v>
      </c>
      <c r="CQ705" s="189">
        <f t="shared" si="626"/>
        <v>0.36870000000000003</v>
      </c>
      <c r="CR705" s="189">
        <f t="shared" si="646"/>
        <v>3.687E-2</v>
      </c>
      <c r="CS705" s="189">
        <f t="shared" si="646"/>
        <v>3.687E-2</v>
      </c>
      <c r="CT705" s="189">
        <f t="shared" si="628"/>
        <v>1.8599999999999998E-2</v>
      </c>
      <c r="CU705" s="189">
        <f t="shared" si="647"/>
        <v>1.8600000000000001E-3</v>
      </c>
      <c r="CV705" s="189">
        <f t="shared" si="647"/>
        <v>1.8600000000000001E-3</v>
      </c>
      <c r="CW705" s="189">
        <f t="shared" si="630"/>
        <v>2.9999999999999997E-4</v>
      </c>
      <c r="CX705" s="189">
        <f t="shared" si="648"/>
        <v>3.0000000000000001E-5</v>
      </c>
      <c r="CY705" s="189">
        <f t="shared" si="648"/>
        <v>3.0000000000000001E-5</v>
      </c>
      <c r="CZ705" s="195">
        <f t="shared" si="633"/>
        <v>8.853185700912654</v>
      </c>
      <c r="DA705" s="195">
        <f t="shared" si="634"/>
        <v>149.42220976462048</v>
      </c>
      <c r="DB705" s="195">
        <f t="shared" si="635"/>
        <v>2.343814746874695</v>
      </c>
      <c r="DC705" s="195">
        <f t="shared" si="636"/>
        <v>101.02434367184985</v>
      </c>
      <c r="DD705" s="195">
        <f t="shared" si="637"/>
        <v>2.4859277362462762</v>
      </c>
      <c r="DE705" s="195">
        <f t="shared" si="638"/>
        <v>93.169343125399863</v>
      </c>
      <c r="DF705" s="195">
        <f t="shared" si="639"/>
        <v>357.2988247459038</v>
      </c>
    </row>
    <row r="706" spans="89:110" x14ac:dyDescent="0.2">
      <c r="CK706" s="189">
        <v>704</v>
      </c>
      <c r="CL706" s="190">
        <f>'Litter calculation'!G$30+CK706</f>
        <v>43379</v>
      </c>
      <c r="CM706" s="193">
        <f t="shared" si="632"/>
        <v>10</v>
      </c>
      <c r="CN706" s="189">
        <f t="shared" si="623"/>
        <v>0.4</v>
      </c>
      <c r="CO706" s="194">
        <f t="shared" si="624"/>
        <v>0.02</v>
      </c>
      <c r="CP706" s="194">
        <f t="shared" si="625"/>
        <v>0.17499999999999999</v>
      </c>
      <c r="CQ706" s="189">
        <f t="shared" si="626"/>
        <v>0.36870000000000003</v>
      </c>
      <c r="CR706" s="189">
        <f t="shared" si="646"/>
        <v>3.687E-2</v>
      </c>
      <c r="CS706" s="189">
        <f t="shared" si="646"/>
        <v>3.687E-2</v>
      </c>
      <c r="CT706" s="189">
        <f t="shared" si="628"/>
        <v>1.8599999999999998E-2</v>
      </c>
      <c r="CU706" s="189">
        <f t="shared" si="647"/>
        <v>1.8600000000000001E-3</v>
      </c>
      <c r="CV706" s="189">
        <f t="shared" si="647"/>
        <v>1.8600000000000001E-3</v>
      </c>
      <c r="CW706" s="189">
        <f t="shared" si="630"/>
        <v>2.9999999999999997E-4</v>
      </c>
      <c r="CX706" s="189">
        <f t="shared" si="648"/>
        <v>3.0000000000000001E-5</v>
      </c>
      <c r="CY706" s="189">
        <f t="shared" si="648"/>
        <v>3.0000000000000001E-5</v>
      </c>
      <c r="CZ706" s="195">
        <f t="shared" si="633"/>
        <v>8.8375184200962558</v>
      </c>
      <c r="DA706" s="195">
        <f t="shared" si="634"/>
        <v>149.62990982501819</v>
      </c>
      <c r="DB706" s="195">
        <f t="shared" si="635"/>
        <v>2.3401967032637407</v>
      </c>
      <c r="DC706" s="195">
        <f t="shared" si="636"/>
        <v>101.04057558700021</v>
      </c>
      <c r="DD706" s="195">
        <f t="shared" si="637"/>
        <v>2.4877604581497978</v>
      </c>
      <c r="DE706" s="195">
        <f t="shared" si="638"/>
        <v>93.335095837031886</v>
      </c>
      <c r="DF706" s="195">
        <f t="shared" si="639"/>
        <v>357.67105683056008</v>
      </c>
    </row>
    <row r="707" spans="89:110" x14ac:dyDescent="0.2">
      <c r="CK707" s="189">
        <v>705</v>
      </c>
      <c r="CL707" s="190">
        <f>'Litter calculation'!G$30+CK707</f>
        <v>43380</v>
      </c>
      <c r="CM707" s="193">
        <f t="shared" si="632"/>
        <v>10</v>
      </c>
      <c r="CN707" s="189">
        <f t="shared" ref="CN707:CN770" si="649">IF($CM707=12,D$37,IF($CM707&lt;=2,D$37,IF($CM707&lt;=5,D$40,IF($CM707&lt;=8,D$43,D$46))))</f>
        <v>0.4</v>
      </c>
      <c r="CO707" s="194">
        <f t="shared" ref="CO707:CO770" si="650">IF($CM707=12,D$39,IF($CM707&lt;=2,D$39,IF($CM707&lt;=5,D$42,IF($CM707&lt;=8,D$45,D$48))))</f>
        <v>0.02</v>
      </c>
      <c r="CP707" s="194">
        <f t="shared" ref="CP707:CP770" si="651">IF($CM707=12,D$38,IF($CM707&lt;=2,D$38,IF($CM707&lt;=5,D$41,IF($CM707&lt;=8,D$44,D$47))))</f>
        <v>0.17499999999999999</v>
      </c>
      <c r="CQ707" s="189">
        <f t="shared" ref="CQ707:CQ770" si="652">IF($CM707=12,$D$49,IF($CM707&lt;=2,$D$49,IF($CM707&lt;=5,$D$51,IF($CM707&lt;=8,$D$53,$D$55))))</f>
        <v>0.36870000000000003</v>
      </c>
      <c r="CR707" s="189">
        <f t="shared" si="646"/>
        <v>3.687E-2</v>
      </c>
      <c r="CS707" s="189">
        <f t="shared" si="646"/>
        <v>3.687E-2</v>
      </c>
      <c r="CT707" s="189">
        <f t="shared" ref="CT707:CT770" si="653">IF($CM707=12,$D$57,IF($CM707&lt;=2,$D$57,IF($CM707&lt;=5,$D$59,IF($CM707&lt;=8,$D$61,$D$63))))</f>
        <v>1.8599999999999998E-2</v>
      </c>
      <c r="CU707" s="189">
        <f t="shared" si="647"/>
        <v>1.8600000000000001E-3</v>
      </c>
      <c r="CV707" s="189">
        <f t="shared" si="647"/>
        <v>1.8600000000000001E-3</v>
      </c>
      <c r="CW707" s="189">
        <f t="shared" ref="CW707:CW770" si="654">IF($CM707=12,$D$65,IF($CM707&lt;=2,$D$65,IF($CM707&lt;=5,$D$67,IF($CM707&lt;=8,$D$69,$D$71))))</f>
        <v>2.9999999999999997E-4</v>
      </c>
      <c r="CX707" s="189">
        <f t="shared" si="648"/>
        <v>3.0000000000000001E-5</v>
      </c>
      <c r="CY707" s="189">
        <f t="shared" si="648"/>
        <v>3.0000000000000001E-5</v>
      </c>
      <c r="CZ707" s="195">
        <f t="shared" si="633"/>
        <v>8.8221398573017478</v>
      </c>
      <c r="DA707" s="195">
        <f t="shared" si="634"/>
        <v>149.83754758474336</v>
      </c>
      <c r="DB707" s="195">
        <f t="shared" si="635"/>
        <v>2.3365853829592895</v>
      </c>
      <c r="DC707" s="195">
        <f t="shared" si="636"/>
        <v>101.05680701520041</v>
      </c>
      <c r="DD707" s="195">
        <f t="shared" si="637"/>
        <v>2.4895897743588566</v>
      </c>
      <c r="DE707" s="195">
        <f t="shared" si="638"/>
        <v>93.500843576157152</v>
      </c>
      <c r="DF707" s="195">
        <f t="shared" si="639"/>
        <v>358.04351319072083</v>
      </c>
    </row>
    <row r="708" spans="89:110" x14ac:dyDescent="0.2">
      <c r="CK708" s="189">
        <v>706</v>
      </c>
      <c r="CL708" s="190">
        <f>'Litter calculation'!G$30+CK708</f>
        <v>43381</v>
      </c>
      <c r="CM708" s="193">
        <f t="shared" ref="CM708:CM771" si="655">MONTH(CL708)</f>
        <v>10</v>
      </c>
      <c r="CN708" s="189">
        <f t="shared" si="649"/>
        <v>0.4</v>
      </c>
      <c r="CO708" s="194">
        <f t="shared" si="650"/>
        <v>0.02</v>
      </c>
      <c r="CP708" s="194">
        <f t="shared" si="651"/>
        <v>0.17499999999999999</v>
      </c>
      <c r="CQ708" s="189">
        <f t="shared" si="652"/>
        <v>0.36870000000000003</v>
      </c>
      <c r="CR708" s="189">
        <f t="shared" si="646"/>
        <v>3.687E-2</v>
      </c>
      <c r="CS708" s="189">
        <f t="shared" si="646"/>
        <v>3.687E-2</v>
      </c>
      <c r="CT708" s="189">
        <f t="shared" si="653"/>
        <v>1.8599999999999998E-2</v>
      </c>
      <c r="CU708" s="189">
        <f t="shared" si="647"/>
        <v>1.8600000000000001E-3</v>
      </c>
      <c r="CV708" s="189">
        <f t="shared" si="647"/>
        <v>1.8600000000000001E-3</v>
      </c>
      <c r="CW708" s="189">
        <f t="shared" si="654"/>
        <v>2.9999999999999997E-4</v>
      </c>
      <c r="CX708" s="189">
        <f t="shared" si="648"/>
        <v>3.0000000000000001E-5</v>
      </c>
      <c r="CY708" s="189">
        <f t="shared" si="648"/>
        <v>3.0000000000000001E-5</v>
      </c>
      <c r="CZ708" s="195">
        <f t="shared" si="633"/>
        <v>8.8070446920081551</v>
      </c>
      <c r="DA708" s="195">
        <f t="shared" si="634"/>
        <v>150.04512306248336</v>
      </c>
      <c r="DB708" s="195">
        <f t="shared" si="635"/>
        <v>2.332980773467614</v>
      </c>
      <c r="DC708" s="195">
        <f t="shared" si="636"/>
        <v>101.07303795646506</v>
      </c>
      <c r="DD708" s="195">
        <f t="shared" si="637"/>
        <v>2.4914156912021568</v>
      </c>
      <c r="DE708" s="195">
        <f t="shared" si="638"/>
        <v>93.66658634292483</v>
      </c>
      <c r="DF708" s="195">
        <f t="shared" si="639"/>
        <v>358.41618851855117</v>
      </c>
    </row>
    <row r="709" spans="89:110" x14ac:dyDescent="0.2">
      <c r="CK709" s="189">
        <v>707</v>
      </c>
      <c r="CL709" s="190">
        <f>'Litter calculation'!G$30+CK709</f>
        <v>43382</v>
      </c>
      <c r="CM709" s="193">
        <f t="shared" si="655"/>
        <v>10</v>
      </c>
      <c r="CN709" s="189">
        <f t="shared" si="649"/>
        <v>0.4</v>
      </c>
      <c r="CO709" s="194">
        <f t="shared" si="650"/>
        <v>0.02</v>
      </c>
      <c r="CP709" s="194">
        <f t="shared" si="651"/>
        <v>0.17499999999999999</v>
      </c>
      <c r="CQ709" s="189">
        <f t="shared" si="652"/>
        <v>0.36870000000000003</v>
      </c>
      <c r="CR709" s="189">
        <f t="shared" si="646"/>
        <v>3.687E-2</v>
      </c>
      <c r="CS709" s="189">
        <f t="shared" si="646"/>
        <v>3.687E-2</v>
      </c>
      <c r="CT709" s="189">
        <f t="shared" si="653"/>
        <v>1.8599999999999998E-2</v>
      </c>
      <c r="CU709" s="189">
        <f t="shared" si="647"/>
        <v>1.8600000000000001E-3</v>
      </c>
      <c r="CV709" s="189">
        <f t="shared" si="647"/>
        <v>1.8600000000000001E-3</v>
      </c>
      <c r="CW709" s="189">
        <f t="shared" si="654"/>
        <v>2.9999999999999997E-4</v>
      </c>
      <c r="CX709" s="189">
        <f t="shared" si="648"/>
        <v>3.0000000000000001E-5</v>
      </c>
      <c r="CY709" s="189">
        <f t="shared" si="648"/>
        <v>3.0000000000000001E-5</v>
      </c>
      <c r="CZ709" s="195">
        <f t="shared" si="633"/>
        <v>8.7922277017415329</v>
      </c>
      <c r="DA709" s="195">
        <f t="shared" si="634"/>
        <v>150.25263627692001</v>
      </c>
      <c r="DB709" s="195">
        <f t="shared" si="635"/>
        <v>2.3293828623182038</v>
      </c>
      <c r="DC709" s="195">
        <f t="shared" si="636"/>
        <v>101.08926841080878</v>
      </c>
      <c r="DD709" s="195">
        <f t="shared" si="637"/>
        <v>2.4932382149966421</v>
      </c>
      <c r="DE709" s="195">
        <f t="shared" si="638"/>
        <v>93.832324137484093</v>
      </c>
      <c r="DF709" s="195">
        <f t="shared" si="639"/>
        <v>358.78907760426927</v>
      </c>
    </row>
    <row r="710" spans="89:110" x14ac:dyDescent="0.2">
      <c r="CK710" s="189">
        <v>708</v>
      </c>
      <c r="CL710" s="190">
        <f>'Litter calculation'!G$30+CK710</f>
        <v>43383</v>
      </c>
      <c r="CM710" s="193">
        <f t="shared" si="655"/>
        <v>10</v>
      </c>
      <c r="CN710" s="189">
        <f t="shared" si="649"/>
        <v>0.4</v>
      </c>
      <c r="CO710" s="194">
        <f t="shared" si="650"/>
        <v>0.02</v>
      </c>
      <c r="CP710" s="194">
        <f t="shared" si="651"/>
        <v>0.17499999999999999</v>
      </c>
      <c r="CQ710" s="189">
        <f t="shared" si="652"/>
        <v>0.36870000000000003</v>
      </c>
      <c r="CR710" s="189">
        <f t="shared" si="646"/>
        <v>3.687E-2</v>
      </c>
      <c r="CS710" s="189">
        <f t="shared" si="646"/>
        <v>3.687E-2</v>
      </c>
      <c r="CT710" s="189">
        <f t="shared" si="653"/>
        <v>1.8599999999999998E-2</v>
      </c>
      <c r="CU710" s="189">
        <f t="shared" si="647"/>
        <v>1.8600000000000001E-3</v>
      </c>
      <c r="CV710" s="189">
        <f t="shared" si="647"/>
        <v>1.8600000000000001E-3</v>
      </c>
      <c r="CW710" s="189">
        <f t="shared" si="654"/>
        <v>2.9999999999999997E-4</v>
      </c>
      <c r="CX710" s="189">
        <f t="shared" si="648"/>
        <v>3.0000000000000001E-5</v>
      </c>
      <c r="CY710" s="189">
        <f t="shared" si="648"/>
        <v>3.0000000000000001E-5</v>
      </c>
      <c r="CZ710" s="195">
        <f t="shared" si="633"/>
        <v>8.7776837602681415</v>
      </c>
      <c r="DA710" s="195">
        <f t="shared" si="634"/>
        <v>150.4600872467295</v>
      </c>
      <c r="DB710" s="195">
        <f t="shared" si="635"/>
        <v>2.3257916370637215</v>
      </c>
      <c r="DC710" s="195">
        <f t="shared" si="636"/>
        <v>101.10549837824618</v>
      </c>
      <c r="DD710" s="195">
        <f t="shared" si="637"/>
        <v>2.4950573520475174</v>
      </c>
      <c r="DE710" s="195">
        <f t="shared" si="638"/>
        <v>93.998056959984098</v>
      </c>
      <c r="DF710" s="195">
        <f t="shared" si="639"/>
        <v>359.16217533433917</v>
      </c>
    </row>
    <row r="711" spans="89:110" x14ac:dyDescent="0.2">
      <c r="CK711" s="189">
        <v>709</v>
      </c>
      <c r="CL711" s="190">
        <f>'Litter calculation'!G$30+CK711</f>
        <v>43384</v>
      </c>
      <c r="CM711" s="193">
        <f t="shared" si="655"/>
        <v>10</v>
      </c>
      <c r="CN711" s="189">
        <f t="shared" si="649"/>
        <v>0.4</v>
      </c>
      <c r="CO711" s="194">
        <f t="shared" si="650"/>
        <v>0.02</v>
      </c>
      <c r="CP711" s="194">
        <f t="shared" si="651"/>
        <v>0.17499999999999999</v>
      </c>
      <c r="CQ711" s="189">
        <f t="shared" si="652"/>
        <v>0.36870000000000003</v>
      </c>
      <c r="CR711" s="189">
        <f t="shared" si="646"/>
        <v>3.687E-2</v>
      </c>
      <c r="CS711" s="189">
        <f t="shared" si="646"/>
        <v>3.687E-2</v>
      </c>
      <c r="CT711" s="189">
        <f t="shared" si="653"/>
        <v>1.8599999999999998E-2</v>
      </c>
      <c r="CU711" s="189">
        <f t="shared" si="647"/>
        <v>1.8600000000000001E-3</v>
      </c>
      <c r="CV711" s="189">
        <f t="shared" si="647"/>
        <v>1.8600000000000001E-3</v>
      </c>
      <c r="CW711" s="189">
        <f t="shared" si="654"/>
        <v>2.9999999999999997E-4</v>
      </c>
      <c r="CX711" s="189">
        <f t="shared" si="648"/>
        <v>3.0000000000000001E-5</v>
      </c>
      <c r="CY711" s="189">
        <f t="shared" si="648"/>
        <v>3.0000000000000001E-5</v>
      </c>
      <c r="CZ711" s="195">
        <f t="shared" si="633"/>
        <v>8.7634078358209262</v>
      </c>
      <c r="DA711" s="195">
        <f t="shared" si="634"/>
        <v>150.6674759905824</v>
      </c>
      <c r="DB711" s="195">
        <f t="shared" si="635"/>
        <v>2.3222070852799606</v>
      </c>
      <c r="DC711" s="195">
        <f t="shared" si="636"/>
        <v>101.12172785879186</v>
      </c>
      <c r="DD711" s="195">
        <f t="shared" si="637"/>
        <v>2.4968731086482716</v>
      </c>
      <c r="DE711" s="195">
        <f t="shared" si="638"/>
        <v>94.163784810574001</v>
      </c>
      <c r="DF711" s="195">
        <f t="shared" si="639"/>
        <v>359.53547668969742</v>
      </c>
    </row>
    <row r="712" spans="89:110" x14ac:dyDescent="0.2">
      <c r="CK712" s="189">
        <v>710</v>
      </c>
      <c r="CL712" s="190">
        <f>'Litter calculation'!G$30+CK712</f>
        <v>43385</v>
      </c>
      <c r="CM712" s="193">
        <f t="shared" si="655"/>
        <v>10</v>
      </c>
      <c r="CN712" s="189">
        <f t="shared" si="649"/>
        <v>0.4</v>
      </c>
      <c r="CO712" s="194">
        <f t="shared" si="650"/>
        <v>0.02</v>
      </c>
      <c r="CP712" s="194">
        <f t="shared" si="651"/>
        <v>0.17499999999999999</v>
      </c>
      <c r="CQ712" s="189">
        <f t="shared" si="652"/>
        <v>0.36870000000000003</v>
      </c>
      <c r="CR712" s="189">
        <f t="shared" si="646"/>
        <v>3.687E-2</v>
      </c>
      <c r="CS712" s="189">
        <f t="shared" si="646"/>
        <v>3.687E-2</v>
      </c>
      <c r="CT712" s="189">
        <f t="shared" si="653"/>
        <v>1.8599999999999998E-2</v>
      </c>
      <c r="CU712" s="189">
        <f t="shared" si="647"/>
        <v>1.8600000000000001E-3</v>
      </c>
      <c r="CV712" s="189">
        <f t="shared" si="647"/>
        <v>1.8600000000000001E-3</v>
      </c>
      <c r="CW712" s="189">
        <f t="shared" si="654"/>
        <v>2.9999999999999997E-4</v>
      </c>
      <c r="CX712" s="189">
        <f t="shared" si="648"/>
        <v>3.0000000000000001E-5</v>
      </c>
      <c r="CY712" s="189">
        <f t="shared" si="648"/>
        <v>3.0000000000000001E-5</v>
      </c>
      <c r="CZ712" s="195">
        <f t="shared" si="633"/>
        <v>8.7493949893586738</v>
      </c>
      <c r="DA712" s="195">
        <f t="shared" si="634"/>
        <v>150.87480252714371</v>
      </c>
      <c r="DB712" s="195">
        <f t="shared" si="635"/>
        <v>2.3186291945658026</v>
      </c>
      <c r="DC712" s="195">
        <f t="shared" si="636"/>
        <v>101.13795685246042</v>
      </c>
      <c r="DD712" s="195">
        <f t="shared" si="637"/>
        <v>2.4986854910806975</v>
      </c>
      <c r="DE712" s="195">
        <f t="shared" si="638"/>
        <v>94.329507689402959</v>
      </c>
      <c r="DF712" s="195">
        <f t="shared" si="639"/>
        <v>359.90897674401231</v>
      </c>
    </row>
    <row r="713" spans="89:110" x14ac:dyDescent="0.2">
      <c r="CK713" s="189">
        <v>711</v>
      </c>
      <c r="CL713" s="190">
        <f>'Litter calculation'!G$30+CK713</f>
        <v>43386</v>
      </c>
      <c r="CM713" s="193">
        <f t="shared" si="655"/>
        <v>10</v>
      </c>
      <c r="CN713" s="189">
        <f t="shared" si="649"/>
        <v>0.4</v>
      </c>
      <c r="CO713" s="194">
        <f t="shared" si="650"/>
        <v>0.02</v>
      </c>
      <c r="CP713" s="194">
        <f t="shared" si="651"/>
        <v>0.17499999999999999</v>
      </c>
      <c r="CQ713" s="189">
        <f t="shared" si="652"/>
        <v>0.36870000000000003</v>
      </c>
      <c r="CR713" s="189">
        <f t="shared" si="646"/>
        <v>3.687E-2</v>
      </c>
      <c r="CS713" s="189">
        <f t="shared" si="646"/>
        <v>3.687E-2</v>
      </c>
      <c r="CT713" s="189">
        <f t="shared" si="653"/>
        <v>1.8599999999999998E-2</v>
      </c>
      <c r="CU713" s="189">
        <f t="shared" si="647"/>
        <v>1.8600000000000001E-3</v>
      </c>
      <c r="CV713" s="189">
        <f t="shared" si="647"/>
        <v>1.8600000000000001E-3</v>
      </c>
      <c r="CW713" s="189">
        <f t="shared" si="654"/>
        <v>2.9999999999999997E-4</v>
      </c>
      <c r="CX713" s="189">
        <f t="shared" si="648"/>
        <v>3.0000000000000001E-5</v>
      </c>
      <c r="CY713" s="189">
        <f t="shared" si="648"/>
        <v>3.0000000000000001E-5</v>
      </c>
      <c r="CZ713" s="195">
        <f t="shared" si="633"/>
        <v>8.7356403728572563</v>
      </c>
      <c r="DA713" s="195">
        <f t="shared" si="634"/>
        <v>151.0820668750728</v>
      </c>
      <c r="DB713" s="195">
        <f t="shared" si="635"/>
        <v>2.3150579525431731</v>
      </c>
      <c r="DC713" s="195">
        <f t="shared" si="636"/>
        <v>101.15418535926648</v>
      </c>
      <c r="DD713" s="195">
        <f t="shared" si="637"/>
        <v>2.5004945056149155</v>
      </c>
      <c r="DE713" s="195">
        <f t="shared" si="638"/>
        <v>94.495225596620131</v>
      </c>
      <c r="DF713" s="195">
        <f t="shared" si="639"/>
        <v>360.28267066197475</v>
      </c>
    </row>
    <row r="714" spans="89:110" x14ac:dyDescent="0.2">
      <c r="CK714" s="189">
        <v>712</v>
      </c>
      <c r="CL714" s="190">
        <f>'Litter calculation'!G$30+CK714</f>
        <v>43387</v>
      </c>
      <c r="CM714" s="193">
        <f t="shared" si="655"/>
        <v>10</v>
      </c>
      <c r="CN714" s="189">
        <f t="shared" si="649"/>
        <v>0.4</v>
      </c>
      <c r="CO714" s="194">
        <f t="shared" si="650"/>
        <v>0.02</v>
      </c>
      <c r="CP714" s="194">
        <f t="shared" si="651"/>
        <v>0.17499999999999999</v>
      </c>
      <c r="CQ714" s="189">
        <f t="shared" si="652"/>
        <v>0.36870000000000003</v>
      </c>
      <c r="CR714" s="189">
        <f t="shared" si="646"/>
        <v>3.687E-2</v>
      </c>
      <c r="CS714" s="189">
        <f t="shared" si="646"/>
        <v>3.687E-2</v>
      </c>
      <c r="CT714" s="189">
        <f t="shared" si="653"/>
        <v>1.8599999999999998E-2</v>
      </c>
      <c r="CU714" s="189">
        <f t="shared" si="647"/>
        <v>1.8600000000000001E-3</v>
      </c>
      <c r="CV714" s="189">
        <f t="shared" si="647"/>
        <v>1.8600000000000001E-3</v>
      </c>
      <c r="CW714" s="189">
        <f t="shared" si="654"/>
        <v>2.9999999999999997E-4</v>
      </c>
      <c r="CX714" s="189">
        <f t="shared" si="648"/>
        <v>3.0000000000000001E-5</v>
      </c>
      <c r="CY714" s="189">
        <f t="shared" si="648"/>
        <v>3.0000000000000001E-5</v>
      </c>
      <c r="CZ714" s="195">
        <f t="shared" si="633"/>
        <v>8.7221392276323595</v>
      </c>
      <c r="DA714" s="195">
        <f t="shared" si="634"/>
        <v>151.28926905302347</v>
      </c>
      <c r="DB714" s="195">
        <f t="shared" si="635"/>
        <v>2.3114933468569996</v>
      </c>
      <c r="DC714" s="195">
        <f t="shared" si="636"/>
        <v>101.17041337922464</v>
      </c>
      <c r="DD714" s="195">
        <f t="shared" si="637"/>
        <v>2.502300158509394</v>
      </c>
      <c r="DE714" s="195">
        <f t="shared" si="638"/>
        <v>94.660938532374658</v>
      </c>
      <c r="DF714" s="195">
        <f t="shared" si="639"/>
        <v>360.65655369762152</v>
      </c>
    </row>
    <row r="715" spans="89:110" x14ac:dyDescent="0.2">
      <c r="CK715" s="189">
        <v>713</v>
      </c>
      <c r="CL715" s="190">
        <f>'Litter calculation'!G$30+CK715</f>
        <v>43388</v>
      </c>
      <c r="CM715" s="193">
        <f t="shared" si="655"/>
        <v>10</v>
      </c>
      <c r="CN715" s="189">
        <f t="shared" si="649"/>
        <v>0.4</v>
      </c>
      <c r="CO715" s="194">
        <f t="shared" si="650"/>
        <v>0.02</v>
      </c>
      <c r="CP715" s="194">
        <f t="shared" si="651"/>
        <v>0.17499999999999999</v>
      </c>
      <c r="CQ715" s="189">
        <f t="shared" si="652"/>
        <v>0.36870000000000003</v>
      </c>
      <c r="CR715" s="189">
        <f t="shared" si="646"/>
        <v>3.687E-2</v>
      </c>
      <c r="CS715" s="189">
        <f t="shared" si="646"/>
        <v>3.687E-2</v>
      </c>
      <c r="CT715" s="189">
        <f t="shared" si="653"/>
        <v>1.8599999999999998E-2</v>
      </c>
      <c r="CU715" s="189">
        <f t="shared" si="647"/>
        <v>1.8600000000000001E-3</v>
      </c>
      <c r="CV715" s="189">
        <f t="shared" si="647"/>
        <v>1.8600000000000001E-3</v>
      </c>
      <c r="CW715" s="189">
        <f t="shared" si="654"/>
        <v>2.9999999999999997E-4</v>
      </c>
      <c r="CX715" s="189">
        <f t="shared" si="648"/>
        <v>3.0000000000000001E-5</v>
      </c>
      <c r="CY715" s="189">
        <f t="shared" si="648"/>
        <v>3.0000000000000001E-5</v>
      </c>
      <c r="CZ715" s="195">
        <f t="shared" si="633"/>
        <v>8.7088868826931183</v>
      </c>
      <c r="DA715" s="195">
        <f t="shared" si="634"/>
        <v>151.49640907964394</v>
      </c>
      <c r="DB715" s="195">
        <f t="shared" si="635"/>
        <v>2.3079353651751684</v>
      </c>
      <c r="DC715" s="195">
        <f t="shared" si="636"/>
        <v>101.1866409123495</v>
      </c>
      <c r="DD715" s="195">
        <f t="shared" si="637"/>
        <v>2.5041024560109717</v>
      </c>
      <c r="DE715" s="195">
        <f t="shared" si="638"/>
        <v>94.826646496815684</v>
      </c>
      <c r="DF715" s="195">
        <f t="shared" si="639"/>
        <v>361.03062119268839</v>
      </c>
    </row>
    <row r="716" spans="89:110" x14ac:dyDescent="0.2">
      <c r="CK716" s="189">
        <v>714</v>
      </c>
      <c r="CL716" s="190">
        <f>'Litter calculation'!G$30+CK716</f>
        <v>43389</v>
      </c>
      <c r="CM716" s="193">
        <f t="shared" si="655"/>
        <v>10</v>
      </c>
      <c r="CN716" s="189">
        <f t="shared" si="649"/>
        <v>0.4</v>
      </c>
      <c r="CO716" s="194">
        <f t="shared" si="650"/>
        <v>0.02</v>
      </c>
      <c r="CP716" s="194">
        <f t="shared" si="651"/>
        <v>0.17499999999999999</v>
      </c>
      <c r="CQ716" s="189">
        <f t="shared" si="652"/>
        <v>0.36870000000000003</v>
      </c>
      <c r="CR716" s="189">
        <f t="shared" si="646"/>
        <v>3.687E-2</v>
      </c>
      <c r="CS716" s="189">
        <f t="shared" si="646"/>
        <v>3.687E-2</v>
      </c>
      <c r="CT716" s="189">
        <f t="shared" si="653"/>
        <v>1.8599999999999998E-2</v>
      </c>
      <c r="CU716" s="189">
        <f t="shared" si="647"/>
        <v>1.8600000000000001E-3</v>
      </c>
      <c r="CV716" s="189">
        <f t="shared" si="647"/>
        <v>1.8600000000000001E-3</v>
      </c>
      <c r="CW716" s="189">
        <f t="shared" si="654"/>
        <v>2.9999999999999997E-4</v>
      </c>
      <c r="CX716" s="189">
        <f t="shared" si="648"/>
        <v>3.0000000000000001E-5</v>
      </c>
      <c r="CY716" s="189">
        <f t="shared" si="648"/>
        <v>3.0000000000000001E-5</v>
      </c>
      <c r="CZ716" s="195">
        <f t="shared" si="633"/>
        <v>8.695878753126097</v>
      </c>
      <c r="DA716" s="195">
        <f t="shared" si="634"/>
        <v>151.70348697357679</v>
      </c>
      <c r="DB716" s="195">
        <f t="shared" si="635"/>
        <v>2.3043839951884828</v>
      </c>
      <c r="DC716" s="195">
        <f t="shared" si="636"/>
        <v>101.20286795865567</v>
      </c>
      <c r="DD716" s="195">
        <f t="shared" si="637"/>
        <v>2.5059014043548786</v>
      </c>
      <c r="DE716" s="195">
        <f t="shared" si="638"/>
        <v>94.992349490092352</v>
      </c>
      <c r="DF716" s="195">
        <f t="shared" si="639"/>
        <v>361.40486857499423</v>
      </c>
    </row>
    <row r="717" spans="89:110" x14ac:dyDescent="0.2">
      <c r="CK717" s="189">
        <v>715</v>
      </c>
      <c r="CL717" s="190">
        <f>'Litter calculation'!G$30+CK717</f>
        <v>43390</v>
      </c>
      <c r="CM717" s="193">
        <f t="shared" si="655"/>
        <v>10</v>
      </c>
      <c r="CN717" s="189">
        <f t="shared" si="649"/>
        <v>0.4</v>
      </c>
      <c r="CO717" s="194">
        <f t="shared" si="650"/>
        <v>0.02</v>
      </c>
      <c r="CP717" s="194">
        <f t="shared" si="651"/>
        <v>0.17499999999999999</v>
      </c>
      <c r="CQ717" s="189">
        <f t="shared" si="652"/>
        <v>0.36870000000000003</v>
      </c>
      <c r="CR717" s="189">
        <f t="shared" si="646"/>
        <v>3.687E-2</v>
      </c>
      <c r="CS717" s="189">
        <f t="shared" si="646"/>
        <v>3.687E-2</v>
      </c>
      <c r="CT717" s="189">
        <f t="shared" si="653"/>
        <v>1.8599999999999998E-2</v>
      </c>
      <c r="CU717" s="189">
        <f t="shared" si="647"/>
        <v>1.8600000000000001E-3</v>
      </c>
      <c r="CV717" s="189">
        <f t="shared" si="647"/>
        <v>1.8600000000000001E-3</v>
      </c>
      <c r="CW717" s="189">
        <f t="shared" si="654"/>
        <v>2.9999999999999997E-4</v>
      </c>
      <c r="CX717" s="189">
        <f t="shared" si="648"/>
        <v>3.0000000000000001E-5</v>
      </c>
      <c r="CY717" s="189">
        <f t="shared" si="648"/>
        <v>3.0000000000000001E-5</v>
      </c>
      <c r="CZ717" s="195">
        <f t="shared" si="633"/>
        <v>8.6831103385090458</v>
      </c>
      <c r="DA717" s="195">
        <f t="shared" si="634"/>
        <v>151.91050275345901</v>
      </c>
      <c r="DB717" s="195">
        <f t="shared" si="635"/>
        <v>2.3008392246106197</v>
      </c>
      <c r="DC717" s="195">
        <f t="shared" si="636"/>
        <v>101.21909451815776</v>
      </c>
      <c r="DD717" s="195">
        <f t="shared" si="637"/>
        <v>2.5076970097647582</v>
      </c>
      <c r="DE717" s="195">
        <f t="shared" si="638"/>
        <v>95.158047512353775</v>
      </c>
      <c r="DF717" s="195">
        <f t="shared" si="639"/>
        <v>361.77929135685497</v>
      </c>
    </row>
    <row r="718" spans="89:110" x14ac:dyDescent="0.2">
      <c r="CK718" s="189">
        <v>716</v>
      </c>
      <c r="CL718" s="190">
        <f>'Litter calculation'!G$30+CK718</f>
        <v>43391</v>
      </c>
      <c r="CM718" s="193">
        <f t="shared" si="655"/>
        <v>10</v>
      </c>
      <c r="CN718" s="189">
        <f t="shared" si="649"/>
        <v>0.4</v>
      </c>
      <c r="CO718" s="194">
        <f t="shared" si="650"/>
        <v>0.02</v>
      </c>
      <c r="CP718" s="194">
        <f t="shared" si="651"/>
        <v>0.17499999999999999</v>
      </c>
      <c r="CQ718" s="189">
        <f t="shared" si="652"/>
        <v>0.36870000000000003</v>
      </c>
      <c r="CR718" s="189">
        <f t="shared" si="646"/>
        <v>3.687E-2</v>
      </c>
      <c r="CS718" s="189">
        <f t="shared" si="646"/>
        <v>3.687E-2</v>
      </c>
      <c r="CT718" s="189">
        <f t="shared" si="653"/>
        <v>1.8599999999999998E-2</v>
      </c>
      <c r="CU718" s="189">
        <f t="shared" si="647"/>
        <v>1.8600000000000001E-3</v>
      </c>
      <c r="CV718" s="189">
        <f t="shared" si="647"/>
        <v>1.8600000000000001E-3</v>
      </c>
      <c r="CW718" s="189">
        <f t="shared" si="654"/>
        <v>2.9999999999999997E-4</v>
      </c>
      <c r="CX718" s="189">
        <f t="shared" si="648"/>
        <v>3.0000000000000001E-5</v>
      </c>
      <c r="CY718" s="189">
        <f t="shared" si="648"/>
        <v>3.0000000000000001E-5</v>
      </c>
      <c r="CZ718" s="195">
        <f t="shared" si="633"/>
        <v>8.6705772213538879</v>
      </c>
      <c r="DA718" s="195">
        <f t="shared" si="634"/>
        <v>152.11745643792207</v>
      </c>
      <c r="DB718" s="195">
        <f t="shared" si="635"/>
        <v>2.2973010411780872</v>
      </c>
      <c r="DC718" s="195">
        <f t="shared" si="636"/>
        <v>101.23532059087036</v>
      </c>
      <c r="DD718" s="195">
        <f t="shared" si="637"/>
        <v>2.5094892784526888</v>
      </c>
      <c r="DE718" s="195">
        <f t="shared" si="638"/>
        <v>95.323740563749098</v>
      </c>
      <c r="DF718" s="195">
        <f t="shared" si="639"/>
        <v>362.15388513352616</v>
      </c>
    </row>
    <row r="719" spans="89:110" x14ac:dyDescent="0.2">
      <c r="CK719" s="189">
        <v>717</v>
      </c>
      <c r="CL719" s="190">
        <f>'Litter calculation'!G$30+CK719</f>
        <v>43392</v>
      </c>
      <c r="CM719" s="193">
        <f t="shared" si="655"/>
        <v>10</v>
      </c>
      <c r="CN719" s="189">
        <f t="shared" si="649"/>
        <v>0.4</v>
      </c>
      <c r="CO719" s="194">
        <f t="shared" si="650"/>
        <v>0.02</v>
      </c>
      <c r="CP719" s="194">
        <f t="shared" si="651"/>
        <v>0.17499999999999999</v>
      </c>
      <c r="CQ719" s="189">
        <f t="shared" si="652"/>
        <v>0.36870000000000003</v>
      </c>
      <c r="CR719" s="189">
        <f t="shared" si="646"/>
        <v>3.687E-2</v>
      </c>
      <c r="CS719" s="189">
        <f t="shared" si="646"/>
        <v>3.687E-2</v>
      </c>
      <c r="CT719" s="189">
        <f t="shared" si="653"/>
        <v>1.8599999999999998E-2</v>
      </c>
      <c r="CU719" s="189">
        <f t="shared" si="647"/>
        <v>1.8600000000000001E-3</v>
      </c>
      <c r="CV719" s="189">
        <f t="shared" si="647"/>
        <v>1.8600000000000001E-3</v>
      </c>
      <c r="CW719" s="189">
        <f t="shared" si="654"/>
        <v>2.9999999999999997E-4</v>
      </c>
      <c r="CX719" s="189">
        <f t="shared" si="648"/>
        <v>3.0000000000000001E-5</v>
      </c>
      <c r="CY719" s="189">
        <f t="shared" si="648"/>
        <v>3.0000000000000001E-5</v>
      </c>
      <c r="CZ719" s="195">
        <f t="shared" si="633"/>
        <v>8.6582750655784082</v>
      </c>
      <c r="DA719" s="195">
        <f t="shared" si="634"/>
        <v>152.32434804559176</v>
      </c>
      <c r="DB719" s="195">
        <f t="shared" si="635"/>
        <v>2.2937694326501821</v>
      </c>
      <c r="DC719" s="195">
        <f t="shared" si="636"/>
        <v>101.25154617680808</v>
      </c>
      <c r="DD719" s="195">
        <f t="shared" si="637"/>
        <v>2.5112782166192047</v>
      </c>
      <c r="DE719" s="195">
        <f t="shared" si="638"/>
        <v>95.489428644427448</v>
      </c>
      <c r="DF719" s="195">
        <f t="shared" si="639"/>
        <v>362.52864558167505</v>
      </c>
    </row>
    <row r="720" spans="89:110" x14ac:dyDescent="0.2">
      <c r="CK720" s="189">
        <v>718</v>
      </c>
      <c r="CL720" s="190">
        <f>'Litter calculation'!G$30+CK720</f>
        <v>43393</v>
      </c>
      <c r="CM720" s="193">
        <f t="shared" si="655"/>
        <v>10</v>
      </c>
      <c r="CN720" s="189">
        <f t="shared" si="649"/>
        <v>0.4</v>
      </c>
      <c r="CO720" s="194">
        <f t="shared" si="650"/>
        <v>0.02</v>
      </c>
      <c r="CP720" s="194">
        <f t="shared" si="651"/>
        <v>0.17499999999999999</v>
      </c>
      <c r="CQ720" s="189">
        <f t="shared" si="652"/>
        <v>0.36870000000000003</v>
      </c>
      <c r="CR720" s="189">
        <f t="shared" si="646"/>
        <v>3.687E-2</v>
      </c>
      <c r="CS720" s="189">
        <f t="shared" si="646"/>
        <v>3.687E-2</v>
      </c>
      <c r="CT720" s="189">
        <f t="shared" si="653"/>
        <v>1.8599999999999998E-2</v>
      </c>
      <c r="CU720" s="189">
        <f t="shared" si="647"/>
        <v>1.8600000000000001E-3</v>
      </c>
      <c r="CV720" s="189">
        <f t="shared" si="647"/>
        <v>1.8600000000000001E-3</v>
      </c>
      <c r="CW720" s="189">
        <f t="shared" si="654"/>
        <v>2.9999999999999997E-4</v>
      </c>
      <c r="CX720" s="189">
        <f t="shared" si="648"/>
        <v>3.0000000000000001E-5</v>
      </c>
      <c r="CY720" s="189">
        <f t="shared" si="648"/>
        <v>3.0000000000000001E-5</v>
      </c>
      <c r="CZ720" s="195">
        <f t="shared" si="633"/>
        <v>8.6461996150060898</v>
      </c>
      <c r="DA720" s="195">
        <f t="shared" si="634"/>
        <v>152.53117759508834</v>
      </c>
      <c r="DB720" s="195">
        <f t="shared" si="635"/>
        <v>2.2902443868089484</v>
      </c>
      <c r="DC720" s="195">
        <f t="shared" si="636"/>
        <v>101.26777127598552</v>
      </c>
      <c r="DD720" s="195">
        <f t="shared" si="637"/>
        <v>2.5130638304533184</v>
      </c>
      <c r="DE720" s="195">
        <f t="shared" si="638"/>
        <v>95.655111754537927</v>
      </c>
      <c r="DF720" s="195">
        <f t="shared" si="639"/>
        <v>362.90356845788011</v>
      </c>
    </row>
    <row r="721" spans="89:110" x14ac:dyDescent="0.2">
      <c r="CK721" s="189">
        <v>719</v>
      </c>
      <c r="CL721" s="190">
        <f>'Litter calculation'!G$30+CK721</f>
        <v>43394</v>
      </c>
      <c r="CM721" s="193">
        <f t="shared" si="655"/>
        <v>10</v>
      </c>
      <c r="CN721" s="189">
        <f t="shared" si="649"/>
        <v>0.4</v>
      </c>
      <c r="CO721" s="194">
        <f t="shared" si="650"/>
        <v>0.02</v>
      </c>
      <c r="CP721" s="194">
        <f t="shared" si="651"/>
        <v>0.17499999999999999</v>
      </c>
      <c r="CQ721" s="189">
        <f t="shared" si="652"/>
        <v>0.36870000000000003</v>
      </c>
      <c r="CR721" s="189">
        <f t="shared" si="646"/>
        <v>3.687E-2</v>
      </c>
      <c r="CS721" s="189">
        <f t="shared" si="646"/>
        <v>3.687E-2</v>
      </c>
      <c r="CT721" s="189">
        <f t="shared" si="653"/>
        <v>1.8599999999999998E-2</v>
      </c>
      <c r="CU721" s="189">
        <f t="shared" si="647"/>
        <v>1.8600000000000001E-3</v>
      </c>
      <c r="CV721" s="189">
        <f t="shared" si="647"/>
        <v>1.8600000000000001E-3</v>
      </c>
      <c r="CW721" s="189">
        <f t="shared" si="654"/>
        <v>2.9999999999999997E-4</v>
      </c>
      <c r="CX721" s="189">
        <f t="shared" si="648"/>
        <v>3.0000000000000001E-5</v>
      </c>
      <c r="CY721" s="189">
        <f t="shared" si="648"/>
        <v>3.0000000000000001E-5</v>
      </c>
      <c r="CZ721" s="195">
        <f t="shared" si="633"/>
        <v>8.6343466918936098</v>
      </c>
      <c r="DA721" s="195">
        <f t="shared" si="634"/>
        <v>152.73794510502648</v>
      </c>
      <c r="DB721" s="195">
        <f t="shared" si="635"/>
        <v>2.2867258914591337</v>
      </c>
      <c r="DC721" s="195">
        <f t="shared" si="636"/>
        <v>101.28399588841729</v>
      </c>
      <c r="DD721" s="195">
        <f t="shared" si="637"/>
        <v>2.5148461261325417</v>
      </c>
      <c r="DE721" s="195">
        <f t="shared" si="638"/>
        <v>95.820789894229662</v>
      </c>
      <c r="DF721" s="195">
        <f t="shared" si="639"/>
        <v>363.27864959715873</v>
      </c>
    </row>
    <row r="722" spans="89:110" x14ac:dyDescent="0.2">
      <c r="CK722" s="189">
        <v>720</v>
      </c>
      <c r="CL722" s="190">
        <f>'Litter calculation'!G$30+CK722</f>
        <v>43395</v>
      </c>
      <c r="CM722" s="193">
        <f t="shared" si="655"/>
        <v>10</v>
      </c>
      <c r="CN722" s="189">
        <f t="shared" si="649"/>
        <v>0.4</v>
      </c>
      <c r="CO722" s="194">
        <f t="shared" si="650"/>
        <v>0.02</v>
      </c>
      <c r="CP722" s="194">
        <f t="shared" si="651"/>
        <v>0.17499999999999999</v>
      </c>
      <c r="CQ722" s="189">
        <f t="shared" si="652"/>
        <v>0.36870000000000003</v>
      </c>
      <c r="CR722" s="189">
        <f t="shared" si="646"/>
        <v>3.687E-2</v>
      </c>
      <c r="CS722" s="189">
        <f t="shared" si="646"/>
        <v>3.687E-2</v>
      </c>
      <c r="CT722" s="189">
        <f t="shared" si="653"/>
        <v>1.8599999999999998E-2</v>
      </c>
      <c r="CU722" s="189">
        <f t="shared" si="647"/>
        <v>1.8600000000000001E-3</v>
      </c>
      <c r="CV722" s="189">
        <f t="shared" si="647"/>
        <v>1.8600000000000001E-3</v>
      </c>
      <c r="CW722" s="189">
        <f t="shared" si="654"/>
        <v>2.9999999999999997E-4</v>
      </c>
      <c r="CX722" s="189">
        <f t="shared" si="648"/>
        <v>3.0000000000000001E-5</v>
      </c>
      <c r="CY722" s="189">
        <f t="shared" si="648"/>
        <v>3.0000000000000001E-5</v>
      </c>
      <c r="CZ722" s="195">
        <f t="shared" si="633"/>
        <v>8.622712195485466</v>
      </c>
      <c r="DA722" s="195">
        <f t="shared" si="634"/>
        <v>152.94465059401523</v>
      </c>
      <c r="DB722" s="195">
        <f t="shared" si="635"/>
        <v>2.2832139344281486</v>
      </c>
      <c r="DC722" s="195">
        <f t="shared" si="636"/>
        <v>101.300220014118</v>
      </c>
      <c r="DD722" s="195">
        <f t="shared" si="637"/>
        <v>2.5166251098229058</v>
      </c>
      <c r="DE722" s="195">
        <f t="shared" si="638"/>
        <v>95.986463063651769</v>
      </c>
      <c r="DF722" s="195">
        <f t="shared" si="639"/>
        <v>363.65388491152146</v>
      </c>
    </row>
    <row r="723" spans="89:110" x14ac:dyDescent="0.2">
      <c r="CK723" s="189">
        <v>721</v>
      </c>
      <c r="CL723" s="190">
        <f>'Litter calculation'!G$30+CK723</f>
        <v>43396</v>
      </c>
      <c r="CM723" s="193">
        <f t="shared" si="655"/>
        <v>10</v>
      </c>
      <c r="CN723" s="189">
        <f t="shared" si="649"/>
        <v>0.4</v>
      </c>
      <c r="CO723" s="194">
        <f t="shared" si="650"/>
        <v>0.02</v>
      </c>
      <c r="CP723" s="194">
        <f t="shared" si="651"/>
        <v>0.17499999999999999</v>
      </c>
      <c r="CQ723" s="189">
        <f t="shared" si="652"/>
        <v>0.36870000000000003</v>
      </c>
      <c r="CR723" s="189">
        <f t="shared" ref="CR723:CS742" si="656">IF($CM723=12,$D$50,IF($CM723&lt;=2,$D$50,IF($CM723&lt;=5,$D$52,IF($CM723&lt;=8,$D$54,$D$56))))</f>
        <v>3.687E-2</v>
      </c>
      <c r="CS723" s="189">
        <f t="shared" si="656"/>
        <v>3.687E-2</v>
      </c>
      <c r="CT723" s="189">
        <f t="shared" si="653"/>
        <v>1.8599999999999998E-2</v>
      </c>
      <c r="CU723" s="189">
        <f t="shared" ref="CU723:CV742" si="657">IF($CM723=12,$D$58,IF($CM723&lt;=2,$D$58,IF($CM723&lt;=5,$D$60,IF($CM723&lt;=8,$D$62,$D$64))))</f>
        <v>1.8600000000000001E-3</v>
      </c>
      <c r="CV723" s="189">
        <f t="shared" si="657"/>
        <v>1.8600000000000001E-3</v>
      </c>
      <c r="CW723" s="189">
        <f t="shared" si="654"/>
        <v>2.9999999999999997E-4</v>
      </c>
      <c r="CX723" s="189">
        <f t="shared" ref="CX723:CY742" si="658">IF($CM723=12,$D$66,IF($CM723&lt;=2,$D$66,IF($CM723&lt;=5,$D$68,IF($CM723&lt;=8,$D$70,$D$72))))</f>
        <v>3.0000000000000001E-5</v>
      </c>
      <c r="CY723" s="189">
        <f t="shared" si="658"/>
        <v>3.0000000000000001E-5</v>
      </c>
      <c r="CZ723" s="195">
        <f t="shared" ref="CZ723:CZ786" si="659">CZ722*EXP(-CT723)+CN723*CQ723</f>
        <v>8.6112921005952359</v>
      </c>
      <c r="DA723" s="195">
        <f t="shared" ref="DA723:DA786" si="660">DA722*EXP(-CW723)+CN723*(1-CQ723)</f>
        <v>153.15129408065812</v>
      </c>
      <c r="DB723" s="195">
        <f t="shared" ref="DB723:DB786" si="661">DB722*EXP(-CU723)+CO723*CR723</f>
        <v>2.2797085035660225</v>
      </c>
      <c r="DC723" s="195">
        <f t="shared" ref="DC723:DC786" si="662">DC722*EXP(-CX723)+CO723*(1-CR723)</f>
        <v>101.31644365310223</v>
      </c>
      <c r="DD723" s="195">
        <f t="shared" ref="DD723:DD786" si="663">DD722*EXP(-CV723)+CP723*CS723</f>
        <v>2.5184007876789849</v>
      </c>
      <c r="DE723" s="195">
        <f t="shared" ref="DE723:DE786" si="664">DE722*EXP(-CY723)+CP723*(1-CS723)</f>
        <v>96.152131262953333</v>
      </c>
      <c r="DF723" s="195">
        <f t="shared" ref="DF723:DF786" si="665">SUM(CZ723:DE723)</f>
        <v>364.02927038855393</v>
      </c>
    </row>
    <row r="724" spans="89:110" x14ac:dyDescent="0.2">
      <c r="CK724" s="189">
        <v>722</v>
      </c>
      <c r="CL724" s="190">
        <f>'Litter calculation'!G$30+CK724</f>
        <v>43397</v>
      </c>
      <c r="CM724" s="193">
        <f t="shared" si="655"/>
        <v>10</v>
      </c>
      <c r="CN724" s="189">
        <f t="shared" si="649"/>
        <v>0.4</v>
      </c>
      <c r="CO724" s="194">
        <f t="shared" si="650"/>
        <v>0.02</v>
      </c>
      <c r="CP724" s="194">
        <f t="shared" si="651"/>
        <v>0.17499999999999999</v>
      </c>
      <c r="CQ724" s="189">
        <f t="shared" si="652"/>
        <v>0.36870000000000003</v>
      </c>
      <c r="CR724" s="189">
        <f t="shared" si="656"/>
        <v>3.687E-2</v>
      </c>
      <c r="CS724" s="189">
        <f t="shared" si="656"/>
        <v>3.687E-2</v>
      </c>
      <c r="CT724" s="189">
        <f t="shared" si="653"/>
        <v>1.8599999999999998E-2</v>
      </c>
      <c r="CU724" s="189">
        <f t="shared" si="657"/>
        <v>1.8600000000000001E-3</v>
      </c>
      <c r="CV724" s="189">
        <f t="shared" si="657"/>
        <v>1.8600000000000001E-3</v>
      </c>
      <c r="CW724" s="189">
        <f t="shared" si="654"/>
        <v>2.9999999999999997E-4</v>
      </c>
      <c r="CX724" s="189">
        <f t="shared" si="658"/>
        <v>3.0000000000000001E-5</v>
      </c>
      <c r="CY724" s="189">
        <f t="shared" si="658"/>
        <v>3.0000000000000001E-5</v>
      </c>
      <c r="CZ724" s="195">
        <f t="shared" si="659"/>
        <v>8.6000824562129878</v>
      </c>
      <c r="DA724" s="195">
        <f t="shared" si="660"/>
        <v>153.35787558355304</v>
      </c>
      <c r="DB724" s="195">
        <f t="shared" si="661"/>
        <v>2.2762095867453631</v>
      </c>
      <c r="DC724" s="195">
        <f t="shared" si="662"/>
        <v>101.33266680538458</v>
      </c>
      <c r="DD724" s="195">
        <f t="shared" si="663"/>
        <v>2.5201731658439157</v>
      </c>
      <c r="DE724" s="195">
        <f t="shared" si="664"/>
        <v>96.317794492283468</v>
      </c>
      <c r="DF724" s="195">
        <f t="shared" si="665"/>
        <v>364.40480209002328</v>
      </c>
    </row>
    <row r="725" spans="89:110" x14ac:dyDescent="0.2">
      <c r="CK725" s="189">
        <v>723</v>
      </c>
      <c r="CL725" s="190">
        <f>'Litter calculation'!G$30+CK725</f>
        <v>43398</v>
      </c>
      <c r="CM725" s="193">
        <f t="shared" si="655"/>
        <v>10</v>
      </c>
      <c r="CN725" s="189">
        <f t="shared" si="649"/>
        <v>0.4</v>
      </c>
      <c r="CO725" s="194">
        <f t="shared" si="650"/>
        <v>0.02</v>
      </c>
      <c r="CP725" s="194">
        <f t="shared" si="651"/>
        <v>0.17499999999999999</v>
      </c>
      <c r="CQ725" s="189">
        <f t="shared" si="652"/>
        <v>0.36870000000000003</v>
      </c>
      <c r="CR725" s="189">
        <f t="shared" si="656"/>
        <v>3.687E-2</v>
      </c>
      <c r="CS725" s="189">
        <f t="shared" si="656"/>
        <v>3.687E-2</v>
      </c>
      <c r="CT725" s="189">
        <f t="shared" si="653"/>
        <v>1.8599999999999998E-2</v>
      </c>
      <c r="CU725" s="189">
        <f t="shared" si="657"/>
        <v>1.8600000000000001E-3</v>
      </c>
      <c r="CV725" s="189">
        <f t="shared" si="657"/>
        <v>1.8600000000000001E-3</v>
      </c>
      <c r="CW725" s="189">
        <f t="shared" si="654"/>
        <v>2.9999999999999997E-4</v>
      </c>
      <c r="CX725" s="189">
        <f t="shared" si="658"/>
        <v>3.0000000000000001E-5</v>
      </c>
      <c r="CY725" s="189">
        <f t="shared" si="658"/>
        <v>3.0000000000000001E-5</v>
      </c>
      <c r="CZ725" s="195">
        <f t="shared" si="659"/>
        <v>8.5890793841383424</v>
      </c>
      <c r="DA725" s="195">
        <f t="shared" si="660"/>
        <v>153.56439512129234</v>
      </c>
      <c r="DB725" s="195">
        <f t="shared" si="661"/>
        <v>2.2727171718613146</v>
      </c>
      <c r="DC725" s="195">
        <f t="shared" si="662"/>
        <v>101.34888947097967</v>
      </c>
      <c r="DD725" s="195">
        <f t="shared" si="663"/>
        <v>2.5219422504494196</v>
      </c>
      <c r="DE725" s="195">
        <f t="shared" si="664"/>
        <v>96.483452751791276</v>
      </c>
      <c r="DF725" s="195">
        <f t="shared" si="665"/>
        <v>364.7804761505123</v>
      </c>
    </row>
    <row r="726" spans="89:110" x14ac:dyDescent="0.2">
      <c r="CK726" s="189">
        <v>724</v>
      </c>
      <c r="CL726" s="190">
        <f>'Litter calculation'!G$30+CK726</f>
        <v>43399</v>
      </c>
      <c r="CM726" s="193">
        <f t="shared" si="655"/>
        <v>10</v>
      </c>
      <c r="CN726" s="189">
        <f t="shared" si="649"/>
        <v>0.4</v>
      </c>
      <c r="CO726" s="194">
        <f t="shared" si="650"/>
        <v>0.02</v>
      </c>
      <c r="CP726" s="194">
        <f t="shared" si="651"/>
        <v>0.17499999999999999</v>
      </c>
      <c r="CQ726" s="189">
        <f t="shared" si="652"/>
        <v>0.36870000000000003</v>
      </c>
      <c r="CR726" s="189">
        <f t="shared" si="656"/>
        <v>3.687E-2</v>
      </c>
      <c r="CS726" s="189">
        <f t="shared" si="656"/>
        <v>3.687E-2</v>
      </c>
      <c r="CT726" s="189">
        <f t="shared" si="653"/>
        <v>1.8599999999999998E-2</v>
      </c>
      <c r="CU726" s="189">
        <f t="shared" si="657"/>
        <v>1.8600000000000001E-3</v>
      </c>
      <c r="CV726" s="189">
        <f t="shared" si="657"/>
        <v>1.8600000000000001E-3</v>
      </c>
      <c r="CW726" s="189">
        <f t="shared" si="654"/>
        <v>2.9999999999999997E-4</v>
      </c>
      <c r="CX726" s="189">
        <f t="shared" si="658"/>
        <v>3.0000000000000001E-5</v>
      </c>
      <c r="CY726" s="189">
        <f t="shared" si="658"/>
        <v>3.0000000000000001E-5</v>
      </c>
      <c r="CZ726" s="195">
        <f t="shared" si="659"/>
        <v>8.5782790776387401</v>
      </c>
      <c r="DA726" s="195">
        <f t="shared" si="660"/>
        <v>153.77085271246276</v>
      </c>
      <c r="DB726" s="195">
        <f t="shared" si="661"/>
        <v>2.2692312468315152</v>
      </c>
      <c r="DC726" s="195">
        <f t="shared" si="662"/>
        <v>101.36511164990209</v>
      </c>
      <c r="DD726" s="195">
        <f t="shared" si="663"/>
        <v>2.5237080476158233</v>
      </c>
      <c r="DE726" s="195">
        <f t="shared" si="664"/>
        <v>96.649106041625842</v>
      </c>
      <c r="DF726" s="195">
        <f t="shared" si="665"/>
        <v>365.15628877607674</v>
      </c>
    </row>
    <row r="727" spans="89:110" x14ac:dyDescent="0.2">
      <c r="CK727" s="189">
        <v>725</v>
      </c>
      <c r="CL727" s="190">
        <f>'Litter calculation'!G$30+CK727</f>
        <v>43400</v>
      </c>
      <c r="CM727" s="193">
        <f t="shared" si="655"/>
        <v>10</v>
      </c>
      <c r="CN727" s="189">
        <f t="shared" si="649"/>
        <v>0.4</v>
      </c>
      <c r="CO727" s="194">
        <f t="shared" si="650"/>
        <v>0.02</v>
      </c>
      <c r="CP727" s="194">
        <f t="shared" si="651"/>
        <v>0.17499999999999999</v>
      </c>
      <c r="CQ727" s="189">
        <f t="shared" si="652"/>
        <v>0.36870000000000003</v>
      </c>
      <c r="CR727" s="189">
        <f t="shared" si="656"/>
        <v>3.687E-2</v>
      </c>
      <c r="CS727" s="189">
        <f t="shared" si="656"/>
        <v>3.687E-2</v>
      </c>
      <c r="CT727" s="189">
        <f t="shared" si="653"/>
        <v>1.8599999999999998E-2</v>
      </c>
      <c r="CU727" s="189">
        <f t="shared" si="657"/>
        <v>1.8600000000000001E-3</v>
      </c>
      <c r="CV727" s="189">
        <f t="shared" si="657"/>
        <v>1.8600000000000001E-3</v>
      </c>
      <c r="CW727" s="189">
        <f t="shared" si="654"/>
        <v>2.9999999999999997E-4</v>
      </c>
      <c r="CX727" s="189">
        <f t="shared" si="658"/>
        <v>3.0000000000000001E-5</v>
      </c>
      <c r="CY727" s="189">
        <f t="shared" si="658"/>
        <v>3.0000000000000001E-5</v>
      </c>
      <c r="CZ727" s="195">
        <f t="shared" si="659"/>
        <v>8.5676778001324205</v>
      </c>
      <c r="DA727" s="195">
        <f t="shared" si="660"/>
        <v>153.97724837564547</v>
      </c>
      <c r="DB727" s="195">
        <f t="shared" si="661"/>
        <v>2.265751799596055</v>
      </c>
      <c r="DC727" s="195">
        <f t="shared" si="662"/>
        <v>101.38133334216644</v>
      </c>
      <c r="DD727" s="195">
        <f t="shared" si="663"/>
        <v>2.5254705634520809</v>
      </c>
      <c r="DE727" s="195">
        <f t="shared" si="664"/>
        <v>96.814754361936252</v>
      </c>
      <c r="DF727" s="195">
        <f t="shared" si="665"/>
        <v>365.53223624292872</v>
      </c>
    </row>
    <row r="728" spans="89:110" x14ac:dyDescent="0.2">
      <c r="CK728" s="189">
        <v>726</v>
      </c>
      <c r="CL728" s="190">
        <f>'Litter calculation'!G$30+CK728</f>
        <v>43401</v>
      </c>
      <c r="CM728" s="193">
        <f t="shared" si="655"/>
        <v>10</v>
      </c>
      <c r="CN728" s="189">
        <f t="shared" si="649"/>
        <v>0.4</v>
      </c>
      <c r="CO728" s="194">
        <f t="shared" si="650"/>
        <v>0.02</v>
      </c>
      <c r="CP728" s="194">
        <f t="shared" si="651"/>
        <v>0.17499999999999999</v>
      </c>
      <c r="CQ728" s="189">
        <f t="shared" si="652"/>
        <v>0.36870000000000003</v>
      </c>
      <c r="CR728" s="189">
        <f t="shared" si="656"/>
        <v>3.687E-2</v>
      </c>
      <c r="CS728" s="189">
        <f t="shared" si="656"/>
        <v>3.687E-2</v>
      </c>
      <c r="CT728" s="189">
        <f t="shared" si="653"/>
        <v>1.8599999999999998E-2</v>
      </c>
      <c r="CU728" s="189">
        <f t="shared" si="657"/>
        <v>1.8600000000000001E-3</v>
      </c>
      <c r="CV728" s="189">
        <f t="shared" si="657"/>
        <v>1.8600000000000001E-3</v>
      </c>
      <c r="CW728" s="189">
        <f t="shared" si="654"/>
        <v>2.9999999999999997E-4</v>
      </c>
      <c r="CX728" s="189">
        <f t="shared" si="658"/>
        <v>3.0000000000000001E-5</v>
      </c>
      <c r="CY728" s="189">
        <f t="shared" si="658"/>
        <v>3.0000000000000001E-5</v>
      </c>
      <c r="CZ728" s="195">
        <f t="shared" si="659"/>
        <v>8.5572718838956785</v>
      </c>
      <c r="DA728" s="195">
        <f t="shared" si="660"/>
        <v>154.18358212941612</v>
      </c>
      <c r="DB728" s="195">
        <f t="shared" si="661"/>
        <v>2.2622788181174345</v>
      </c>
      <c r="DC728" s="195">
        <f t="shared" si="662"/>
        <v>101.39755454778732</v>
      </c>
      <c r="DD728" s="195">
        <f t="shared" si="663"/>
        <v>2.5272298040557932</v>
      </c>
      <c r="DE728" s="195">
        <f t="shared" si="664"/>
        <v>96.980397712871607</v>
      </c>
      <c r="DF728" s="195">
        <f t="shared" si="665"/>
        <v>365.90831489614396</v>
      </c>
    </row>
    <row r="729" spans="89:110" x14ac:dyDescent="0.2">
      <c r="CK729" s="189">
        <v>727</v>
      </c>
      <c r="CL729" s="190">
        <f>'Litter calculation'!G$30+CK729</f>
        <v>43402</v>
      </c>
      <c r="CM729" s="193">
        <f t="shared" si="655"/>
        <v>10</v>
      </c>
      <c r="CN729" s="189">
        <f t="shared" si="649"/>
        <v>0.4</v>
      </c>
      <c r="CO729" s="194">
        <f t="shared" si="650"/>
        <v>0.02</v>
      </c>
      <c r="CP729" s="194">
        <f t="shared" si="651"/>
        <v>0.17499999999999999</v>
      </c>
      <c r="CQ729" s="189">
        <f t="shared" si="652"/>
        <v>0.36870000000000003</v>
      </c>
      <c r="CR729" s="189">
        <f t="shared" si="656"/>
        <v>3.687E-2</v>
      </c>
      <c r="CS729" s="189">
        <f t="shared" si="656"/>
        <v>3.687E-2</v>
      </c>
      <c r="CT729" s="189">
        <f t="shared" si="653"/>
        <v>1.8599999999999998E-2</v>
      </c>
      <c r="CU729" s="189">
        <f t="shared" si="657"/>
        <v>1.8600000000000001E-3</v>
      </c>
      <c r="CV729" s="189">
        <f t="shared" si="657"/>
        <v>1.8600000000000001E-3</v>
      </c>
      <c r="CW729" s="189">
        <f t="shared" si="654"/>
        <v>2.9999999999999997E-4</v>
      </c>
      <c r="CX729" s="189">
        <f t="shared" si="658"/>
        <v>3.0000000000000001E-5</v>
      </c>
      <c r="CY729" s="189">
        <f t="shared" si="658"/>
        <v>3.0000000000000001E-5</v>
      </c>
      <c r="CZ729" s="195">
        <f t="shared" si="659"/>
        <v>8.5470577287939431</v>
      </c>
      <c r="DA729" s="195">
        <f t="shared" si="660"/>
        <v>154.38985399234474</v>
      </c>
      <c r="DB729" s="195">
        <f t="shared" si="661"/>
        <v>2.2588122903805239</v>
      </c>
      <c r="DC729" s="195">
        <f t="shared" si="662"/>
        <v>101.41377526677934</v>
      </c>
      <c r="DD729" s="195">
        <f t="shared" si="663"/>
        <v>2.5289857755132314</v>
      </c>
      <c r="DE729" s="195">
        <f t="shared" si="664"/>
        <v>97.146036094580964</v>
      </c>
      <c r="DF729" s="195">
        <f t="shared" si="665"/>
        <v>366.28452114839268</v>
      </c>
    </row>
    <row r="730" spans="89:110" x14ac:dyDescent="0.2">
      <c r="CK730" s="189">
        <v>728</v>
      </c>
      <c r="CL730" s="190">
        <f>'Litter calculation'!G$30+CK730</f>
        <v>43403</v>
      </c>
      <c r="CM730" s="193">
        <f t="shared" si="655"/>
        <v>10</v>
      </c>
      <c r="CN730" s="189">
        <f t="shared" si="649"/>
        <v>0.4</v>
      </c>
      <c r="CO730" s="194">
        <f t="shared" si="650"/>
        <v>0.02</v>
      </c>
      <c r="CP730" s="194">
        <f t="shared" si="651"/>
        <v>0.17499999999999999</v>
      </c>
      <c r="CQ730" s="189">
        <f t="shared" si="652"/>
        <v>0.36870000000000003</v>
      </c>
      <c r="CR730" s="189">
        <f t="shared" si="656"/>
        <v>3.687E-2</v>
      </c>
      <c r="CS730" s="189">
        <f t="shared" si="656"/>
        <v>3.687E-2</v>
      </c>
      <c r="CT730" s="189">
        <f t="shared" si="653"/>
        <v>1.8599999999999998E-2</v>
      </c>
      <c r="CU730" s="189">
        <f t="shared" si="657"/>
        <v>1.8600000000000001E-3</v>
      </c>
      <c r="CV730" s="189">
        <f t="shared" si="657"/>
        <v>1.8600000000000001E-3</v>
      </c>
      <c r="CW730" s="189">
        <f t="shared" si="654"/>
        <v>2.9999999999999997E-4</v>
      </c>
      <c r="CX730" s="189">
        <f t="shared" si="658"/>
        <v>3.0000000000000001E-5</v>
      </c>
      <c r="CY730" s="189">
        <f t="shared" si="658"/>
        <v>3.0000000000000001E-5</v>
      </c>
      <c r="CZ730" s="195">
        <f t="shared" si="659"/>
        <v>8.5370318010362372</v>
      </c>
      <c r="DA730" s="195">
        <f t="shared" si="660"/>
        <v>154.59606398299576</v>
      </c>
      <c r="DB730" s="195">
        <f t="shared" si="661"/>
        <v>2.2553522043925205</v>
      </c>
      <c r="DC730" s="195">
        <f t="shared" si="662"/>
        <v>101.42999549915709</v>
      </c>
      <c r="DD730" s="195">
        <f t="shared" si="663"/>
        <v>2.5307384838993556</v>
      </c>
      <c r="DE730" s="195">
        <f t="shared" si="664"/>
        <v>97.311669507213409</v>
      </c>
      <c r="DF730" s="195">
        <f t="shared" si="665"/>
        <v>366.66085147869438</v>
      </c>
    </row>
    <row r="731" spans="89:110" x14ac:dyDescent="0.2">
      <c r="CK731" s="189">
        <v>729</v>
      </c>
      <c r="CL731" s="190">
        <f>'Litter calculation'!G$30+CK731</f>
        <v>43404</v>
      </c>
      <c r="CM731" s="193">
        <f t="shared" si="655"/>
        <v>10</v>
      </c>
      <c r="CN731" s="189">
        <f t="shared" si="649"/>
        <v>0.4</v>
      </c>
      <c r="CO731" s="194">
        <f t="shared" si="650"/>
        <v>0.02</v>
      </c>
      <c r="CP731" s="194">
        <f t="shared" si="651"/>
        <v>0.17499999999999999</v>
      </c>
      <c r="CQ731" s="189">
        <f t="shared" si="652"/>
        <v>0.36870000000000003</v>
      </c>
      <c r="CR731" s="189">
        <f t="shared" si="656"/>
        <v>3.687E-2</v>
      </c>
      <c r="CS731" s="189">
        <f t="shared" si="656"/>
        <v>3.687E-2</v>
      </c>
      <c r="CT731" s="189">
        <f t="shared" si="653"/>
        <v>1.8599999999999998E-2</v>
      </c>
      <c r="CU731" s="189">
        <f t="shared" si="657"/>
        <v>1.8600000000000001E-3</v>
      </c>
      <c r="CV731" s="189">
        <f t="shared" si="657"/>
        <v>1.8600000000000001E-3</v>
      </c>
      <c r="CW731" s="189">
        <f t="shared" si="654"/>
        <v>2.9999999999999997E-4</v>
      </c>
      <c r="CX731" s="189">
        <f t="shared" si="658"/>
        <v>3.0000000000000001E-5</v>
      </c>
      <c r="CY731" s="189">
        <f t="shared" si="658"/>
        <v>3.0000000000000001E-5</v>
      </c>
      <c r="CZ731" s="195">
        <f t="shared" si="659"/>
        <v>8.5271906319525943</v>
      </c>
      <c r="DA731" s="195">
        <f t="shared" si="660"/>
        <v>154.80221211992813</v>
      </c>
      <c r="DB731" s="195">
        <f t="shared" si="661"/>
        <v>2.2518985481829072</v>
      </c>
      <c r="DC731" s="195">
        <f t="shared" si="662"/>
        <v>101.44621524493516</v>
      </c>
      <c r="DD731" s="195">
        <f t="shared" si="663"/>
        <v>2.532487935277838</v>
      </c>
      <c r="DE731" s="195">
        <f t="shared" si="664"/>
        <v>97.477297950918015</v>
      </c>
      <c r="DF731" s="195">
        <f t="shared" si="665"/>
        <v>367.03730243119463</v>
      </c>
    </row>
    <row r="732" spans="89:110" x14ac:dyDescent="0.2">
      <c r="CK732" s="189">
        <v>730</v>
      </c>
      <c r="CL732" s="190">
        <f>'Litter calculation'!G$30+CK732</f>
        <v>43405</v>
      </c>
      <c r="CM732" s="193">
        <f t="shared" si="655"/>
        <v>11</v>
      </c>
      <c r="CN732" s="189">
        <f t="shared" si="649"/>
        <v>0.4</v>
      </c>
      <c r="CO732" s="194">
        <f t="shared" si="650"/>
        <v>0.02</v>
      </c>
      <c r="CP732" s="194">
        <f t="shared" si="651"/>
        <v>0.17499999999999999</v>
      </c>
      <c r="CQ732" s="189">
        <f t="shared" si="652"/>
        <v>0.36870000000000003</v>
      </c>
      <c r="CR732" s="189">
        <f t="shared" si="656"/>
        <v>3.687E-2</v>
      </c>
      <c r="CS732" s="189">
        <f t="shared" si="656"/>
        <v>3.687E-2</v>
      </c>
      <c r="CT732" s="189">
        <f t="shared" si="653"/>
        <v>1.8599999999999998E-2</v>
      </c>
      <c r="CU732" s="189">
        <f t="shared" si="657"/>
        <v>1.8600000000000001E-3</v>
      </c>
      <c r="CV732" s="189">
        <f t="shared" si="657"/>
        <v>1.8600000000000001E-3</v>
      </c>
      <c r="CW732" s="189">
        <f t="shared" si="654"/>
        <v>2.9999999999999997E-4</v>
      </c>
      <c r="CX732" s="189">
        <f t="shared" si="658"/>
        <v>3.0000000000000001E-5</v>
      </c>
      <c r="CY732" s="189">
        <f t="shared" si="658"/>
        <v>3.0000000000000001E-5</v>
      </c>
      <c r="CZ732" s="195">
        <f t="shared" si="659"/>
        <v>8.5175308167940003</v>
      </c>
      <c r="DA732" s="195">
        <f t="shared" si="660"/>
        <v>155.00829842169514</v>
      </c>
      <c r="DB732" s="195">
        <f t="shared" si="661"/>
        <v>2.2484513098034116</v>
      </c>
      <c r="DC732" s="195">
        <f t="shared" si="662"/>
        <v>101.46243450412815</v>
      </c>
      <c r="DD732" s="195">
        <f t="shared" si="663"/>
        <v>2.534234135701082</v>
      </c>
      <c r="DE732" s="195">
        <f t="shared" si="664"/>
        <v>97.642921425843838</v>
      </c>
      <c r="DF732" s="195">
        <f t="shared" si="665"/>
        <v>367.41387061396563</v>
      </c>
    </row>
    <row r="733" spans="89:110" x14ac:dyDescent="0.2">
      <c r="CK733" s="189">
        <v>731</v>
      </c>
      <c r="CL733" s="190">
        <f>'Litter calculation'!G$30+CK733</f>
        <v>43406</v>
      </c>
      <c r="CM733" s="193">
        <f t="shared" si="655"/>
        <v>11</v>
      </c>
      <c r="CN733" s="189">
        <f t="shared" si="649"/>
        <v>0.4</v>
      </c>
      <c r="CO733" s="194">
        <f t="shared" si="650"/>
        <v>0.02</v>
      </c>
      <c r="CP733" s="194">
        <f t="shared" si="651"/>
        <v>0.17499999999999999</v>
      </c>
      <c r="CQ733" s="189">
        <f t="shared" si="652"/>
        <v>0.36870000000000003</v>
      </c>
      <c r="CR733" s="189">
        <f t="shared" si="656"/>
        <v>3.687E-2</v>
      </c>
      <c r="CS733" s="189">
        <f t="shared" si="656"/>
        <v>3.687E-2</v>
      </c>
      <c r="CT733" s="189">
        <f t="shared" si="653"/>
        <v>1.8599999999999998E-2</v>
      </c>
      <c r="CU733" s="189">
        <f t="shared" si="657"/>
        <v>1.8600000000000001E-3</v>
      </c>
      <c r="CV733" s="189">
        <f t="shared" si="657"/>
        <v>1.8600000000000001E-3</v>
      </c>
      <c r="CW733" s="189">
        <f t="shared" si="654"/>
        <v>2.9999999999999997E-4</v>
      </c>
      <c r="CX733" s="189">
        <f t="shared" si="658"/>
        <v>3.0000000000000001E-5</v>
      </c>
      <c r="CY733" s="189">
        <f t="shared" si="658"/>
        <v>3.0000000000000001E-5</v>
      </c>
      <c r="CZ733" s="195">
        <f t="shared" si="659"/>
        <v>8.5080490135544551</v>
      </c>
      <c r="DA733" s="195">
        <f t="shared" si="660"/>
        <v>155.21432290684459</v>
      </c>
      <c r="DB733" s="195">
        <f t="shared" si="661"/>
        <v>2.245010477327964</v>
      </c>
      <c r="DC733" s="195">
        <f t="shared" si="662"/>
        <v>101.47865327675068</v>
      </c>
      <c r="DD733" s="195">
        <f t="shared" si="663"/>
        <v>2.5359770912102442</v>
      </c>
      <c r="DE733" s="195">
        <f t="shared" si="664"/>
        <v>97.808539932139936</v>
      </c>
      <c r="DF733" s="195">
        <f t="shared" si="665"/>
        <v>367.79055269782788</v>
      </c>
    </row>
    <row r="734" spans="89:110" x14ac:dyDescent="0.2">
      <c r="CK734" s="189">
        <v>732</v>
      </c>
      <c r="CL734" s="190">
        <f>'Litter calculation'!G$30+CK734</f>
        <v>43407</v>
      </c>
      <c r="CM734" s="193">
        <f t="shared" si="655"/>
        <v>11</v>
      </c>
      <c r="CN734" s="189">
        <f t="shared" si="649"/>
        <v>0.4</v>
      </c>
      <c r="CO734" s="194">
        <f t="shared" si="650"/>
        <v>0.02</v>
      </c>
      <c r="CP734" s="194">
        <f t="shared" si="651"/>
        <v>0.17499999999999999</v>
      </c>
      <c r="CQ734" s="189">
        <f t="shared" si="652"/>
        <v>0.36870000000000003</v>
      </c>
      <c r="CR734" s="189">
        <f t="shared" si="656"/>
        <v>3.687E-2</v>
      </c>
      <c r="CS734" s="189">
        <f t="shared" si="656"/>
        <v>3.687E-2</v>
      </c>
      <c r="CT734" s="189">
        <f t="shared" si="653"/>
        <v>1.8599999999999998E-2</v>
      </c>
      <c r="CU734" s="189">
        <f t="shared" si="657"/>
        <v>1.8600000000000001E-3</v>
      </c>
      <c r="CV734" s="189">
        <f t="shared" si="657"/>
        <v>1.8600000000000001E-3</v>
      </c>
      <c r="CW734" s="189">
        <f t="shared" si="654"/>
        <v>2.9999999999999997E-4</v>
      </c>
      <c r="CX734" s="189">
        <f t="shared" si="658"/>
        <v>3.0000000000000001E-5</v>
      </c>
      <c r="CY734" s="189">
        <f t="shared" si="658"/>
        <v>3.0000000000000001E-5</v>
      </c>
      <c r="CZ734" s="195">
        <f t="shared" si="659"/>
        <v>8.4987419418147372</v>
      </c>
      <c r="DA734" s="195">
        <f t="shared" si="660"/>
        <v>155.42028559391866</v>
      </c>
      <c r="DB734" s="195">
        <f t="shared" si="661"/>
        <v>2.2415760388526573</v>
      </c>
      <c r="DC734" s="195">
        <f t="shared" si="662"/>
        <v>101.49487156281732</v>
      </c>
      <c r="DD734" s="195">
        <f t="shared" si="663"/>
        <v>2.5377168078352552</v>
      </c>
      <c r="DE734" s="195">
        <f t="shared" si="664"/>
        <v>97.974153469955382</v>
      </c>
      <c r="DF734" s="195">
        <f t="shared" si="665"/>
        <v>368.16734541519395</v>
      </c>
    </row>
    <row r="735" spans="89:110" x14ac:dyDescent="0.2">
      <c r="CK735" s="189">
        <v>733</v>
      </c>
      <c r="CL735" s="190">
        <f>'Litter calculation'!G$30+CK735</f>
        <v>43408</v>
      </c>
      <c r="CM735" s="193">
        <f t="shared" si="655"/>
        <v>11</v>
      </c>
      <c r="CN735" s="189">
        <f t="shared" si="649"/>
        <v>0.4</v>
      </c>
      <c r="CO735" s="194">
        <f t="shared" si="650"/>
        <v>0.02</v>
      </c>
      <c r="CP735" s="194">
        <f t="shared" si="651"/>
        <v>0.17499999999999999</v>
      </c>
      <c r="CQ735" s="189">
        <f t="shared" si="652"/>
        <v>0.36870000000000003</v>
      </c>
      <c r="CR735" s="189">
        <f t="shared" si="656"/>
        <v>3.687E-2</v>
      </c>
      <c r="CS735" s="189">
        <f t="shared" si="656"/>
        <v>3.687E-2</v>
      </c>
      <c r="CT735" s="189">
        <f t="shared" si="653"/>
        <v>1.8599999999999998E-2</v>
      </c>
      <c r="CU735" s="189">
        <f t="shared" si="657"/>
        <v>1.8600000000000001E-3</v>
      </c>
      <c r="CV735" s="189">
        <f t="shared" si="657"/>
        <v>1.8600000000000001E-3</v>
      </c>
      <c r="CW735" s="189">
        <f t="shared" si="654"/>
        <v>2.9999999999999997E-4</v>
      </c>
      <c r="CX735" s="189">
        <f t="shared" si="658"/>
        <v>3.0000000000000001E-5</v>
      </c>
      <c r="CY735" s="189">
        <f t="shared" si="658"/>
        <v>3.0000000000000001E-5</v>
      </c>
      <c r="CZ735" s="195">
        <f t="shared" si="659"/>
        <v>8.4896063816074765</v>
      </c>
      <c r="DA735" s="195">
        <f t="shared" si="660"/>
        <v>155.62618650145401</v>
      </c>
      <c r="DB735" s="195">
        <f t="shared" si="661"/>
        <v>2.2381479824957045</v>
      </c>
      <c r="DC735" s="195">
        <f t="shared" si="662"/>
        <v>101.51108936234267</v>
      </c>
      <c r="DD735" s="195">
        <f t="shared" si="663"/>
        <v>2.5394532915948407</v>
      </c>
      <c r="DE735" s="195">
        <f t="shared" si="664"/>
        <v>98.139762039439219</v>
      </c>
      <c r="DF735" s="195">
        <f t="shared" si="665"/>
        <v>368.54424555893394</v>
      </c>
    </row>
    <row r="736" spans="89:110" x14ac:dyDescent="0.2">
      <c r="CK736" s="189">
        <v>734</v>
      </c>
      <c r="CL736" s="190">
        <f>'Litter calculation'!G$30+CK736</f>
        <v>43409</v>
      </c>
      <c r="CM736" s="193">
        <f t="shared" si="655"/>
        <v>11</v>
      </c>
      <c r="CN736" s="189">
        <f t="shared" si="649"/>
        <v>0.4</v>
      </c>
      <c r="CO736" s="194">
        <f t="shared" si="650"/>
        <v>0.02</v>
      </c>
      <c r="CP736" s="194">
        <f t="shared" si="651"/>
        <v>0.17499999999999999</v>
      </c>
      <c r="CQ736" s="189">
        <f t="shared" si="652"/>
        <v>0.36870000000000003</v>
      </c>
      <c r="CR736" s="189">
        <f t="shared" si="656"/>
        <v>3.687E-2</v>
      </c>
      <c r="CS736" s="189">
        <f t="shared" si="656"/>
        <v>3.687E-2</v>
      </c>
      <c r="CT736" s="189">
        <f t="shared" si="653"/>
        <v>1.8599999999999998E-2</v>
      </c>
      <c r="CU736" s="189">
        <f t="shared" si="657"/>
        <v>1.8600000000000001E-3</v>
      </c>
      <c r="CV736" s="189">
        <f t="shared" si="657"/>
        <v>1.8600000000000001E-3</v>
      </c>
      <c r="CW736" s="189">
        <f t="shared" si="654"/>
        <v>2.9999999999999997E-4</v>
      </c>
      <c r="CX736" s="189">
        <f t="shared" si="658"/>
        <v>3.0000000000000001E-5</v>
      </c>
      <c r="CY736" s="189">
        <f t="shared" si="658"/>
        <v>3.0000000000000001E-5</v>
      </c>
      <c r="CZ736" s="195">
        <f t="shared" si="659"/>
        <v>8.480639172303146</v>
      </c>
      <c r="DA736" s="195">
        <f t="shared" si="660"/>
        <v>155.83202564798171</v>
      </c>
      <c r="DB736" s="195">
        <f t="shared" si="661"/>
        <v>2.2347262963973984</v>
      </c>
      <c r="DC736" s="195">
        <f t="shared" si="662"/>
        <v>101.52730667534134</v>
      </c>
      <c r="DD736" s="195">
        <f t="shared" si="663"/>
        <v>2.5411865484965417</v>
      </c>
      <c r="DE736" s="195">
        <f t="shared" si="664"/>
        <v>98.30536564074049</v>
      </c>
      <c r="DF736" s="195">
        <f t="shared" si="665"/>
        <v>368.92124998126064</v>
      </c>
    </row>
    <row r="737" spans="89:110" x14ac:dyDescent="0.2">
      <c r="CK737" s="189">
        <v>735</v>
      </c>
      <c r="CL737" s="190">
        <f>'Litter calculation'!G$30+CK737</f>
        <v>43410</v>
      </c>
      <c r="CM737" s="193">
        <f t="shared" si="655"/>
        <v>11</v>
      </c>
      <c r="CN737" s="189">
        <f t="shared" si="649"/>
        <v>0.4</v>
      </c>
      <c r="CO737" s="194">
        <f t="shared" si="650"/>
        <v>0.02</v>
      </c>
      <c r="CP737" s="194">
        <f t="shared" si="651"/>
        <v>0.17499999999999999</v>
      </c>
      <c r="CQ737" s="189">
        <f t="shared" si="652"/>
        <v>0.36870000000000003</v>
      </c>
      <c r="CR737" s="189">
        <f t="shared" si="656"/>
        <v>3.687E-2</v>
      </c>
      <c r="CS737" s="189">
        <f t="shared" si="656"/>
        <v>3.687E-2</v>
      </c>
      <c r="CT737" s="189">
        <f t="shared" si="653"/>
        <v>1.8599999999999998E-2</v>
      </c>
      <c r="CU737" s="189">
        <f t="shared" si="657"/>
        <v>1.8600000000000001E-3</v>
      </c>
      <c r="CV737" s="189">
        <f t="shared" si="657"/>
        <v>1.8600000000000001E-3</v>
      </c>
      <c r="CW737" s="189">
        <f t="shared" si="654"/>
        <v>2.9999999999999997E-4</v>
      </c>
      <c r="CX737" s="189">
        <f t="shared" si="658"/>
        <v>3.0000000000000001E-5</v>
      </c>
      <c r="CY737" s="189">
        <f t="shared" si="658"/>
        <v>3.0000000000000001E-5</v>
      </c>
      <c r="CZ737" s="195">
        <f t="shared" si="659"/>
        <v>8.4718372115165721</v>
      </c>
      <c r="DA737" s="195">
        <f t="shared" si="660"/>
        <v>156.03780305202727</v>
      </c>
      <c r="DB737" s="195">
        <f t="shared" si="661"/>
        <v>2.231310968720071</v>
      </c>
      <c r="DC737" s="195">
        <f t="shared" si="662"/>
        <v>101.54352350182791</v>
      </c>
      <c r="DD737" s="195">
        <f t="shared" si="663"/>
        <v>2.542916584536735</v>
      </c>
      <c r="DE737" s="195">
        <f t="shared" si="664"/>
        <v>98.470964274008239</v>
      </c>
      <c r="DF737" s="195">
        <f t="shared" si="665"/>
        <v>369.29835559263677</v>
      </c>
    </row>
    <row r="738" spans="89:110" x14ac:dyDescent="0.2">
      <c r="CK738" s="189">
        <v>736</v>
      </c>
      <c r="CL738" s="190">
        <f>'Litter calculation'!G$30+CK738</f>
        <v>43411</v>
      </c>
      <c r="CM738" s="193">
        <f t="shared" si="655"/>
        <v>11</v>
      </c>
      <c r="CN738" s="189">
        <f t="shared" si="649"/>
        <v>0.4</v>
      </c>
      <c r="CO738" s="194">
        <f t="shared" si="650"/>
        <v>0.02</v>
      </c>
      <c r="CP738" s="194">
        <f t="shared" si="651"/>
        <v>0.17499999999999999</v>
      </c>
      <c r="CQ738" s="189">
        <f t="shared" si="652"/>
        <v>0.36870000000000003</v>
      </c>
      <c r="CR738" s="189">
        <f t="shared" si="656"/>
        <v>3.687E-2</v>
      </c>
      <c r="CS738" s="189">
        <f t="shared" si="656"/>
        <v>3.687E-2</v>
      </c>
      <c r="CT738" s="189">
        <f t="shared" si="653"/>
        <v>1.8599999999999998E-2</v>
      </c>
      <c r="CU738" s="189">
        <f t="shared" si="657"/>
        <v>1.8600000000000001E-3</v>
      </c>
      <c r="CV738" s="189">
        <f t="shared" si="657"/>
        <v>1.8600000000000001E-3</v>
      </c>
      <c r="CW738" s="189">
        <f t="shared" si="654"/>
        <v>2.9999999999999997E-4</v>
      </c>
      <c r="CX738" s="189">
        <f t="shared" si="658"/>
        <v>3.0000000000000001E-5</v>
      </c>
      <c r="CY738" s="189">
        <f t="shared" si="658"/>
        <v>3.0000000000000001E-5</v>
      </c>
      <c r="CZ738" s="195">
        <f t="shared" si="659"/>
        <v>8.4631974540336117</v>
      </c>
      <c r="DA738" s="195">
        <f t="shared" si="660"/>
        <v>156.24351873211069</v>
      </c>
      <c r="DB738" s="195">
        <f t="shared" si="661"/>
        <v>2.2279019876480506</v>
      </c>
      <c r="DC738" s="195">
        <f t="shared" si="662"/>
        <v>101.55973984181699</v>
      </c>
      <c r="DD738" s="195">
        <f t="shared" si="663"/>
        <v>2.5446434057006555</v>
      </c>
      <c r="DE738" s="195">
        <f t="shared" si="664"/>
        <v>98.636557939391508</v>
      </c>
      <c r="DF738" s="195">
        <f t="shared" si="665"/>
        <v>369.67555936070153</v>
      </c>
    </row>
    <row r="739" spans="89:110" x14ac:dyDescent="0.2">
      <c r="CK739" s="189">
        <v>737</v>
      </c>
      <c r="CL739" s="190">
        <f>'Litter calculation'!G$30+CK739</f>
        <v>43412</v>
      </c>
      <c r="CM739" s="193">
        <f t="shared" si="655"/>
        <v>11</v>
      </c>
      <c r="CN739" s="189">
        <f t="shared" si="649"/>
        <v>0.4</v>
      </c>
      <c r="CO739" s="194">
        <f t="shared" si="650"/>
        <v>0.02</v>
      </c>
      <c r="CP739" s="194">
        <f t="shared" si="651"/>
        <v>0.17499999999999999</v>
      </c>
      <c r="CQ739" s="189">
        <f t="shared" si="652"/>
        <v>0.36870000000000003</v>
      </c>
      <c r="CR739" s="189">
        <f t="shared" si="656"/>
        <v>3.687E-2</v>
      </c>
      <c r="CS739" s="189">
        <f t="shared" si="656"/>
        <v>3.687E-2</v>
      </c>
      <c r="CT739" s="189">
        <f t="shared" si="653"/>
        <v>1.8599999999999998E-2</v>
      </c>
      <c r="CU739" s="189">
        <f t="shared" si="657"/>
        <v>1.8600000000000001E-3</v>
      </c>
      <c r="CV739" s="189">
        <f t="shared" si="657"/>
        <v>1.8600000000000001E-3</v>
      </c>
      <c r="CW739" s="189">
        <f t="shared" si="654"/>
        <v>2.9999999999999997E-4</v>
      </c>
      <c r="CX739" s="189">
        <f t="shared" si="658"/>
        <v>3.0000000000000001E-5</v>
      </c>
      <c r="CY739" s="189">
        <f t="shared" si="658"/>
        <v>3.0000000000000001E-5</v>
      </c>
      <c r="CZ739" s="195">
        <f t="shared" si="659"/>
        <v>8.4547169107575897</v>
      </c>
      <c r="DA739" s="195">
        <f t="shared" si="660"/>
        <v>156.44917270674637</v>
      </c>
      <c r="DB739" s="195">
        <f t="shared" si="661"/>
        <v>2.2244993413876228</v>
      </c>
      <c r="DC739" s="195">
        <f t="shared" si="662"/>
        <v>101.57595569532317</v>
      </c>
      <c r="DD739" s="195">
        <f t="shared" si="663"/>
        <v>2.5463670179624152</v>
      </c>
      <c r="DE739" s="195">
        <f t="shared" si="664"/>
        <v>98.802146637039343</v>
      </c>
      <c r="DF739" s="195">
        <f t="shared" si="665"/>
        <v>370.05285830921656</v>
      </c>
    </row>
    <row r="740" spans="89:110" x14ac:dyDescent="0.2">
      <c r="CK740" s="189">
        <v>738</v>
      </c>
      <c r="CL740" s="190">
        <f>'Litter calculation'!G$30+CK740</f>
        <v>43413</v>
      </c>
      <c r="CM740" s="193">
        <f t="shared" si="655"/>
        <v>11</v>
      </c>
      <c r="CN740" s="189">
        <f t="shared" si="649"/>
        <v>0.4</v>
      </c>
      <c r="CO740" s="194">
        <f t="shared" si="650"/>
        <v>0.02</v>
      </c>
      <c r="CP740" s="194">
        <f t="shared" si="651"/>
        <v>0.17499999999999999</v>
      </c>
      <c r="CQ740" s="189">
        <f t="shared" si="652"/>
        <v>0.36870000000000003</v>
      </c>
      <c r="CR740" s="189">
        <f t="shared" si="656"/>
        <v>3.687E-2</v>
      </c>
      <c r="CS740" s="189">
        <f t="shared" si="656"/>
        <v>3.687E-2</v>
      </c>
      <c r="CT740" s="189">
        <f t="shared" si="653"/>
        <v>1.8599999999999998E-2</v>
      </c>
      <c r="CU740" s="189">
        <f t="shared" si="657"/>
        <v>1.8600000000000001E-3</v>
      </c>
      <c r="CV740" s="189">
        <f t="shared" si="657"/>
        <v>1.8600000000000001E-3</v>
      </c>
      <c r="CW740" s="189">
        <f t="shared" si="654"/>
        <v>2.9999999999999997E-4</v>
      </c>
      <c r="CX740" s="189">
        <f t="shared" si="658"/>
        <v>3.0000000000000001E-5</v>
      </c>
      <c r="CY740" s="189">
        <f t="shared" si="658"/>
        <v>3.0000000000000001E-5</v>
      </c>
      <c r="CZ740" s="195">
        <f t="shared" si="659"/>
        <v>8.4463926476751698</v>
      </c>
      <c r="DA740" s="195">
        <f t="shared" si="660"/>
        <v>156.65476499444316</v>
      </c>
      <c r="DB740" s="195">
        <f t="shared" si="661"/>
        <v>2.2211030181669895</v>
      </c>
      <c r="DC740" s="195">
        <f t="shared" si="662"/>
        <v>101.59217106236105</v>
      </c>
      <c r="DD740" s="195">
        <f t="shared" si="663"/>
        <v>2.5480874272850249</v>
      </c>
      <c r="DE740" s="195">
        <f t="shared" si="664"/>
        <v>98.967730367100756</v>
      </c>
      <c r="DF740" s="195">
        <f t="shared" si="665"/>
        <v>370.43024951703205</v>
      </c>
    </row>
    <row r="741" spans="89:110" x14ac:dyDescent="0.2">
      <c r="CK741" s="189">
        <v>739</v>
      </c>
      <c r="CL741" s="190">
        <f>'Litter calculation'!G$30+CK741</f>
        <v>43414</v>
      </c>
      <c r="CM741" s="193">
        <f t="shared" si="655"/>
        <v>11</v>
      </c>
      <c r="CN741" s="189">
        <f t="shared" si="649"/>
        <v>0.4</v>
      </c>
      <c r="CO741" s="194">
        <f t="shared" si="650"/>
        <v>0.02</v>
      </c>
      <c r="CP741" s="194">
        <f t="shared" si="651"/>
        <v>0.17499999999999999</v>
      </c>
      <c r="CQ741" s="189">
        <f t="shared" si="652"/>
        <v>0.36870000000000003</v>
      </c>
      <c r="CR741" s="189">
        <f t="shared" si="656"/>
        <v>3.687E-2</v>
      </c>
      <c r="CS741" s="189">
        <f t="shared" si="656"/>
        <v>3.687E-2</v>
      </c>
      <c r="CT741" s="189">
        <f t="shared" si="653"/>
        <v>1.8599999999999998E-2</v>
      </c>
      <c r="CU741" s="189">
        <f t="shared" si="657"/>
        <v>1.8600000000000001E-3</v>
      </c>
      <c r="CV741" s="189">
        <f t="shared" si="657"/>
        <v>1.8600000000000001E-3</v>
      </c>
      <c r="CW741" s="189">
        <f t="shared" si="654"/>
        <v>2.9999999999999997E-4</v>
      </c>
      <c r="CX741" s="189">
        <f t="shared" si="658"/>
        <v>3.0000000000000001E-5</v>
      </c>
      <c r="CY741" s="189">
        <f t="shared" si="658"/>
        <v>3.0000000000000001E-5</v>
      </c>
      <c r="CZ741" s="195">
        <f t="shared" si="659"/>
        <v>8.4382217848412679</v>
      </c>
      <c r="DA741" s="195">
        <f t="shared" si="660"/>
        <v>156.86029561370435</v>
      </c>
      <c r="DB741" s="195">
        <f t="shared" si="661"/>
        <v>2.2177130062362278</v>
      </c>
      <c r="DC741" s="195">
        <f t="shared" si="662"/>
        <v>101.6083859429452</v>
      </c>
      <c r="DD741" s="195">
        <f t="shared" si="663"/>
        <v>2.5498046396204144</v>
      </c>
      <c r="DE741" s="195">
        <f t="shared" si="664"/>
        <v>99.133309129724779</v>
      </c>
      <c r="DF741" s="195">
        <f t="shared" si="665"/>
        <v>370.8077301170722</v>
      </c>
    </row>
    <row r="742" spans="89:110" x14ac:dyDescent="0.2">
      <c r="CK742" s="189">
        <v>740</v>
      </c>
      <c r="CL742" s="190">
        <f>'Litter calculation'!G$30+CK742</f>
        <v>43415</v>
      </c>
      <c r="CM742" s="193">
        <f t="shared" si="655"/>
        <v>11</v>
      </c>
      <c r="CN742" s="189">
        <f t="shared" si="649"/>
        <v>0.4</v>
      </c>
      <c r="CO742" s="194">
        <f t="shared" si="650"/>
        <v>0.02</v>
      </c>
      <c r="CP742" s="194">
        <f t="shared" si="651"/>
        <v>0.17499999999999999</v>
      </c>
      <c r="CQ742" s="189">
        <f t="shared" si="652"/>
        <v>0.36870000000000003</v>
      </c>
      <c r="CR742" s="189">
        <f t="shared" si="656"/>
        <v>3.687E-2</v>
      </c>
      <c r="CS742" s="189">
        <f t="shared" si="656"/>
        <v>3.687E-2</v>
      </c>
      <c r="CT742" s="189">
        <f t="shared" si="653"/>
        <v>1.8599999999999998E-2</v>
      </c>
      <c r="CU742" s="189">
        <f t="shared" si="657"/>
        <v>1.8600000000000001E-3</v>
      </c>
      <c r="CV742" s="189">
        <f t="shared" si="657"/>
        <v>1.8600000000000001E-3</v>
      </c>
      <c r="CW742" s="189">
        <f t="shared" si="654"/>
        <v>2.9999999999999997E-4</v>
      </c>
      <c r="CX742" s="189">
        <f t="shared" si="658"/>
        <v>3.0000000000000001E-5</v>
      </c>
      <c r="CY742" s="189">
        <f t="shared" si="658"/>
        <v>3.0000000000000001E-5</v>
      </c>
      <c r="CZ742" s="195">
        <f t="shared" si="659"/>
        <v>8.4302014953826809</v>
      </c>
      <c r="DA742" s="195">
        <f t="shared" si="660"/>
        <v>157.06576458302774</v>
      </c>
      <c r="DB742" s="195">
        <f t="shared" si="661"/>
        <v>2.2143292938672485</v>
      </c>
      <c r="DC742" s="195">
        <f t="shared" si="662"/>
        <v>101.62460033709024</v>
      </c>
      <c r="DD742" s="195">
        <f t="shared" si="663"/>
        <v>2.5515186609094531</v>
      </c>
      <c r="DE742" s="195">
        <f t="shared" si="664"/>
        <v>99.29888292506044</v>
      </c>
      <c r="DF742" s="195">
        <f t="shared" si="665"/>
        <v>371.18529729533782</v>
      </c>
    </row>
    <row r="743" spans="89:110" x14ac:dyDescent="0.2">
      <c r="CK743" s="189">
        <v>741</v>
      </c>
      <c r="CL743" s="190">
        <f>'Litter calculation'!G$30+CK743</f>
        <v>43416</v>
      </c>
      <c r="CM743" s="193">
        <f t="shared" si="655"/>
        <v>11</v>
      </c>
      <c r="CN743" s="189">
        <f t="shared" si="649"/>
        <v>0.4</v>
      </c>
      <c r="CO743" s="194">
        <f t="shared" si="650"/>
        <v>0.02</v>
      </c>
      <c r="CP743" s="194">
        <f t="shared" si="651"/>
        <v>0.17499999999999999</v>
      </c>
      <c r="CQ743" s="189">
        <f t="shared" si="652"/>
        <v>0.36870000000000003</v>
      </c>
      <c r="CR743" s="189">
        <f t="shared" ref="CR743:CS762" si="666">IF($CM743=12,$D$50,IF($CM743&lt;=2,$D$50,IF($CM743&lt;=5,$D$52,IF($CM743&lt;=8,$D$54,$D$56))))</f>
        <v>3.687E-2</v>
      </c>
      <c r="CS743" s="189">
        <f t="shared" si="666"/>
        <v>3.687E-2</v>
      </c>
      <c r="CT743" s="189">
        <f t="shared" si="653"/>
        <v>1.8599999999999998E-2</v>
      </c>
      <c r="CU743" s="189">
        <f t="shared" ref="CU743:CV762" si="667">IF($CM743=12,$D$58,IF($CM743&lt;=2,$D$58,IF($CM743&lt;=5,$D$60,IF($CM743&lt;=8,$D$62,$D$64))))</f>
        <v>1.8600000000000001E-3</v>
      </c>
      <c r="CV743" s="189">
        <f t="shared" si="667"/>
        <v>1.8600000000000001E-3</v>
      </c>
      <c r="CW743" s="189">
        <f t="shared" si="654"/>
        <v>2.9999999999999997E-4</v>
      </c>
      <c r="CX743" s="189">
        <f t="shared" ref="CX743:CY762" si="668">IF($CM743=12,$D$66,IF($CM743&lt;=2,$D$66,IF($CM743&lt;=5,$D$68,IF($CM743&lt;=8,$D$70,$D$72))))</f>
        <v>3.0000000000000001E-5</v>
      </c>
      <c r="CY743" s="189">
        <f t="shared" si="668"/>
        <v>3.0000000000000001E-5</v>
      </c>
      <c r="CZ743" s="195">
        <f t="shared" si="659"/>
        <v>8.4223290045200727</v>
      </c>
      <c r="DA743" s="195">
        <f t="shared" si="660"/>
        <v>157.27117192090552</v>
      </c>
      <c r="DB743" s="195">
        <f t="shared" si="661"/>
        <v>2.2109518693537571</v>
      </c>
      <c r="DC743" s="195">
        <f t="shared" si="662"/>
        <v>101.64081424481076</v>
      </c>
      <c r="DD743" s="195">
        <f t="shared" si="663"/>
        <v>2.5532294970819707</v>
      </c>
      <c r="DE743" s="195">
        <f t="shared" si="664"/>
        <v>99.464451753256739</v>
      </c>
      <c r="DF743" s="195">
        <f t="shared" si="665"/>
        <v>371.56294828992884</v>
      </c>
    </row>
    <row r="744" spans="89:110" x14ac:dyDescent="0.2">
      <c r="CK744" s="189">
        <v>742</v>
      </c>
      <c r="CL744" s="190">
        <f>'Litter calculation'!G$30+CK744</f>
        <v>43417</v>
      </c>
      <c r="CM744" s="193">
        <f t="shared" si="655"/>
        <v>11</v>
      </c>
      <c r="CN744" s="189">
        <f t="shared" si="649"/>
        <v>0.4</v>
      </c>
      <c r="CO744" s="194">
        <f t="shared" si="650"/>
        <v>0.02</v>
      </c>
      <c r="CP744" s="194">
        <f t="shared" si="651"/>
        <v>0.17499999999999999</v>
      </c>
      <c r="CQ744" s="189">
        <f t="shared" si="652"/>
        <v>0.36870000000000003</v>
      </c>
      <c r="CR744" s="189">
        <f t="shared" si="666"/>
        <v>3.687E-2</v>
      </c>
      <c r="CS744" s="189">
        <f t="shared" si="666"/>
        <v>3.687E-2</v>
      </c>
      <c r="CT744" s="189">
        <f t="shared" si="653"/>
        <v>1.8599999999999998E-2</v>
      </c>
      <c r="CU744" s="189">
        <f t="shared" si="667"/>
        <v>1.8600000000000001E-3</v>
      </c>
      <c r="CV744" s="189">
        <f t="shared" si="667"/>
        <v>1.8600000000000001E-3</v>
      </c>
      <c r="CW744" s="189">
        <f t="shared" si="654"/>
        <v>2.9999999999999997E-4</v>
      </c>
      <c r="CX744" s="189">
        <f t="shared" si="668"/>
        <v>3.0000000000000001E-5</v>
      </c>
      <c r="CY744" s="189">
        <f t="shared" si="668"/>
        <v>3.0000000000000001E-5</v>
      </c>
      <c r="CZ744" s="195">
        <f t="shared" si="659"/>
        <v>8.4146015886079812</v>
      </c>
      <c r="DA744" s="195">
        <f t="shared" si="660"/>
        <v>157.47651764582432</v>
      </c>
      <c r="DB744" s="195">
        <f t="shared" si="661"/>
        <v>2.2075807210112122</v>
      </c>
      <c r="DC744" s="195">
        <f t="shared" si="662"/>
        <v>101.65702766612132</v>
      </c>
      <c r="DD744" s="195">
        <f t="shared" si="663"/>
        <v>2.5549371540567778</v>
      </c>
      <c r="DE744" s="195">
        <f t="shared" si="664"/>
        <v>99.630015614462707</v>
      </c>
      <c r="DF744" s="195">
        <f t="shared" si="665"/>
        <v>371.94068039008437</v>
      </c>
    </row>
    <row r="745" spans="89:110" x14ac:dyDescent="0.2">
      <c r="CK745" s="189">
        <v>743</v>
      </c>
      <c r="CL745" s="190">
        <f>'Litter calculation'!G$30+CK745</f>
        <v>43418</v>
      </c>
      <c r="CM745" s="193">
        <f t="shared" si="655"/>
        <v>11</v>
      </c>
      <c r="CN745" s="189">
        <f t="shared" si="649"/>
        <v>0.4</v>
      </c>
      <c r="CO745" s="194">
        <f t="shared" si="650"/>
        <v>0.02</v>
      </c>
      <c r="CP745" s="194">
        <f t="shared" si="651"/>
        <v>0.17499999999999999</v>
      </c>
      <c r="CQ745" s="189">
        <f t="shared" si="652"/>
        <v>0.36870000000000003</v>
      </c>
      <c r="CR745" s="189">
        <f t="shared" si="666"/>
        <v>3.687E-2</v>
      </c>
      <c r="CS745" s="189">
        <f t="shared" si="666"/>
        <v>3.687E-2</v>
      </c>
      <c r="CT745" s="189">
        <f t="shared" si="653"/>
        <v>1.8599999999999998E-2</v>
      </c>
      <c r="CU745" s="189">
        <f t="shared" si="667"/>
        <v>1.8600000000000001E-3</v>
      </c>
      <c r="CV745" s="189">
        <f t="shared" si="667"/>
        <v>1.8600000000000001E-3</v>
      </c>
      <c r="CW745" s="189">
        <f t="shared" si="654"/>
        <v>2.9999999999999997E-4</v>
      </c>
      <c r="CX745" s="189">
        <f t="shared" si="668"/>
        <v>3.0000000000000001E-5</v>
      </c>
      <c r="CY745" s="189">
        <f t="shared" si="668"/>
        <v>3.0000000000000001E-5</v>
      </c>
      <c r="CZ745" s="195">
        <f t="shared" si="659"/>
        <v>8.4070165741925251</v>
      </c>
      <c r="DA745" s="195">
        <f t="shared" si="660"/>
        <v>157.68180177626527</v>
      </c>
      <c r="DB745" s="195">
        <f t="shared" si="661"/>
        <v>2.2042158371767862</v>
      </c>
      <c r="DC745" s="195">
        <f t="shared" si="662"/>
        <v>101.67324060103655</v>
      </c>
      <c r="DD745" s="195">
        <f t="shared" si="663"/>
        <v>2.5566416377416865</v>
      </c>
      <c r="DE745" s="195">
        <f t="shared" si="664"/>
        <v>99.795574508827329</v>
      </c>
      <c r="DF745" s="195">
        <f t="shared" si="665"/>
        <v>372.31849093524016</v>
      </c>
    </row>
    <row r="746" spans="89:110" x14ac:dyDescent="0.2">
      <c r="CK746" s="189">
        <v>744</v>
      </c>
      <c r="CL746" s="190">
        <f>'Litter calculation'!G$30+CK746</f>
        <v>43419</v>
      </c>
      <c r="CM746" s="193">
        <f t="shared" si="655"/>
        <v>11</v>
      </c>
      <c r="CN746" s="189">
        <f t="shared" si="649"/>
        <v>0.4</v>
      </c>
      <c r="CO746" s="194">
        <f t="shared" si="650"/>
        <v>0.02</v>
      </c>
      <c r="CP746" s="194">
        <f t="shared" si="651"/>
        <v>0.17499999999999999</v>
      </c>
      <c r="CQ746" s="189">
        <f t="shared" si="652"/>
        <v>0.36870000000000003</v>
      </c>
      <c r="CR746" s="189">
        <f t="shared" si="666"/>
        <v>3.687E-2</v>
      </c>
      <c r="CS746" s="189">
        <f t="shared" si="666"/>
        <v>3.687E-2</v>
      </c>
      <c r="CT746" s="189">
        <f t="shared" si="653"/>
        <v>1.8599999999999998E-2</v>
      </c>
      <c r="CU746" s="189">
        <f t="shared" si="667"/>
        <v>1.8600000000000001E-3</v>
      </c>
      <c r="CV746" s="189">
        <f t="shared" si="667"/>
        <v>1.8600000000000001E-3</v>
      </c>
      <c r="CW746" s="189">
        <f t="shared" si="654"/>
        <v>2.9999999999999997E-4</v>
      </c>
      <c r="CX746" s="189">
        <f t="shared" si="668"/>
        <v>3.0000000000000001E-5</v>
      </c>
      <c r="CY746" s="189">
        <f t="shared" si="668"/>
        <v>3.0000000000000001E-5</v>
      </c>
      <c r="CZ746" s="195">
        <f t="shared" si="659"/>
        <v>8.3995713370864618</v>
      </c>
      <c r="DA746" s="195">
        <f t="shared" si="660"/>
        <v>157.88702433070398</v>
      </c>
      <c r="DB746" s="195">
        <f t="shared" si="661"/>
        <v>2.200857206209323</v>
      </c>
      <c r="DC746" s="195">
        <f t="shared" si="662"/>
        <v>101.68945304957103</v>
      </c>
      <c r="DD746" s="195">
        <f t="shared" si="663"/>
        <v>2.5583429540335301</v>
      </c>
      <c r="DE746" s="195">
        <f t="shared" si="664"/>
        <v>99.961128436499621</v>
      </c>
      <c r="DF746" s="195">
        <f t="shared" si="665"/>
        <v>372.69637731410393</v>
      </c>
    </row>
    <row r="747" spans="89:110" x14ac:dyDescent="0.2">
      <c r="CK747" s="189">
        <v>745</v>
      </c>
      <c r="CL747" s="190">
        <f>'Litter calculation'!G$30+CK747</f>
        <v>43420</v>
      </c>
      <c r="CM747" s="193">
        <f t="shared" si="655"/>
        <v>11</v>
      </c>
      <c r="CN747" s="189">
        <f t="shared" si="649"/>
        <v>0.4</v>
      </c>
      <c r="CO747" s="194">
        <f t="shared" si="650"/>
        <v>0.02</v>
      </c>
      <c r="CP747" s="194">
        <f t="shared" si="651"/>
        <v>0.17499999999999999</v>
      </c>
      <c r="CQ747" s="189">
        <f t="shared" si="652"/>
        <v>0.36870000000000003</v>
      </c>
      <c r="CR747" s="189">
        <f t="shared" si="666"/>
        <v>3.687E-2</v>
      </c>
      <c r="CS747" s="189">
        <f t="shared" si="666"/>
        <v>3.687E-2</v>
      </c>
      <c r="CT747" s="189">
        <f t="shared" si="653"/>
        <v>1.8599999999999998E-2</v>
      </c>
      <c r="CU747" s="189">
        <f t="shared" si="667"/>
        <v>1.8600000000000001E-3</v>
      </c>
      <c r="CV747" s="189">
        <f t="shared" si="667"/>
        <v>1.8600000000000001E-3</v>
      </c>
      <c r="CW747" s="189">
        <f t="shared" si="654"/>
        <v>2.9999999999999997E-4</v>
      </c>
      <c r="CX747" s="189">
        <f t="shared" si="668"/>
        <v>3.0000000000000001E-5</v>
      </c>
      <c r="CY747" s="189">
        <f t="shared" si="668"/>
        <v>3.0000000000000001E-5</v>
      </c>
      <c r="CZ747" s="195">
        <f t="shared" si="659"/>
        <v>8.3922633014613037</v>
      </c>
      <c r="DA747" s="195">
        <f t="shared" si="660"/>
        <v>158.09218532761042</v>
      </c>
      <c r="DB747" s="195">
        <f t="shared" si="661"/>
        <v>2.1975048164893001</v>
      </c>
      <c r="DC747" s="195">
        <f t="shared" si="662"/>
        <v>101.70566501173934</v>
      </c>
      <c r="DD747" s="195">
        <f t="shared" si="663"/>
        <v>2.5600411088181838</v>
      </c>
      <c r="DE747" s="195">
        <f t="shared" si="664"/>
        <v>100.12667739762858</v>
      </c>
      <c r="DF747" s="195">
        <f t="shared" si="665"/>
        <v>373.07433696374721</v>
      </c>
    </row>
    <row r="748" spans="89:110" x14ac:dyDescent="0.2">
      <c r="CK748" s="189">
        <v>746</v>
      </c>
      <c r="CL748" s="190">
        <f>'Litter calculation'!G$30+CK748</f>
        <v>43421</v>
      </c>
      <c r="CM748" s="193">
        <f t="shared" si="655"/>
        <v>11</v>
      </c>
      <c r="CN748" s="189">
        <f t="shared" si="649"/>
        <v>0.4</v>
      </c>
      <c r="CO748" s="194">
        <f t="shared" si="650"/>
        <v>0.02</v>
      </c>
      <c r="CP748" s="194">
        <f t="shared" si="651"/>
        <v>0.17499999999999999</v>
      </c>
      <c r="CQ748" s="189">
        <f t="shared" si="652"/>
        <v>0.36870000000000003</v>
      </c>
      <c r="CR748" s="189">
        <f t="shared" si="666"/>
        <v>3.687E-2</v>
      </c>
      <c r="CS748" s="189">
        <f t="shared" si="666"/>
        <v>3.687E-2</v>
      </c>
      <c r="CT748" s="189">
        <f t="shared" si="653"/>
        <v>1.8599999999999998E-2</v>
      </c>
      <c r="CU748" s="189">
        <f t="shared" si="667"/>
        <v>1.8600000000000001E-3</v>
      </c>
      <c r="CV748" s="189">
        <f t="shared" si="667"/>
        <v>1.8600000000000001E-3</v>
      </c>
      <c r="CW748" s="189">
        <f t="shared" si="654"/>
        <v>2.9999999999999997E-4</v>
      </c>
      <c r="CX748" s="189">
        <f t="shared" si="668"/>
        <v>3.0000000000000001E-5</v>
      </c>
      <c r="CY748" s="189">
        <f t="shared" si="668"/>
        <v>3.0000000000000001E-5</v>
      </c>
      <c r="CZ748" s="195">
        <f t="shared" si="659"/>
        <v>8.3850899389561544</v>
      </c>
      <c r="DA748" s="195">
        <f t="shared" si="660"/>
        <v>158.29728478544914</v>
      </c>
      <c r="DB748" s="195">
        <f t="shared" si="661"/>
        <v>2.1941586564187863</v>
      </c>
      <c r="DC748" s="195">
        <f t="shared" si="662"/>
        <v>101.72187648755609</v>
      </c>
      <c r="DD748" s="195">
        <f t="shared" si="663"/>
        <v>2.5617361079705856</v>
      </c>
      <c r="DE748" s="195">
        <f t="shared" si="664"/>
        <v>100.29222139236322</v>
      </c>
      <c r="DF748" s="195">
        <f t="shared" si="665"/>
        <v>373.45236736871396</v>
      </c>
    </row>
    <row r="749" spans="89:110" x14ac:dyDescent="0.2">
      <c r="CK749" s="189">
        <v>747</v>
      </c>
      <c r="CL749" s="190">
        <f>'Litter calculation'!G$30+CK749</f>
        <v>43422</v>
      </c>
      <c r="CM749" s="193">
        <f t="shared" si="655"/>
        <v>11</v>
      </c>
      <c r="CN749" s="189">
        <f t="shared" si="649"/>
        <v>0.4</v>
      </c>
      <c r="CO749" s="194">
        <f t="shared" si="650"/>
        <v>0.02</v>
      </c>
      <c r="CP749" s="194">
        <f t="shared" si="651"/>
        <v>0.17499999999999999</v>
      </c>
      <c r="CQ749" s="189">
        <f t="shared" si="652"/>
        <v>0.36870000000000003</v>
      </c>
      <c r="CR749" s="189">
        <f t="shared" si="666"/>
        <v>3.687E-2</v>
      </c>
      <c r="CS749" s="189">
        <f t="shared" si="666"/>
        <v>3.687E-2</v>
      </c>
      <c r="CT749" s="189">
        <f t="shared" si="653"/>
        <v>1.8599999999999998E-2</v>
      </c>
      <c r="CU749" s="189">
        <f t="shared" si="667"/>
        <v>1.8600000000000001E-3</v>
      </c>
      <c r="CV749" s="189">
        <f t="shared" si="667"/>
        <v>1.8600000000000001E-3</v>
      </c>
      <c r="CW749" s="189">
        <f t="shared" si="654"/>
        <v>2.9999999999999997E-4</v>
      </c>
      <c r="CX749" s="189">
        <f t="shared" si="668"/>
        <v>3.0000000000000001E-5</v>
      </c>
      <c r="CY749" s="189">
        <f t="shared" si="668"/>
        <v>3.0000000000000001E-5</v>
      </c>
      <c r="CZ749" s="195">
        <f t="shared" si="659"/>
        <v>8.3780487678029729</v>
      </c>
      <c r="DA749" s="195">
        <f t="shared" si="660"/>
        <v>158.50232272267905</v>
      </c>
      <c r="DB749" s="195">
        <f t="shared" si="661"/>
        <v>2.1908187144214026</v>
      </c>
      <c r="DC749" s="195">
        <f t="shared" si="662"/>
        <v>101.73808747703585</v>
      </c>
      <c r="DD749" s="195">
        <f t="shared" si="663"/>
        <v>2.5634279573547567</v>
      </c>
      <c r="DE749" s="195">
        <f t="shared" si="664"/>
        <v>100.45776042085249</v>
      </c>
      <c r="DF749" s="195">
        <f t="shared" si="665"/>
        <v>373.83046606014648</v>
      </c>
    </row>
    <row r="750" spans="89:110" x14ac:dyDescent="0.2">
      <c r="CK750" s="189">
        <v>748</v>
      </c>
      <c r="CL750" s="190">
        <f>'Litter calculation'!G$30+CK750</f>
        <v>43423</v>
      </c>
      <c r="CM750" s="193">
        <f t="shared" si="655"/>
        <v>11</v>
      </c>
      <c r="CN750" s="189">
        <f t="shared" si="649"/>
        <v>0.4</v>
      </c>
      <c r="CO750" s="194">
        <f t="shared" si="650"/>
        <v>0.02</v>
      </c>
      <c r="CP750" s="194">
        <f t="shared" si="651"/>
        <v>0.17499999999999999</v>
      </c>
      <c r="CQ750" s="189">
        <f t="shared" si="652"/>
        <v>0.36870000000000003</v>
      </c>
      <c r="CR750" s="189">
        <f t="shared" si="666"/>
        <v>3.687E-2</v>
      </c>
      <c r="CS750" s="189">
        <f t="shared" si="666"/>
        <v>3.687E-2</v>
      </c>
      <c r="CT750" s="189">
        <f t="shared" si="653"/>
        <v>1.8599999999999998E-2</v>
      </c>
      <c r="CU750" s="189">
        <f t="shared" si="667"/>
        <v>1.8600000000000001E-3</v>
      </c>
      <c r="CV750" s="189">
        <f t="shared" si="667"/>
        <v>1.8600000000000001E-3</v>
      </c>
      <c r="CW750" s="189">
        <f t="shared" si="654"/>
        <v>2.9999999999999997E-4</v>
      </c>
      <c r="CX750" s="189">
        <f t="shared" si="668"/>
        <v>3.0000000000000001E-5</v>
      </c>
      <c r="CY750" s="189">
        <f t="shared" si="668"/>
        <v>3.0000000000000001E-5</v>
      </c>
      <c r="CZ750" s="195">
        <f t="shared" si="659"/>
        <v>8.3711373519679562</v>
      </c>
      <c r="DA750" s="195">
        <f t="shared" si="660"/>
        <v>158.70729915775357</v>
      </c>
      <c r="DB750" s="195">
        <f t="shared" si="661"/>
        <v>2.1874849789422828</v>
      </c>
      <c r="DC750" s="195">
        <f t="shared" si="662"/>
        <v>101.75429798019323</v>
      </c>
      <c r="DD750" s="195">
        <f t="shared" si="663"/>
        <v>2.5651166628238204</v>
      </c>
      <c r="DE750" s="195">
        <f t="shared" si="664"/>
        <v>100.62329448324542</v>
      </c>
      <c r="DF750" s="195">
        <f t="shared" si="665"/>
        <v>374.20863061492628</v>
      </c>
    </row>
    <row r="751" spans="89:110" x14ac:dyDescent="0.2">
      <c r="CK751" s="189">
        <v>749</v>
      </c>
      <c r="CL751" s="190">
        <f>'Litter calculation'!G$30+CK751</f>
        <v>43424</v>
      </c>
      <c r="CM751" s="193">
        <f t="shared" si="655"/>
        <v>11</v>
      </c>
      <c r="CN751" s="189">
        <f t="shared" si="649"/>
        <v>0.4</v>
      </c>
      <c r="CO751" s="194">
        <f t="shared" si="650"/>
        <v>0.02</v>
      </c>
      <c r="CP751" s="194">
        <f t="shared" si="651"/>
        <v>0.17499999999999999</v>
      </c>
      <c r="CQ751" s="189">
        <f t="shared" si="652"/>
        <v>0.36870000000000003</v>
      </c>
      <c r="CR751" s="189">
        <f t="shared" si="666"/>
        <v>3.687E-2</v>
      </c>
      <c r="CS751" s="189">
        <f t="shared" si="666"/>
        <v>3.687E-2</v>
      </c>
      <c r="CT751" s="189">
        <f t="shared" si="653"/>
        <v>1.8599999999999998E-2</v>
      </c>
      <c r="CU751" s="189">
        <f t="shared" si="667"/>
        <v>1.8600000000000001E-3</v>
      </c>
      <c r="CV751" s="189">
        <f t="shared" si="667"/>
        <v>1.8600000000000001E-3</v>
      </c>
      <c r="CW751" s="189">
        <f t="shared" si="654"/>
        <v>2.9999999999999997E-4</v>
      </c>
      <c r="CX751" s="189">
        <f t="shared" si="668"/>
        <v>3.0000000000000001E-5</v>
      </c>
      <c r="CY751" s="189">
        <f t="shared" si="668"/>
        <v>3.0000000000000001E-5</v>
      </c>
      <c r="CZ751" s="195">
        <f t="shared" si="659"/>
        <v>8.364353300308748</v>
      </c>
      <c r="DA751" s="195">
        <f t="shared" si="660"/>
        <v>158.91221410912058</v>
      </c>
      <c r="DB751" s="195">
        <f t="shared" si="661"/>
        <v>2.1841574384480325</v>
      </c>
      <c r="DC751" s="195">
        <f t="shared" si="662"/>
        <v>101.7705079970428</v>
      </c>
      <c r="DD751" s="195">
        <f t="shared" si="663"/>
        <v>2.5668022302200244</v>
      </c>
      <c r="DE751" s="195">
        <f t="shared" si="664"/>
        <v>100.78882357969096</v>
      </c>
      <c r="DF751" s="195">
        <f t="shared" si="665"/>
        <v>374.58685865483119</v>
      </c>
    </row>
    <row r="752" spans="89:110" x14ac:dyDescent="0.2">
      <c r="CK752" s="189">
        <v>750</v>
      </c>
      <c r="CL752" s="190">
        <f>'Litter calculation'!G$30+CK752</f>
        <v>43425</v>
      </c>
      <c r="CM752" s="193">
        <f t="shared" si="655"/>
        <v>11</v>
      </c>
      <c r="CN752" s="189">
        <f t="shared" si="649"/>
        <v>0.4</v>
      </c>
      <c r="CO752" s="194">
        <f t="shared" si="650"/>
        <v>0.02</v>
      </c>
      <c r="CP752" s="194">
        <f t="shared" si="651"/>
        <v>0.17499999999999999</v>
      </c>
      <c r="CQ752" s="189">
        <f t="shared" si="652"/>
        <v>0.36870000000000003</v>
      </c>
      <c r="CR752" s="189">
        <f t="shared" si="666"/>
        <v>3.687E-2</v>
      </c>
      <c r="CS752" s="189">
        <f t="shared" si="666"/>
        <v>3.687E-2</v>
      </c>
      <c r="CT752" s="189">
        <f t="shared" si="653"/>
        <v>1.8599999999999998E-2</v>
      </c>
      <c r="CU752" s="189">
        <f t="shared" si="667"/>
        <v>1.8600000000000001E-3</v>
      </c>
      <c r="CV752" s="189">
        <f t="shared" si="667"/>
        <v>1.8600000000000001E-3</v>
      </c>
      <c r="CW752" s="189">
        <f t="shared" si="654"/>
        <v>2.9999999999999997E-4</v>
      </c>
      <c r="CX752" s="189">
        <f t="shared" si="668"/>
        <v>3.0000000000000001E-5</v>
      </c>
      <c r="CY752" s="189">
        <f t="shared" si="668"/>
        <v>3.0000000000000001E-5</v>
      </c>
      <c r="CZ752" s="195">
        <f t="shared" si="659"/>
        <v>8.3576942657471722</v>
      </c>
      <c r="DA752" s="195">
        <f t="shared" si="660"/>
        <v>159.11706759522244</v>
      </c>
      <c r="DB752" s="195">
        <f t="shared" si="661"/>
        <v>2.1808360814266887</v>
      </c>
      <c r="DC752" s="195">
        <f t="shared" si="662"/>
        <v>101.78671752759917</v>
      </c>
      <c r="DD752" s="195">
        <f t="shared" si="663"/>
        <v>2.5684846653747591</v>
      </c>
      <c r="DE752" s="195">
        <f t="shared" si="664"/>
        <v>100.95434771033808</v>
      </c>
      <c r="DF752" s="195">
        <f t="shared" si="665"/>
        <v>374.96514784570832</v>
      </c>
    </row>
    <row r="753" spans="89:110" x14ac:dyDescent="0.2">
      <c r="CK753" s="189">
        <v>751</v>
      </c>
      <c r="CL753" s="190">
        <f>'Litter calculation'!G$30+CK753</f>
        <v>43426</v>
      </c>
      <c r="CM753" s="193">
        <f t="shared" si="655"/>
        <v>11</v>
      </c>
      <c r="CN753" s="189">
        <f t="shared" si="649"/>
        <v>0.4</v>
      </c>
      <c r="CO753" s="194">
        <f t="shared" si="650"/>
        <v>0.02</v>
      </c>
      <c r="CP753" s="194">
        <f t="shared" si="651"/>
        <v>0.17499999999999999</v>
      </c>
      <c r="CQ753" s="189">
        <f t="shared" si="652"/>
        <v>0.36870000000000003</v>
      </c>
      <c r="CR753" s="189">
        <f t="shared" si="666"/>
        <v>3.687E-2</v>
      </c>
      <c r="CS753" s="189">
        <f t="shared" si="666"/>
        <v>3.687E-2</v>
      </c>
      <c r="CT753" s="189">
        <f t="shared" si="653"/>
        <v>1.8599999999999998E-2</v>
      </c>
      <c r="CU753" s="189">
        <f t="shared" si="667"/>
        <v>1.8600000000000001E-3</v>
      </c>
      <c r="CV753" s="189">
        <f t="shared" si="667"/>
        <v>1.8600000000000001E-3</v>
      </c>
      <c r="CW753" s="189">
        <f t="shared" si="654"/>
        <v>2.9999999999999997E-4</v>
      </c>
      <c r="CX753" s="189">
        <f t="shared" si="668"/>
        <v>3.0000000000000001E-5</v>
      </c>
      <c r="CY753" s="189">
        <f t="shared" si="668"/>
        <v>3.0000000000000001E-5</v>
      </c>
      <c r="CZ753" s="195">
        <f t="shared" si="659"/>
        <v>8.3511579444572117</v>
      </c>
      <c r="DA753" s="195">
        <f t="shared" si="660"/>
        <v>159.32185963449595</v>
      </c>
      <c r="DB753" s="195">
        <f t="shared" si="661"/>
        <v>2.1775208963876818</v>
      </c>
      <c r="DC753" s="195">
        <f t="shared" si="662"/>
        <v>101.80292657187691</v>
      </c>
      <c r="DD753" s="195">
        <f t="shared" si="663"/>
        <v>2.5701639741085787</v>
      </c>
      <c r="DE753" s="195">
        <f t="shared" si="664"/>
        <v>101.11986687533577</v>
      </c>
      <c r="DF753" s="195">
        <f t="shared" si="665"/>
        <v>375.34349589666215</v>
      </c>
    </row>
    <row r="754" spans="89:110" x14ac:dyDescent="0.2">
      <c r="CK754" s="189">
        <v>752</v>
      </c>
      <c r="CL754" s="190">
        <f>'Litter calculation'!G$30+CK754</f>
        <v>43427</v>
      </c>
      <c r="CM754" s="193">
        <f t="shared" si="655"/>
        <v>11</v>
      </c>
      <c r="CN754" s="189">
        <f t="shared" si="649"/>
        <v>0.4</v>
      </c>
      <c r="CO754" s="194">
        <f t="shared" si="650"/>
        <v>0.02</v>
      </c>
      <c r="CP754" s="194">
        <f t="shared" si="651"/>
        <v>0.17499999999999999</v>
      </c>
      <c r="CQ754" s="189">
        <f t="shared" si="652"/>
        <v>0.36870000000000003</v>
      </c>
      <c r="CR754" s="189">
        <f t="shared" si="666"/>
        <v>3.687E-2</v>
      </c>
      <c r="CS754" s="189">
        <f t="shared" si="666"/>
        <v>3.687E-2</v>
      </c>
      <c r="CT754" s="189">
        <f t="shared" si="653"/>
        <v>1.8599999999999998E-2</v>
      </c>
      <c r="CU754" s="189">
        <f t="shared" si="667"/>
        <v>1.8600000000000001E-3</v>
      </c>
      <c r="CV754" s="189">
        <f t="shared" si="667"/>
        <v>1.8600000000000001E-3</v>
      </c>
      <c r="CW754" s="189">
        <f t="shared" si="654"/>
        <v>2.9999999999999997E-4</v>
      </c>
      <c r="CX754" s="189">
        <f t="shared" si="668"/>
        <v>3.0000000000000001E-5</v>
      </c>
      <c r="CY754" s="189">
        <f t="shared" si="668"/>
        <v>3.0000000000000001E-5</v>
      </c>
      <c r="CZ754" s="195">
        <f t="shared" si="659"/>
        <v>8.3447420750679591</v>
      </c>
      <c r="DA754" s="195">
        <f t="shared" si="660"/>
        <v>159.5265902453724</v>
      </c>
      <c r="DB754" s="195">
        <f t="shared" si="661"/>
        <v>2.174211871861794</v>
      </c>
      <c r="DC754" s="195">
        <f t="shared" si="662"/>
        <v>101.81913512989061</v>
      </c>
      <c r="DD754" s="195">
        <f t="shared" si="663"/>
        <v>2.5718401622312212</v>
      </c>
      <c r="DE754" s="195">
        <f t="shared" si="664"/>
        <v>101.285381074833</v>
      </c>
      <c r="DF754" s="195">
        <f t="shared" si="665"/>
        <v>375.72190055925694</v>
      </c>
    </row>
    <row r="755" spans="89:110" x14ac:dyDescent="0.2">
      <c r="CK755" s="189">
        <v>753</v>
      </c>
      <c r="CL755" s="190">
        <f>'Litter calculation'!G$30+CK755</f>
        <v>43428</v>
      </c>
      <c r="CM755" s="193">
        <f t="shared" si="655"/>
        <v>11</v>
      </c>
      <c r="CN755" s="189">
        <f t="shared" si="649"/>
        <v>0.4</v>
      </c>
      <c r="CO755" s="194">
        <f t="shared" si="650"/>
        <v>0.02</v>
      </c>
      <c r="CP755" s="194">
        <f t="shared" si="651"/>
        <v>0.17499999999999999</v>
      </c>
      <c r="CQ755" s="189">
        <f t="shared" si="652"/>
        <v>0.36870000000000003</v>
      </c>
      <c r="CR755" s="189">
        <f t="shared" si="666"/>
        <v>3.687E-2</v>
      </c>
      <c r="CS755" s="189">
        <f t="shared" si="666"/>
        <v>3.687E-2</v>
      </c>
      <c r="CT755" s="189">
        <f t="shared" si="653"/>
        <v>1.8599999999999998E-2</v>
      </c>
      <c r="CU755" s="189">
        <f t="shared" si="667"/>
        <v>1.8600000000000001E-3</v>
      </c>
      <c r="CV755" s="189">
        <f t="shared" si="667"/>
        <v>1.8600000000000001E-3</v>
      </c>
      <c r="CW755" s="189">
        <f t="shared" si="654"/>
        <v>2.9999999999999997E-4</v>
      </c>
      <c r="CX755" s="189">
        <f t="shared" si="668"/>
        <v>3.0000000000000001E-5</v>
      </c>
      <c r="CY755" s="189">
        <f t="shared" si="668"/>
        <v>3.0000000000000001E-5</v>
      </c>
      <c r="CZ755" s="195">
        <f t="shared" si="659"/>
        <v>8.3384444378812486</v>
      </c>
      <c r="DA755" s="195">
        <f t="shared" si="660"/>
        <v>159.73125944627753</v>
      </c>
      <c r="DB755" s="195">
        <f t="shared" si="661"/>
        <v>2.170908996401121</v>
      </c>
      <c r="DC755" s="195">
        <f t="shared" si="662"/>
        <v>101.83534320165488</v>
      </c>
      <c r="DD755" s="195">
        <f t="shared" si="663"/>
        <v>2.5735132355416295</v>
      </c>
      <c r="DE755" s="195">
        <f t="shared" si="664"/>
        <v>101.45089030897873</v>
      </c>
      <c r="DF755" s="195">
        <f t="shared" si="665"/>
        <v>376.1003596267351</v>
      </c>
    </row>
    <row r="756" spans="89:110" x14ac:dyDescent="0.2">
      <c r="CK756" s="189">
        <v>754</v>
      </c>
      <c r="CL756" s="190">
        <f>'Litter calculation'!G$30+CK756</f>
        <v>43429</v>
      </c>
      <c r="CM756" s="193">
        <f t="shared" si="655"/>
        <v>11</v>
      </c>
      <c r="CN756" s="189">
        <f t="shared" si="649"/>
        <v>0.4</v>
      </c>
      <c r="CO756" s="194">
        <f t="shared" si="650"/>
        <v>0.02</v>
      </c>
      <c r="CP756" s="194">
        <f t="shared" si="651"/>
        <v>0.17499999999999999</v>
      </c>
      <c r="CQ756" s="189">
        <f t="shared" si="652"/>
        <v>0.36870000000000003</v>
      </c>
      <c r="CR756" s="189">
        <f t="shared" si="666"/>
        <v>3.687E-2</v>
      </c>
      <c r="CS756" s="189">
        <f t="shared" si="666"/>
        <v>3.687E-2</v>
      </c>
      <c r="CT756" s="189">
        <f t="shared" si="653"/>
        <v>1.8599999999999998E-2</v>
      </c>
      <c r="CU756" s="189">
        <f t="shared" si="667"/>
        <v>1.8600000000000001E-3</v>
      </c>
      <c r="CV756" s="189">
        <f t="shared" si="667"/>
        <v>1.8600000000000001E-3</v>
      </c>
      <c r="CW756" s="189">
        <f t="shared" si="654"/>
        <v>2.9999999999999997E-4</v>
      </c>
      <c r="CX756" s="189">
        <f t="shared" si="668"/>
        <v>3.0000000000000001E-5</v>
      </c>
      <c r="CY756" s="189">
        <f t="shared" si="668"/>
        <v>3.0000000000000001E-5</v>
      </c>
      <c r="CZ756" s="195">
        <f t="shared" si="659"/>
        <v>8.3322628541037052</v>
      </c>
      <c r="DA756" s="195">
        <f t="shared" si="660"/>
        <v>159.93586725563159</v>
      </c>
      <c r="DB756" s="195">
        <f t="shared" si="661"/>
        <v>2.1676122585790316</v>
      </c>
      <c r="DC756" s="195">
        <f t="shared" si="662"/>
        <v>101.85155078718428</v>
      </c>
      <c r="DD756" s="195">
        <f t="shared" si="663"/>
        <v>2.5751831998279688</v>
      </c>
      <c r="DE756" s="195">
        <f t="shared" si="664"/>
        <v>101.61639457792191</v>
      </c>
      <c r="DF756" s="195">
        <f t="shared" si="665"/>
        <v>376.47887093324846</v>
      </c>
    </row>
    <row r="757" spans="89:110" x14ac:dyDescent="0.2">
      <c r="CK757" s="189">
        <v>755</v>
      </c>
      <c r="CL757" s="190">
        <f>'Litter calculation'!G$30+CK757</f>
        <v>43430</v>
      </c>
      <c r="CM757" s="193">
        <f t="shared" si="655"/>
        <v>11</v>
      </c>
      <c r="CN757" s="189">
        <f t="shared" si="649"/>
        <v>0.4</v>
      </c>
      <c r="CO757" s="194">
        <f t="shared" si="650"/>
        <v>0.02</v>
      </c>
      <c r="CP757" s="194">
        <f t="shared" si="651"/>
        <v>0.17499999999999999</v>
      </c>
      <c r="CQ757" s="189">
        <f t="shared" si="652"/>
        <v>0.36870000000000003</v>
      </c>
      <c r="CR757" s="189">
        <f t="shared" si="666"/>
        <v>3.687E-2</v>
      </c>
      <c r="CS757" s="189">
        <f t="shared" si="666"/>
        <v>3.687E-2</v>
      </c>
      <c r="CT757" s="189">
        <f t="shared" si="653"/>
        <v>1.8599999999999998E-2</v>
      </c>
      <c r="CU757" s="189">
        <f t="shared" si="667"/>
        <v>1.8600000000000001E-3</v>
      </c>
      <c r="CV757" s="189">
        <f t="shared" si="667"/>
        <v>1.8600000000000001E-3</v>
      </c>
      <c r="CW757" s="189">
        <f t="shared" si="654"/>
        <v>2.9999999999999997E-4</v>
      </c>
      <c r="CX757" s="189">
        <f t="shared" si="668"/>
        <v>3.0000000000000001E-5</v>
      </c>
      <c r="CY757" s="189">
        <f t="shared" si="668"/>
        <v>3.0000000000000001E-5</v>
      </c>
      <c r="CZ757" s="195">
        <f t="shared" si="659"/>
        <v>8.3261951850929492</v>
      </c>
      <c r="DA757" s="195">
        <f t="shared" si="660"/>
        <v>160.14041369184929</v>
      </c>
      <c r="DB757" s="195">
        <f t="shared" si="661"/>
        <v>2.1643216469901283</v>
      </c>
      <c r="DC757" s="195">
        <f t="shared" si="662"/>
        <v>101.86775788649341</v>
      </c>
      <c r="DD757" s="195">
        <f t="shared" si="663"/>
        <v>2.5768500608676499</v>
      </c>
      <c r="DE757" s="195">
        <f t="shared" si="664"/>
        <v>101.7818938818115</v>
      </c>
      <c r="DF757" s="195">
        <f t="shared" si="665"/>
        <v>376.85743235310485</v>
      </c>
    </row>
    <row r="758" spans="89:110" x14ac:dyDescent="0.2">
      <c r="CK758" s="189">
        <v>756</v>
      </c>
      <c r="CL758" s="190">
        <f>'Litter calculation'!G$30+CK758</f>
        <v>43431</v>
      </c>
      <c r="CM758" s="193">
        <f t="shared" si="655"/>
        <v>11</v>
      </c>
      <c r="CN758" s="189">
        <f t="shared" si="649"/>
        <v>0.4</v>
      </c>
      <c r="CO758" s="194">
        <f t="shared" si="650"/>
        <v>0.02</v>
      </c>
      <c r="CP758" s="194">
        <f t="shared" si="651"/>
        <v>0.17499999999999999</v>
      </c>
      <c r="CQ758" s="189">
        <f t="shared" si="652"/>
        <v>0.36870000000000003</v>
      </c>
      <c r="CR758" s="189">
        <f t="shared" si="666"/>
        <v>3.687E-2</v>
      </c>
      <c r="CS758" s="189">
        <f t="shared" si="666"/>
        <v>3.687E-2</v>
      </c>
      <c r="CT758" s="189">
        <f t="shared" si="653"/>
        <v>1.8599999999999998E-2</v>
      </c>
      <c r="CU758" s="189">
        <f t="shared" si="667"/>
        <v>1.8600000000000001E-3</v>
      </c>
      <c r="CV758" s="189">
        <f t="shared" si="667"/>
        <v>1.8600000000000001E-3</v>
      </c>
      <c r="CW758" s="189">
        <f t="shared" si="654"/>
        <v>2.9999999999999997E-4</v>
      </c>
      <c r="CX758" s="189">
        <f t="shared" si="668"/>
        <v>3.0000000000000001E-5</v>
      </c>
      <c r="CY758" s="189">
        <f t="shared" si="668"/>
        <v>3.0000000000000001E-5</v>
      </c>
      <c r="CZ758" s="195">
        <f t="shared" si="659"/>
        <v>8.3202393316176906</v>
      </c>
      <c r="DA758" s="195">
        <f t="shared" si="660"/>
        <v>160.34489877333979</v>
      </c>
      <c r="DB758" s="195">
        <f t="shared" si="661"/>
        <v>2.1610371502502077</v>
      </c>
      <c r="DC758" s="195">
        <f t="shared" si="662"/>
        <v>101.88396449959686</v>
      </c>
      <c r="DD758" s="195">
        <f t="shared" si="663"/>
        <v>2.5785138244273464</v>
      </c>
      <c r="DE758" s="195">
        <f t="shared" si="664"/>
        <v>101.94738822079644</v>
      </c>
      <c r="DF758" s="195">
        <f t="shared" si="665"/>
        <v>377.23604180002832</v>
      </c>
    </row>
    <row r="759" spans="89:110" x14ac:dyDescent="0.2">
      <c r="CK759" s="189">
        <v>757</v>
      </c>
      <c r="CL759" s="190">
        <f>'Litter calculation'!G$30+CK759</f>
        <v>43432</v>
      </c>
      <c r="CM759" s="193">
        <f t="shared" si="655"/>
        <v>11</v>
      </c>
      <c r="CN759" s="189">
        <f t="shared" si="649"/>
        <v>0.4</v>
      </c>
      <c r="CO759" s="194">
        <f t="shared" si="650"/>
        <v>0.02</v>
      </c>
      <c r="CP759" s="194">
        <f t="shared" si="651"/>
        <v>0.17499999999999999</v>
      </c>
      <c r="CQ759" s="189">
        <f t="shared" si="652"/>
        <v>0.36870000000000003</v>
      </c>
      <c r="CR759" s="189">
        <f t="shared" si="666"/>
        <v>3.687E-2</v>
      </c>
      <c r="CS759" s="189">
        <f t="shared" si="666"/>
        <v>3.687E-2</v>
      </c>
      <c r="CT759" s="189">
        <f t="shared" si="653"/>
        <v>1.8599999999999998E-2</v>
      </c>
      <c r="CU759" s="189">
        <f t="shared" si="667"/>
        <v>1.8600000000000001E-3</v>
      </c>
      <c r="CV759" s="189">
        <f t="shared" si="667"/>
        <v>1.8600000000000001E-3</v>
      </c>
      <c r="CW759" s="189">
        <f t="shared" si="654"/>
        <v>2.9999999999999997E-4</v>
      </c>
      <c r="CX759" s="189">
        <f t="shared" si="668"/>
        <v>3.0000000000000001E-5</v>
      </c>
      <c r="CY759" s="189">
        <f t="shared" si="668"/>
        <v>3.0000000000000001E-5</v>
      </c>
      <c r="CZ759" s="195">
        <f t="shared" si="659"/>
        <v>8.3143932331314545</v>
      </c>
      <c r="DA759" s="195">
        <f t="shared" si="660"/>
        <v>160.54932251850676</v>
      </c>
      <c r="DB759" s="195">
        <f t="shared" si="661"/>
        <v>2.157758756996222</v>
      </c>
      <c r="DC759" s="195">
        <f t="shared" si="662"/>
        <v>101.90017062650919</v>
      </c>
      <c r="DD759" s="195">
        <f t="shared" si="663"/>
        <v>2.5801744962630164</v>
      </c>
      <c r="DE759" s="195">
        <f t="shared" si="664"/>
        <v>102.11287759502568</v>
      </c>
      <c r="DF759" s="195">
        <f t="shared" si="665"/>
        <v>377.61469722643233</v>
      </c>
    </row>
    <row r="760" spans="89:110" x14ac:dyDescent="0.2">
      <c r="CK760" s="189">
        <v>758</v>
      </c>
      <c r="CL760" s="190">
        <f>'Litter calculation'!G$30+CK760</f>
        <v>43433</v>
      </c>
      <c r="CM760" s="193">
        <f t="shared" si="655"/>
        <v>11</v>
      </c>
      <c r="CN760" s="189">
        <f t="shared" si="649"/>
        <v>0.4</v>
      </c>
      <c r="CO760" s="194">
        <f t="shared" si="650"/>
        <v>0.02</v>
      </c>
      <c r="CP760" s="194">
        <f t="shared" si="651"/>
        <v>0.17499999999999999</v>
      </c>
      <c r="CQ760" s="189">
        <f t="shared" si="652"/>
        <v>0.36870000000000003</v>
      </c>
      <c r="CR760" s="189">
        <f t="shared" si="666"/>
        <v>3.687E-2</v>
      </c>
      <c r="CS760" s="189">
        <f t="shared" si="666"/>
        <v>3.687E-2</v>
      </c>
      <c r="CT760" s="189">
        <f t="shared" si="653"/>
        <v>1.8599999999999998E-2</v>
      </c>
      <c r="CU760" s="189">
        <f t="shared" si="667"/>
        <v>1.8600000000000001E-3</v>
      </c>
      <c r="CV760" s="189">
        <f t="shared" si="667"/>
        <v>1.8600000000000001E-3</v>
      </c>
      <c r="CW760" s="189">
        <f t="shared" si="654"/>
        <v>2.9999999999999997E-4</v>
      </c>
      <c r="CX760" s="189">
        <f t="shared" si="668"/>
        <v>3.0000000000000001E-5</v>
      </c>
      <c r="CY760" s="189">
        <f t="shared" si="668"/>
        <v>3.0000000000000001E-5</v>
      </c>
      <c r="CZ760" s="195">
        <f t="shared" si="659"/>
        <v>8.3086548670597011</v>
      </c>
      <c r="DA760" s="195">
        <f t="shared" si="660"/>
        <v>160.75368494574832</v>
      </c>
      <c r="DB760" s="195">
        <f t="shared" si="661"/>
        <v>2.1544864558862384</v>
      </c>
      <c r="DC760" s="195">
        <f t="shared" si="662"/>
        <v>101.91637626724503</v>
      </c>
      <c r="DD760" s="195">
        <f t="shared" si="663"/>
        <v>2.5818320821199219</v>
      </c>
      <c r="DE760" s="195">
        <f t="shared" si="664"/>
        <v>102.27836200464817</v>
      </c>
      <c r="DF760" s="195">
        <f t="shared" si="665"/>
        <v>377.99339662270739</v>
      </c>
    </row>
    <row r="761" spans="89:110" x14ac:dyDescent="0.2">
      <c r="CK761" s="189">
        <v>759</v>
      </c>
      <c r="CL761" s="190">
        <f>'Litter calculation'!G$30+CK761</f>
        <v>43434</v>
      </c>
      <c r="CM761" s="193">
        <f t="shared" si="655"/>
        <v>11</v>
      </c>
      <c r="CN761" s="189">
        <f t="shared" si="649"/>
        <v>0.4</v>
      </c>
      <c r="CO761" s="194">
        <f t="shared" si="650"/>
        <v>0.02</v>
      </c>
      <c r="CP761" s="194">
        <f t="shared" si="651"/>
        <v>0.17499999999999999</v>
      </c>
      <c r="CQ761" s="189">
        <f t="shared" si="652"/>
        <v>0.36870000000000003</v>
      </c>
      <c r="CR761" s="189">
        <f t="shared" si="666"/>
        <v>3.687E-2</v>
      </c>
      <c r="CS761" s="189">
        <f t="shared" si="666"/>
        <v>3.687E-2</v>
      </c>
      <c r="CT761" s="189">
        <f t="shared" si="653"/>
        <v>1.8599999999999998E-2</v>
      </c>
      <c r="CU761" s="189">
        <f t="shared" si="667"/>
        <v>1.8600000000000001E-3</v>
      </c>
      <c r="CV761" s="189">
        <f t="shared" si="667"/>
        <v>1.8600000000000001E-3</v>
      </c>
      <c r="CW761" s="189">
        <f t="shared" si="654"/>
        <v>2.9999999999999997E-4</v>
      </c>
      <c r="CX761" s="189">
        <f t="shared" si="668"/>
        <v>3.0000000000000001E-5</v>
      </c>
      <c r="CY761" s="189">
        <f t="shared" si="668"/>
        <v>3.0000000000000001E-5</v>
      </c>
      <c r="CZ761" s="195">
        <f t="shared" si="659"/>
        <v>8.3030222481000671</v>
      </c>
      <c r="DA761" s="195">
        <f t="shared" si="660"/>
        <v>160.95798607345708</v>
      </c>
      <c r="DB761" s="195">
        <f t="shared" si="661"/>
        <v>2.1512202355994008</v>
      </c>
      <c r="DC761" s="195">
        <f t="shared" si="662"/>
        <v>101.93258142181892</v>
      </c>
      <c r="DD761" s="195">
        <f t="shared" si="663"/>
        <v>2.5834865877326489</v>
      </c>
      <c r="DE761" s="195">
        <f t="shared" si="664"/>
        <v>102.44384144981284</v>
      </c>
      <c r="DF761" s="195">
        <f t="shared" si="665"/>
        <v>378.37213801652098</v>
      </c>
    </row>
    <row r="762" spans="89:110" x14ac:dyDescent="0.2">
      <c r="CK762" s="189">
        <v>760</v>
      </c>
      <c r="CL762" s="190">
        <f>'Litter calculation'!G$30+CK762</f>
        <v>43435</v>
      </c>
      <c r="CM762" s="193">
        <f t="shared" si="655"/>
        <v>12</v>
      </c>
      <c r="CN762" s="189">
        <f t="shared" si="649"/>
        <v>0.9</v>
      </c>
      <c r="CO762" s="194">
        <f t="shared" si="650"/>
        <v>0.45</v>
      </c>
      <c r="CP762" s="194">
        <f t="shared" si="651"/>
        <v>0.2</v>
      </c>
      <c r="CQ762" s="189">
        <f t="shared" si="652"/>
        <v>0.36870000000000003</v>
      </c>
      <c r="CR762" s="189">
        <f t="shared" si="666"/>
        <v>3.687E-2</v>
      </c>
      <c r="CS762" s="189">
        <f t="shared" si="666"/>
        <v>3.687E-2</v>
      </c>
      <c r="CT762" s="189">
        <f t="shared" si="653"/>
        <v>2.9389999999999999E-2</v>
      </c>
      <c r="CU762" s="189">
        <f t="shared" si="667"/>
        <v>2.9390000000000002E-3</v>
      </c>
      <c r="CV762" s="189">
        <f t="shared" si="667"/>
        <v>2.9390000000000002E-3</v>
      </c>
      <c r="CW762" s="189">
        <f t="shared" si="654"/>
        <v>4.6999999999999999E-4</v>
      </c>
      <c r="CX762" s="189">
        <f t="shared" si="668"/>
        <v>4.6999999999999997E-5</v>
      </c>
      <c r="CY762" s="189">
        <f t="shared" si="668"/>
        <v>4.6999999999999997E-5</v>
      </c>
      <c r="CZ762" s="195">
        <f t="shared" si="659"/>
        <v>8.3943775098716209</v>
      </c>
      <c r="DA762" s="195">
        <f t="shared" si="660"/>
        <v>161.45052359502728</v>
      </c>
      <c r="DB762" s="195">
        <f t="shared" si="661"/>
        <v>2.1614985810518537</v>
      </c>
      <c r="DC762" s="195">
        <f t="shared" si="662"/>
        <v>102.36119920307488</v>
      </c>
      <c r="DD762" s="195">
        <f t="shared" si="663"/>
        <v>2.5832788674466611</v>
      </c>
      <c r="DE762" s="195">
        <f t="shared" si="664"/>
        <v>102.63165270241215</v>
      </c>
      <c r="DF762" s="195">
        <f t="shared" si="665"/>
        <v>379.58253045888449</v>
      </c>
    </row>
    <row r="763" spans="89:110" x14ac:dyDescent="0.2">
      <c r="CK763" s="189">
        <v>761</v>
      </c>
      <c r="CL763" s="190">
        <f>'Litter calculation'!G$30+CK763</f>
        <v>43436</v>
      </c>
      <c r="CM763" s="193">
        <f t="shared" si="655"/>
        <v>12</v>
      </c>
      <c r="CN763" s="189">
        <f t="shared" si="649"/>
        <v>0.9</v>
      </c>
      <c r="CO763" s="194">
        <f t="shared" si="650"/>
        <v>0.45</v>
      </c>
      <c r="CP763" s="194">
        <f t="shared" si="651"/>
        <v>0.2</v>
      </c>
      <c r="CQ763" s="189">
        <f t="shared" si="652"/>
        <v>0.36870000000000003</v>
      </c>
      <c r="CR763" s="189">
        <f t="shared" ref="CR763:CS782" si="669">IF($CM763=12,$D$50,IF($CM763&lt;=2,$D$50,IF($CM763&lt;=5,$D$52,IF($CM763&lt;=8,$D$54,$D$56))))</f>
        <v>3.687E-2</v>
      </c>
      <c r="CS763" s="189">
        <f t="shared" si="669"/>
        <v>3.687E-2</v>
      </c>
      <c r="CT763" s="189">
        <f t="shared" si="653"/>
        <v>2.9389999999999999E-2</v>
      </c>
      <c r="CU763" s="189">
        <f t="shared" ref="CU763:CV782" si="670">IF($CM763=12,$D$58,IF($CM763&lt;=2,$D$58,IF($CM763&lt;=5,$D$60,IF($CM763&lt;=8,$D$62,$D$64))))</f>
        <v>2.9390000000000002E-3</v>
      </c>
      <c r="CV763" s="189">
        <f t="shared" si="670"/>
        <v>2.9390000000000002E-3</v>
      </c>
      <c r="CW763" s="189">
        <f t="shared" si="654"/>
        <v>4.6999999999999999E-4</v>
      </c>
      <c r="CX763" s="189">
        <f t="shared" ref="CX763:CY782" si="671">IF($CM763=12,$D$66,IF($CM763&lt;=2,$D$66,IF($CM763&lt;=5,$D$68,IF($CM763&lt;=8,$D$70,$D$72))))</f>
        <v>4.6999999999999997E-5</v>
      </c>
      <c r="CY763" s="189">
        <f t="shared" si="671"/>
        <v>4.6999999999999997E-5</v>
      </c>
      <c r="CZ763" s="195">
        <f t="shared" si="659"/>
        <v>8.4830869118581642</v>
      </c>
      <c r="DA763" s="195">
        <f t="shared" si="660"/>
        <v>161.94282967835457</v>
      </c>
      <c r="DB763" s="195">
        <f t="shared" si="661"/>
        <v>2.1717467627943057</v>
      </c>
      <c r="DC763" s="195">
        <f t="shared" si="662"/>
        <v>102.7897968397685</v>
      </c>
      <c r="DD763" s="195">
        <f t="shared" si="663"/>
        <v>2.5830717567543569</v>
      </c>
      <c r="DE763" s="195">
        <f t="shared" si="664"/>
        <v>102.81945512809003</v>
      </c>
      <c r="DF763" s="195">
        <f t="shared" si="665"/>
        <v>380.78998707761991</v>
      </c>
    </row>
    <row r="764" spans="89:110" x14ac:dyDescent="0.2">
      <c r="CK764" s="189">
        <v>762</v>
      </c>
      <c r="CL764" s="190">
        <f>'Litter calculation'!G$30+CK764</f>
        <v>43437</v>
      </c>
      <c r="CM764" s="193">
        <f t="shared" si="655"/>
        <v>12</v>
      </c>
      <c r="CN764" s="189">
        <f t="shared" si="649"/>
        <v>0.9</v>
      </c>
      <c r="CO764" s="194">
        <f t="shared" si="650"/>
        <v>0.45</v>
      </c>
      <c r="CP764" s="194">
        <f t="shared" si="651"/>
        <v>0.2</v>
      </c>
      <c r="CQ764" s="189">
        <f t="shared" si="652"/>
        <v>0.36870000000000003</v>
      </c>
      <c r="CR764" s="189">
        <f t="shared" si="669"/>
        <v>3.687E-2</v>
      </c>
      <c r="CS764" s="189">
        <f t="shared" si="669"/>
        <v>3.687E-2</v>
      </c>
      <c r="CT764" s="189">
        <f t="shared" si="653"/>
        <v>2.9389999999999999E-2</v>
      </c>
      <c r="CU764" s="189">
        <f t="shared" si="670"/>
        <v>2.9390000000000002E-3</v>
      </c>
      <c r="CV764" s="189">
        <f t="shared" si="670"/>
        <v>2.9390000000000002E-3</v>
      </c>
      <c r="CW764" s="189">
        <f t="shared" si="654"/>
        <v>4.6999999999999999E-4</v>
      </c>
      <c r="CX764" s="189">
        <f t="shared" si="671"/>
        <v>4.6999999999999997E-5</v>
      </c>
      <c r="CY764" s="189">
        <f t="shared" si="671"/>
        <v>4.6999999999999997E-5</v>
      </c>
      <c r="CZ764" s="195">
        <f t="shared" si="659"/>
        <v>8.5692270842818221</v>
      </c>
      <c r="DA764" s="195">
        <f t="shared" si="660"/>
        <v>162.4349044321894</v>
      </c>
      <c r="DB764" s="195">
        <f t="shared" si="661"/>
        <v>2.1819648693477554</v>
      </c>
      <c r="DC764" s="195">
        <f t="shared" si="662"/>
        <v>103.21837433284658</v>
      </c>
      <c r="DD764" s="195">
        <f t="shared" si="663"/>
        <v>2.5828652538667707</v>
      </c>
      <c r="DE764" s="195">
        <f t="shared" si="664"/>
        <v>103.00724872726133</v>
      </c>
      <c r="DF764" s="195">
        <f t="shared" si="665"/>
        <v>381.99458469979368</v>
      </c>
    </row>
    <row r="765" spans="89:110" x14ac:dyDescent="0.2">
      <c r="CK765" s="189">
        <v>763</v>
      </c>
      <c r="CL765" s="190">
        <f>'Litter calculation'!G$30+CK765</f>
        <v>43438</v>
      </c>
      <c r="CM765" s="193">
        <f t="shared" si="655"/>
        <v>12</v>
      </c>
      <c r="CN765" s="189">
        <f t="shared" si="649"/>
        <v>0.9</v>
      </c>
      <c r="CO765" s="194">
        <f t="shared" si="650"/>
        <v>0.45</v>
      </c>
      <c r="CP765" s="194">
        <f t="shared" si="651"/>
        <v>0.2</v>
      </c>
      <c r="CQ765" s="189">
        <f t="shared" si="652"/>
        <v>0.36870000000000003</v>
      </c>
      <c r="CR765" s="189">
        <f t="shared" si="669"/>
        <v>3.687E-2</v>
      </c>
      <c r="CS765" s="189">
        <f t="shared" si="669"/>
        <v>3.687E-2</v>
      </c>
      <c r="CT765" s="189">
        <f t="shared" si="653"/>
        <v>2.9389999999999999E-2</v>
      </c>
      <c r="CU765" s="189">
        <f t="shared" si="670"/>
        <v>2.9390000000000002E-3</v>
      </c>
      <c r="CV765" s="189">
        <f t="shared" si="670"/>
        <v>2.9390000000000002E-3</v>
      </c>
      <c r="CW765" s="189">
        <f t="shared" si="654"/>
        <v>4.6999999999999999E-4</v>
      </c>
      <c r="CX765" s="189">
        <f t="shared" si="671"/>
        <v>4.6999999999999997E-5</v>
      </c>
      <c r="CY765" s="189">
        <f t="shared" si="671"/>
        <v>4.6999999999999997E-5</v>
      </c>
      <c r="CZ765" s="195">
        <f t="shared" si="659"/>
        <v>8.652872437976157</v>
      </c>
      <c r="DA765" s="195">
        <f t="shared" si="660"/>
        <v>162.92674796523107</v>
      </c>
      <c r="DB765" s="195">
        <f t="shared" si="661"/>
        <v>2.1921529889734197</v>
      </c>
      <c r="DC765" s="195">
        <f t="shared" si="662"/>
        <v>103.64693168325584</v>
      </c>
      <c r="DD765" s="195">
        <f t="shared" si="663"/>
        <v>2.5826593570001872</v>
      </c>
      <c r="DE765" s="195">
        <f t="shared" si="664"/>
        <v>103.19503350034087</v>
      </c>
      <c r="DF765" s="195">
        <f t="shared" si="665"/>
        <v>383.19639793277753</v>
      </c>
    </row>
    <row r="766" spans="89:110" x14ac:dyDescent="0.2">
      <c r="CK766" s="189">
        <v>764</v>
      </c>
      <c r="CL766" s="190">
        <f>'Litter calculation'!G$30+CK766</f>
        <v>43439</v>
      </c>
      <c r="CM766" s="193">
        <f t="shared" si="655"/>
        <v>12</v>
      </c>
      <c r="CN766" s="189">
        <f t="shared" si="649"/>
        <v>0.9</v>
      </c>
      <c r="CO766" s="194">
        <f t="shared" si="650"/>
        <v>0.45</v>
      </c>
      <c r="CP766" s="194">
        <f t="shared" si="651"/>
        <v>0.2</v>
      </c>
      <c r="CQ766" s="189">
        <f t="shared" si="652"/>
        <v>0.36870000000000003</v>
      </c>
      <c r="CR766" s="189">
        <f t="shared" si="669"/>
        <v>3.687E-2</v>
      </c>
      <c r="CS766" s="189">
        <f t="shared" si="669"/>
        <v>3.687E-2</v>
      </c>
      <c r="CT766" s="189">
        <f t="shared" si="653"/>
        <v>2.9389999999999999E-2</v>
      </c>
      <c r="CU766" s="189">
        <f t="shared" si="670"/>
        <v>2.9390000000000002E-3</v>
      </c>
      <c r="CV766" s="189">
        <f t="shared" si="670"/>
        <v>2.9390000000000002E-3</v>
      </c>
      <c r="CW766" s="189">
        <f t="shared" si="654"/>
        <v>4.6999999999999999E-4</v>
      </c>
      <c r="CX766" s="189">
        <f t="shared" si="671"/>
        <v>4.6999999999999997E-5</v>
      </c>
      <c r="CY766" s="189">
        <f t="shared" si="671"/>
        <v>4.6999999999999997E-5</v>
      </c>
      <c r="CZ766" s="195">
        <f t="shared" si="659"/>
        <v>8.7340952286648026</v>
      </c>
      <c r="DA766" s="195">
        <f t="shared" si="660"/>
        <v>163.41836038612783</v>
      </c>
      <c r="DB766" s="195">
        <f t="shared" si="661"/>
        <v>2.2023112096734967</v>
      </c>
      <c r="DC766" s="195">
        <f t="shared" si="662"/>
        <v>104.07546889194298</v>
      </c>
      <c r="DD766" s="195">
        <f t="shared" si="663"/>
        <v>2.5824540643761251</v>
      </c>
      <c r="DE766" s="195">
        <f t="shared" si="664"/>
        <v>103.38280944774348</v>
      </c>
      <c r="DF766" s="195">
        <f t="shared" si="665"/>
        <v>384.39549922852871</v>
      </c>
    </row>
    <row r="767" spans="89:110" x14ac:dyDescent="0.2">
      <c r="CK767" s="189">
        <v>765</v>
      </c>
      <c r="CL767" s="190">
        <f>'Litter calculation'!G$30+CK767</f>
        <v>43440</v>
      </c>
      <c r="CM767" s="193">
        <f t="shared" si="655"/>
        <v>12</v>
      </c>
      <c r="CN767" s="189">
        <f t="shared" si="649"/>
        <v>0.9</v>
      </c>
      <c r="CO767" s="194">
        <f t="shared" si="650"/>
        <v>0.45</v>
      </c>
      <c r="CP767" s="194">
        <f t="shared" si="651"/>
        <v>0.2</v>
      </c>
      <c r="CQ767" s="189">
        <f t="shared" si="652"/>
        <v>0.36870000000000003</v>
      </c>
      <c r="CR767" s="189">
        <f t="shared" si="669"/>
        <v>3.687E-2</v>
      </c>
      <c r="CS767" s="189">
        <f t="shared" si="669"/>
        <v>3.687E-2</v>
      </c>
      <c r="CT767" s="189">
        <f t="shared" si="653"/>
        <v>2.9389999999999999E-2</v>
      </c>
      <c r="CU767" s="189">
        <f t="shared" si="670"/>
        <v>2.9390000000000002E-3</v>
      </c>
      <c r="CV767" s="189">
        <f t="shared" si="670"/>
        <v>2.9390000000000002E-3</v>
      </c>
      <c r="CW767" s="189">
        <f t="shared" si="654"/>
        <v>4.6999999999999999E-4</v>
      </c>
      <c r="CX767" s="189">
        <f t="shared" si="671"/>
        <v>4.6999999999999997E-5</v>
      </c>
      <c r="CY767" s="189">
        <f t="shared" si="671"/>
        <v>4.6999999999999997E-5</v>
      </c>
      <c r="CZ767" s="195">
        <f t="shared" si="659"/>
        <v>8.812965619378426</v>
      </c>
      <c r="DA767" s="195">
        <f t="shared" si="660"/>
        <v>163.90974180347683</v>
      </c>
      <c r="DB767" s="195">
        <f t="shared" si="661"/>
        <v>2.212439619191926</v>
      </c>
      <c r="DC767" s="195">
        <f t="shared" si="662"/>
        <v>104.5039859598546</v>
      </c>
      <c r="DD767" s="195">
        <f t="shared" si="663"/>
        <v>2.5822493742213233</v>
      </c>
      <c r="DE767" s="195">
        <f t="shared" si="664"/>
        <v>103.57057656988397</v>
      </c>
      <c r="DF767" s="195">
        <f t="shared" si="665"/>
        <v>385.59195894600703</v>
      </c>
    </row>
    <row r="768" spans="89:110" x14ac:dyDescent="0.2">
      <c r="CK768" s="189">
        <v>766</v>
      </c>
      <c r="CL768" s="190">
        <f>'Litter calculation'!G$30+CK768</f>
        <v>43441</v>
      </c>
      <c r="CM768" s="193">
        <f t="shared" si="655"/>
        <v>12</v>
      </c>
      <c r="CN768" s="189">
        <f t="shared" si="649"/>
        <v>0.9</v>
      </c>
      <c r="CO768" s="194">
        <f t="shared" si="650"/>
        <v>0.45</v>
      </c>
      <c r="CP768" s="194">
        <f t="shared" si="651"/>
        <v>0.2</v>
      </c>
      <c r="CQ768" s="189">
        <f t="shared" si="652"/>
        <v>0.36870000000000003</v>
      </c>
      <c r="CR768" s="189">
        <f t="shared" si="669"/>
        <v>3.687E-2</v>
      </c>
      <c r="CS768" s="189">
        <f t="shared" si="669"/>
        <v>3.687E-2</v>
      </c>
      <c r="CT768" s="189">
        <f t="shared" si="653"/>
        <v>2.9389999999999999E-2</v>
      </c>
      <c r="CU768" s="189">
        <f t="shared" si="670"/>
        <v>2.9390000000000002E-3</v>
      </c>
      <c r="CV768" s="189">
        <f t="shared" si="670"/>
        <v>2.9390000000000002E-3</v>
      </c>
      <c r="CW768" s="189">
        <f t="shared" si="654"/>
        <v>4.6999999999999999E-4</v>
      </c>
      <c r="CX768" s="189">
        <f t="shared" si="671"/>
        <v>4.6999999999999997E-5</v>
      </c>
      <c r="CY768" s="189">
        <f t="shared" si="671"/>
        <v>4.6999999999999997E-5</v>
      </c>
      <c r="CZ768" s="195">
        <f t="shared" si="659"/>
        <v>8.8895517410639648</v>
      </c>
      <c r="DA768" s="195">
        <f t="shared" si="660"/>
        <v>164.40089232582426</v>
      </c>
      <c r="DB768" s="195">
        <f t="shared" si="661"/>
        <v>2.2225383050151462</v>
      </c>
      <c r="DC768" s="195">
        <f t="shared" si="662"/>
        <v>104.93248288793734</v>
      </c>
      <c r="DD768" s="195">
        <f t="shared" si="663"/>
        <v>2.5820452847677235</v>
      </c>
      <c r="DE768" s="195">
        <f t="shared" si="664"/>
        <v>103.7583348671771</v>
      </c>
      <c r="DF768" s="195">
        <f t="shared" si="665"/>
        <v>386.78584541178554</v>
      </c>
    </row>
    <row r="769" spans="89:110" x14ac:dyDescent="0.2">
      <c r="CK769" s="189">
        <v>767</v>
      </c>
      <c r="CL769" s="190">
        <f>'Litter calculation'!G$30+CK769</f>
        <v>43442</v>
      </c>
      <c r="CM769" s="193">
        <f t="shared" si="655"/>
        <v>12</v>
      </c>
      <c r="CN769" s="189">
        <f t="shared" si="649"/>
        <v>0.9</v>
      </c>
      <c r="CO769" s="194">
        <f t="shared" si="650"/>
        <v>0.45</v>
      </c>
      <c r="CP769" s="194">
        <f t="shared" si="651"/>
        <v>0.2</v>
      </c>
      <c r="CQ769" s="189">
        <f t="shared" si="652"/>
        <v>0.36870000000000003</v>
      </c>
      <c r="CR769" s="189">
        <f t="shared" si="669"/>
        <v>3.687E-2</v>
      </c>
      <c r="CS769" s="189">
        <f t="shared" si="669"/>
        <v>3.687E-2</v>
      </c>
      <c r="CT769" s="189">
        <f t="shared" si="653"/>
        <v>2.9389999999999999E-2</v>
      </c>
      <c r="CU769" s="189">
        <f t="shared" si="670"/>
        <v>2.9390000000000002E-3</v>
      </c>
      <c r="CV769" s="189">
        <f t="shared" si="670"/>
        <v>2.9390000000000002E-3</v>
      </c>
      <c r="CW769" s="189">
        <f t="shared" si="654"/>
        <v>4.6999999999999999E-4</v>
      </c>
      <c r="CX769" s="189">
        <f t="shared" si="671"/>
        <v>4.6999999999999997E-5</v>
      </c>
      <c r="CY769" s="189">
        <f t="shared" si="671"/>
        <v>4.6999999999999997E-5</v>
      </c>
      <c r="CZ769" s="195">
        <f t="shared" si="659"/>
        <v>8.9639197514384712</v>
      </c>
      <c r="DA769" s="195">
        <f t="shared" si="660"/>
        <v>164.89181206166526</v>
      </c>
      <c r="DB769" s="195">
        <f t="shared" si="661"/>
        <v>2.2326073543728508</v>
      </c>
      <c r="DC769" s="195">
        <f t="shared" si="662"/>
        <v>105.36095967713771</v>
      </c>
      <c r="DD769" s="195">
        <f t="shared" si="663"/>
        <v>2.581841794252457</v>
      </c>
      <c r="DE769" s="195">
        <f t="shared" si="664"/>
        <v>103.94608434003763</v>
      </c>
      <c r="DF769" s="195">
        <f t="shared" si="665"/>
        <v>387.97722497890436</v>
      </c>
    </row>
    <row r="770" spans="89:110" x14ac:dyDescent="0.2">
      <c r="CK770" s="189">
        <v>768</v>
      </c>
      <c r="CL770" s="190">
        <f>'Litter calculation'!G$30+CK770</f>
        <v>43443</v>
      </c>
      <c r="CM770" s="193">
        <f t="shared" si="655"/>
        <v>12</v>
      </c>
      <c r="CN770" s="189">
        <f t="shared" si="649"/>
        <v>0.9</v>
      </c>
      <c r="CO770" s="194">
        <f t="shared" si="650"/>
        <v>0.45</v>
      </c>
      <c r="CP770" s="194">
        <f t="shared" si="651"/>
        <v>0.2</v>
      </c>
      <c r="CQ770" s="189">
        <f t="shared" si="652"/>
        <v>0.36870000000000003</v>
      </c>
      <c r="CR770" s="189">
        <f t="shared" si="669"/>
        <v>3.687E-2</v>
      </c>
      <c r="CS770" s="189">
        <f t="shared" si="669"/>
        <v>3.687E-2</v>
      </c>
      <c r="CT770" s="189">
        <f t="shared" si="653"/>
        <v>2.9389999999999999E-2</v>
      </c>
      <c r="CU770" s="189">
        <f t="shared" si="670"/>
        <v>2.9390000000000002E-3</v>
      </c>
      <c r="CV770" s="189">
        <f t="shared" si="670"/>
        <v>2.9390000000000002E-3</v>
      </c>
      <c r="CW770" s="189">
        <f t="shared" si="654"/>
        <v>4.6999999999999999E-4</v>
      </c>
      <c r="CX770" s="189">
        <f t="shared" si="671"/>
        <v>4.6999999999999997E-5</v>
      </c>
      <c r="CY770" s="189">
        <f t="shared" si="671"/>
        <v>4.6999999999999997E-5</v>
      </c>
      <c r="CZ770" s="195">
        <f t="shared" si="659"/>
        <v>9.0361338921384178</v>
      </c>
      <c r="DA770" s="195">
        <f t="shared" si="660"/>
        <v>165.38250111944402</v>
      </c>
      <c r="DB770" s="195">
        <f t="shared" si="661"/>
        <v>2.2426468542387412</v>
      </c>
      <c r="DC770" s="195">
        <f t="shared" si="662"/>
        <v>105.78941632840224</v>
      </c>
      <c r="DD770" s="195">
        <f t="shared" si="663"/>
        <v>2.5816389009178278</v>
      </c>
      <c r="DE770" s="195">
        <f t="shared" si="664"/>
        <v>104.13382498888031</v>
      </c>
      <c r="DF770" s="195">
        <f t="shared" si="665"/>
        <v>389.16616208402149</v>
      </c>
    </row>
    <row r="771" spans="89:110" x14ac:dyDescent="0.2">
      <c r="CK771" s="189">
        <v>769</v>
      </c>
      <c r="CL771" s="190">
        <f>'Litter calculation'!G$30+CK771</f>
        <v>43444</v>
      </c>
      <c r="CM771" s="193">
        <f t="shared" si="655"/>
        <v>12</v>
      </c>
      <c r="CN771" s="189">
        <f t="shared" ref="CN771:CN834" si="672">IF($CM771=12,D$37,IF($CM771&lt;=2,D$37,IF($CM771&lt;=5,D$40,IF($CM771&lt;=8,D$43,D$46))))</f>
        <v>0.9</v>
      </c>
      <c r="CO771" s="194">
        <f t="shared" ref="CO771:CO834" si="673">IF($CM771=12,D$39,IF($CM771&lt;=2,D$39,IF($CM771&lt;=5,D$42,IF($CM771&lt;=8,D$45,D$48))))</f>
        <v>0.45</v>
      </c>
      <c r="CP771" s="194">
        <f t="shared" ref="CP771:CP834" si="674">IF($CM771=12,D$38,IF($CM771&lt;=2,D$38,IF($CM771&lt;=5,D$41,IF($CM771&lt;=8,D$44,D$47))))</f>
        <v>0.2</v>
      </c>
      <c r="CQ771" s="189">
        <f t="shared" ref="CQ771:CQ834" si="675">IF($CM771=12,$D$49,IF($CM771&lt;=2,$D$49,IF($CM771&lt;=5,$D$51,IF($CM771&lt;=8,$D$53,$D$55))))</f>
        <v>0.36870000000000003</v>
      </c>
      <c r="CR771" s="189">
        <f t="shared" si="669"/>
        <v>3.687E-2</v>
      </c>
      <c r="CS771" s="189">
        <f t="shared" si="669"/>
        <v>3.687E-2</v>
      </c>
      <c r="CT771" s="189">
        <f t="shared" ref="CT771:CT834" si="676">IF($CM771=12,$D$57,IF($CM771&lt;=2,$D$57,IF($CM771&lt;=5,$D$59,IF($CM771&lt;=8,$D$61,$D$63))))</f>
        <v>2.9389999999999999E-2</v>
      </c>
      <c r="CU771" s="189">
        <f t="shared" si="670"/>
        <v>2.9390000000000002E-3</v>
      </c>
      <c r="CV771" s="189">
        <f t="shared" si="670"/>
        <v>2.9390000000000002E-3</v>
      </c>
      <c r="CW771" s="189">
        <f t="shared" ref="CW771:CW834" si="677">IF($CM771=12,$D$65,IF($CM771&lt;=2,$D$65,IF($CM771&lt;=5,$D$67,IF($CM771&lt;=8,$D$69,$D$71))))</f>
        <v>4.6999999999999999E-4</v>
      </c>
      <c r="CX771" s="189">
        <f t="shared" si="671"/>
        <v>4.6999999999999997E-5</v>
      </c>
      <c r="CY771" s="189">
        <f t="shared" si="671"/>
        <v>4.6999999999999997E-5</v>
      </c>
      <c r="CZ771" s="195">
        <f t="shared" si="659"/>
        <v>9.1062565442138244</v>
      </c>
      <c r="DA771" s="195">
        <f t="shared" si="660"/>
        <v>165.87295960755372</v>
      </c>
      <c r="DB771" s="195">
        <f t="shared" si="661"/>
        <v>2.252656891331279</v>
      </c>
      <c r="DC771" s="195">
        <f t="shared" si="662"/>
        <v>106.21785284267739</v>
      </c>
      <c r="DD771" s="195">
        <f t="shared" si="663"/>
        <v>2.5814366030112987</v>
      </c>
      <c r="DE771" s="195">
        <f t="shared" si="664"/>
        <v>104.32155681411984</v>
      </c>
      <c r="DF771" s="195">
        <f t="shared" si="665"/>
        <v>390.35271930290736</v>
      </c>
    </row>
    <row r="772" spans="89:110" x14ac:dyDescent="0.2">
      <c r="CK772" s="189">
        <v>770</v>
      </c>
      <c r="CL772" s="190">
        <f>'Litter calculation'!G$30+CK772</f>
        <v>43445</v>
      </c>
      <c r="CM772" s="193">
        <f t="shared" ref="CM772:CM835" si="678">MONTH(CL772)</f>
        <v>12</v>
      </c>
      <c r="CN772" s="189">
        <f t="shared" si="672"/>
        <v>0.9</v>
      </c>
      <c r="CO772" s="194">
        <f t="shared" si="673"/>
        <v>0.45</v>
      </c>
      <c r="CP772" s="194">
        <f t="shared" si="674"/>
        <v>0.2</v>
      </c>
      <c r="CQ772" s="189">
        <f t="shared" si="675"/>
        <v>0.36870000000000003</v>
      </c>
      <c r="CR772" s="189">
        <f t="shared" si="669"/>
        <v>3.687E-2</v>
      </c>
      <c r="CS772" s="189">
        <f t="shared" si="669"/>
        <v>3.687E-2</v>
      </c>
      <c r="CT772" s="189">
        <f t="shared" si="676"/>
        <v>2.9389999999999999E-2</v>
      </c>
      <c r="CU772" s="189">
        <f t="shared" si="670"/>
        <v>2.9390000000000002E-3</v>
      </c>
      <c r="CV772" s="189">
        <f t="shared" si="670"/>
        <v>2.9390000000000002E-3</v>
      </c>
      <c r="CW772" s="189">
        <f t="shared" si="677"/>
        <v>4.6999999999999999E-4</v>
      </c>
      <c r="CX772" s="189">
        <f t="shared" si="671"/>
        <v>4.6999999999999997E-5</v>
      </c>
      <c r="CY772" s="189">
        <f t="shared" si="671"/>
        <v>4.6999999999999997E-5</v>
      </c>
      <c r="CZ772" s="195">
        <f t="shared" si="659"/>
        <v>9.1743482820151439</v>
      </c>
      <c r="DA772" s="195">
        <f t="shared" si="660"/>
        <v>166.36318763433667</v>
      </c>
      <c r="DB772" s="195">
        <f t="shared" si="661"/>
        <v>2.262637552114434</v>
      </c>
      <c r="DC772" s="195">
        <f t="shared" si="662"/>
        <v>106.64626922090956</v>
      </c>
      <c r="DD772" s="195">
        <f t="shared" si="663"/>
        <v>2.5812348987854761</v>
      </c>
      <c r="DE772" s="195">
        <f t="shared" si="664"/>
        <v>104.50927981617095</v>
      </c>
      <c r="DF772" s="195">
        <f t="shared" si="665"/>
        <v>391.53695740433216</v>
      </c>
    </row>
    <row r="773" spans="89:110" x14ac:dyDescent="0.2">
      <c r="CK773" s="189">
        <v>771</v>
      </c>
      <c r="CL773" s="190">
        <f>'Litter calculation'!G$30+CK773</f>
        <v>43446</v>
      </c>
      <c r="CM773" s="193">
        <f t="shared" si="678"/>
        <v>12</v>
      </c>
      <c r="CN773" s="189">
        <f t="shared" si="672"/>
        <v>0.9</v>
      </c>
      <c r="CO773" s="194">
        <f t="shared" si="673"/>
        <v>0.45</v>
      </c>
      <c r="CP773" s="194">
        <f t="shared" si="674"/>
        <v>0.2</v>
      </c>
      <c r="CQ773" s="189">
        <f t="shared" si="675"/>
        <v>0.36870000000000003</v>
      </c>
      <c r="CR773" s="189">
        <f t="shared" si="669"/>
        <v>3.687E-2</v>
      </c>
      <c r="CS773" s="189">
        <f t="shared" si="669"/>
        <v>3.687E-2</v>
      </c>
      <c r="CT773" s="189">
        <f t="shared" si="676"/>
        <v>2.9389999999999999E-2</v>
      </c>
      <c r="CU773" s="189">
        <f t="shared" si="670"/>
        <v>2.9390000000000002E-3</v>
      </c>
      <c r="CV773" s="189">
        <f t="shared" si="670"/>
        <v>2.9390000000000002E-3</v>
      </c>
      <c r="CW773" s="189">
        <f t="shared" si="677"/>
        <v>4.6999999999999999E-4</v>
      </c>
      <c r="CX773" s="189">
        <f t="shared" si="671"/>
        <v>4.6999999999999997E-5</v>
      </c>
      <c r="CY773" s="189">
        <f t="shared" si="671"/>
        <v>4.6999999999999997E-5</v>
      </c>
      <c r="CZ773" s="195">
        <f t="shared" si="659"/>
        <v>9.2404679255194697</v>
      </c>
      <c r="DA773" s="195">
        <f t="shared" si="660"/>
        <v>166.85318530808425</v>
      </c>
      <c r="DB773" s="195">
        <f t="shared" si="661"/>
        <v>2.2725889227984313</v>
      </c>
      <c r="DC773" s="195">
        <f t="shared" si="662"/>
        <v>107.07466546404514</v>
      </c>
      <c r="DD773" s="195">
        <f t="shared" si="663"/>
        <v>2.5810337864980935</v>
      </c>
      <c r="DE773" s="195">
        <f t="shared" si="664"/>
        <v>104.69699399544828</v>
      </c>
      <c r="DF773" s="195">
        <f t="shared" si="665"/>
        <v>392.7189354023937</v>
      </c>
    </row>
    <row r="774" spans="89:110" x14ac:dyDescent="0.2">
      <c r="CK774" s="189">
        <v>772</v>
      </c>
      <c r="CL774" s="190">
        <f>'Litter calculation'!G$30+CK774</f>
        <v>43447</v>
      </c>
      <c r="CM774" s="193">
        <f t="shared" si="678"/>
        <v>12</v>
      </c>
      <c r="CN774" s="189">
        <f t="shared" si="672"/>
        <v>0.9</v>
      </c>
      <c r="CO774" s="194">
        <f t="shared" si="673"/>
        <v>0.45</v>
      </c>
      <c r="CP774" s="194">
        <f t="shared" si="674"/>
        <v>0.2</v>
      </c>
      <c r="CQ774" s="189">
        <f t="shared" si="675"/>
        <v>0.36870000000000003</v>
      </c>
      <c r="CR774" s="189">
        <f t="shared" si="669"/>
        <v>3.687E-2</v>
      </c>
      <c r="CS774" s="189">
        <f t="shared" si="669"/>
        <v>3.687E-2</v>
      </c>
      <c r="CT774" s="189">
        <f t="shared" si="676"/>
        <v>2.9389999999999999E-2</v>
      </c>
      <c r="CU774" s="189">
        <f t="shared" si="670"/>
        <v>2.9390000000000002E-3</v>
      </c>
      <c r="CV774" s="189">
        <f t="shared" si="670"/>
        <v>2.9390000000000002E-3</v>
      </c>
      <c r="CW774" s="189">
        <f t="shared" si="677"/>
        <v>4.6999999999999999E-4</v>
      </c>
      <c r="CX774" s="189">
        <f t="shared" si="671"/>
        <v>4.6999999999999997E-5</v>
      </c>
      <c r="CY774" s="189">
        <f t="shared" si="671"/>
        <v>4.6999999999999997E-5</v>
      </c>
      <c r="CZ774" s="195">
        <f t="shared" si="659"/>
        <v>9.3046725911412427</v>
      </c>
      <c r="DA774" s="195">
        <f t="shared" si="660"/>
        <v>167.34295273703691</v>
      </c>
      <c r="DB774" s="195">
        <f t="shared" si="661"/>
        <v>2.2825110893404963</v>
      </c>
      <c r="DC774" s="195">
        <f t="shared" si="662"/>
        <v>107.50304157303044</v>
      </c>
      <c r="DD774" s="195">
        <f t="shared" si="663"/>
        <v>2.5808332644119978</v>
      </c>
      <c r="DE774" s="195">
        <f t="shared" si="664"/>
        <v>104.88469935236652</v>
      </c>
      <c r="DF774" s="195">
        <f t="shared" si="665"/>
        <v>393.89871060732759</v>
      </c>
    </row>
    <row r="775" spans="89:110" x14ac:dyDescent="0.2">
      <c r="CK775" s="189">
        <v>773</v>
      </c>
      <c r="CL775" s="190">
        <f>'Litter calculation'!G$30+CK775</f>
        <v>43448</v>
      </c>
      <c r="CM775" s="193">
        <f t="shared" si="678"/>
        <v>12</v>
      </c>
      <c r="CN775" s="189">
        <f t="shared" si="672"/>
        <v>0.9</v>
      </c>
      <c r="CO775" s="194">
        <f t="shared" si="673"/>
        <v>0.45</v>
      </c>
      <c r="CP775" s="194">
        <f t="shared" si="674"/>
        <v>0.2</v>
      </c>
      <c r="CQ775" s="189">
        <f t="shared" si="675"/>
        <v>0.36870000000000003</v>
      </c>
      <c r="CR775" s="189">
        <f t="shared" si="669"/>
        <v>3.687E-2</v>
      </c>
      <c r="CS775" s="189">
        <f t="shared" si="669"/>
        <v>3.687E-2</v>
      </c>
      <c r="CT775" s="189">
        <f t="shared" si="676"/>
        <v>2.9389999999999999E-2</v>
      </c>
      <c r="CU775" s="189">
        <f t="shared" si="670"/>
        <v>2.9390000000000002E-3</v>
      </c>
      <c r="CV775" s="189">
        <f t="shared" si="670"/>
        <v>2.9390000000000002E-3</v>
      </c>
      <c r="CW775" s="189">
        <f t="shared" si="677"/>
        <v>4.6999999999999999E-4</v>
      </c>
      <c r="CX775" s="189">
        <f t="shared" si="671"/>
        <v>4.6999999999999997E-5</v>
      </c>
      <c r="CY775" s="189">
        <f t="shared" si="671"/>
        <v>4.6999999999999997E-5</v>
      </c>
      <c r="CZ775" s="195">
        <f t="shared" si="659"/>
        <v>9.3670177410713684</v>
      </c>
      <c r="DA775" s="195">
        <f t="shared" si="660"/>
        <v>167.8324900293843</v>
      </c>
      <c r="DB775" s="195">
        <f t="shared" si="661"/>
        <v>2.292404137445597</v>
      </c>
      <c r="DC775" s="195">
        <f t="shared" si="662"/>
        <v>107.93139754881176</v>
      </c>
      <c r="DD775" s="195">
        <f t="shared" si="663"/>
        <v>2.5806333307951341</v>
      </c>
      <c r="DE775" s="195">
        <f t="shared" si="664"/>
        <v>105.07239588734031</v>
      </c>
      <c r="DF775" s="195">
        <f t="shared" si="665"/>
        <v>395.07633867484844</v>
      </c>
    </row>
    <row r="776" spans="89:110" x14ac:dyDescent="0.2">
      <c r="CK776" s="189">
        <v>774</v>
      </c>
      <c r="CL776" s="190">
        <f>'Litter calculation'!G$30+CK776</f>
        <v>43449</v>
      </c>
      <c r="CM776" s="193">
        <f t="shared" si="678"/>
        <v>12</v>
      </c>
      <c r="CN776" s="189">
        <f t="shared" si="672"/>
        <v>0.9</v>
      </c>
      <c r="CO776" s="194">
        <f t="shared" si="673"/>
        <v>0.45</v>
      </c>
      <c r="CP776" s="194">
        <f t="shared" si="674"/>
        <v>0.2</v>
      </c>
      <c r="CQ776" s="189">
        <f t="shared" si="675"/>
        <v>0.36870000000000003</v>
      </c>
      <c r="CR776" s="189">
        <f t="shared" si="669"/>
        <v>3.687E-2</v>
      </c>
      <c r="CS776" s="189">
        <f t="shared" si="669"/>
        <v>3.687E-2</v>
      </c>
      <c r="CT776" s="189">
        <f t="shared" si="676"/>
        <v>2.9389999999999999E-2</v>
      </c>
      <c r="CU776" s="189">
        <f t="shared" si="670"/>
        <v>2.9390000000000002E-3</v>
      </c>
      <c r="CV776" s="189">
        <f t="shared" si="670"/>
        <v>2.9390000000000002E-3</v>
      </c>
      <c r="CW776" s="189">
        <f t="shared" si="677"/>
        <v>4.6999999999999999E-4</v>
      </c>
      <c r="CX776" s="189">
        <f t="shared" si="671"/>
        <v>4.6999999999999997E-5</v>
      </c>
      <c r="CY776" s="189">
        <f t="shared" si="671"/>
        <v>4.6999999999999997E-5</v>
      </c>
      <c r="CZ776" s="195">
        <f t="shared" si="659"/>
        <v>9.4275572311873592</v>
      </c>
      <c r="DA776" s="195">
        <f t="shared" si="660"/>
        <v>168.32179729326523</v>
      </c>
      <c r="DB776" s="195">
        <f t="shared" si="661"/>
        <v>2.302268152567184</v>
      </c>
      <c r="DC776" s="195">
        <f t="shared" si="662"/>
        <v>108.35973339233533</v>
      </c>
      <c r="DD776" s="195">
        <f t="shared" si="663"/>
        <v>2.5804339839205301</v>
      </c>
      <c r="DE776" s="195">
        <f t="shared" si="664"/>
        <v>105.26008360078426</v>
      </c>
      <c r="DF776" s="195">
        <f t="shared" si="665"/>
        <v>396.25187365405992</v>
      </c>
    </row>
    <row r="777" spans="89:110" x14ac:dyDescent="0.2">
      <c r="CK777" s="189">
        <v>775</v>
      </c>
      <c r="CL777" s="190">
        <f>'Litter calculation'!G$30+CK777</f>
        <v>43450</v>
      </c>
      <c r="CM777" s="193">
        <f t="shared" si="678"/>
        <v>12</v>
      </c>
      <c r="CN777" s="189">
        <f t="shared" si="672"/>
        <v>0.9</v>
      </c>
      <c r="CO777" s="194">
        <f t="shared" si="673"/>
        <v>0.45</v>
      </c>
      <c r="CP777" s="194">
        <f t="shared" si="674"/>
        <v>0.2</v>
      </c>
      <c r="CQ777" s="189">
        <f t="shared" si="675"/>
        <v>0.36870000000000003</v>
      </c>
      <c r="CR777" s="189">
        <f t="shared" si="669"/>
        <v>3.687E-2</v>
      </c>
      <c r="CS777" s="189">
        <f t="shared" si="669"/>
        <v>3.687E-2</v>
      </c>
      <c r="CT777" s="189">
        <f t="shared" si="676"/>
        <v>2.9389999999999999E-2</v>
      </c>
      <c r="CU777" s="189">
        <f t="shared" si="670"/>
        <v>2.9390000000000002E-3</v>
      </c>
      <c r="CV777" s="189">
        <f t="shared" si="670"/>
        <v>2.9390000000000002E-3</v>
      </c>
      <c r="CW777" s="189">
        <f t="shared" si="677"/>
        <v>4.6999999999999999E-4</v>
      </c>
      <c r="CX777" s="189">
        <f t="shared" si="671"/>
        <v>4.6999999999999997E-5</v>
      </c>
      <c r="CY777" s="189">
        <f t="shared" si="671"/>
        <v>4.6999999999999997E-5</v>
      </c>
      <c r="CZ777" s="195">
        <f t="shared" si="659"/>
        <v>9.4863433575758886</v>
      </c>
      <c r="DA777" s="195">
        <f t="shared" si="660"/>
        <v>168.81087463676766</v>
      </c>
      <c r="DB777" s="195">
        <f t="shared" si="661"/>
        <v>2.3121032199079297</v>
      </c>
      <c r="DC777" s="195">
        <f t="shared" si="662"/>
        <v>108.78804910454734</v>
      </c>
      <c r="DD777" s="195">
        <f t="shared" si="663"/>
        <v>2.5802352220662823</v>
      </c>
      <c r="DE777" s="195">
        <f t="shared" si="664"/>
        <v>105.44776249311296</v>
      </c>
      <c r="DF777" s="195">
        <f t="shared" si="665"/>
        <v>397.42536803397809</v>
      </c>
    </row>
    <row r="778" spans="89:110" x14ac:dyDescent="0.2">
      <c r="CK778" s="189">
        <v>776</v>
      </c>
      <c r="CL778" s="190">
        <f>'Litter calculation'!G$30+CK778</f>
        <v>43451</v>
      </c>
      <c r="CM778" s="193">
        <f t="shared" si="678"/>
        <v>12</v>
      </c>
      <c r="CN778" s="189">
        <f t="shared" si="672"/>
        <v>0.9</v>
      </c>
      <c r="CO778" s="194">
        <f t="shared" si="673"/>
        <v>0.45</v>
      </c>
      <c r="CP778" s="194">
        <f t="shared" si="674"/>
        <v>0.2</v>
      </c>
      <c r="CQ778" s="189">
        <f t="shared" si="675"/>
        <v>0.36870000000000003</v>
      </c>
      <c r="CR778" s="189">
        <f t="shared" si="669"/>
        <v>3.687E-2</v>
      </c>
      <c r="CS778" s="189">
        <f t="shared" si="669"/>
        <v>3.687E-2</v>
      </c>
      <c r="CT778" s="189">
        <f t="shared" si="676"/>
        <v>2.9389999999999999E-2</v>
      </c>
      <c r="CU778" s="189">
        <f t="shared" si="670"/>
        <v>2.9390000000000002E-3</v>
      </c>
      <c r="CV778" s="189">
        <f t="shared" si="670"/>
        <v>2.9390000000000002E-3</v>
      </c>
      <c r="CW778" s="189">
        <f t="shared" si="677"/>
        <v>4.6999999999999999E-4</v>
      </c>
      <c r="CX778" s="189">
        <f t="shared" si="671"/>
        <v>4.6999999999999997E-5</v>
      </c>
      <c r="CY778" s="189">
        <f t="shared" si="671"/>
        <v>4.6999999999999997E-5</v>
      </c>
      <c r="CZ778" s="195">
        <f t="shared" si="659"/>
        <v>9.5434269017079405</v>
      </c>
      <c r="DA778" s="195">
        <f t="shared" si="660"/>
        <v>169.29972216792876</v>
      </c>
      <c r="DB778" s="195">
        <f t="shared" si="661"/>
        <v>2.3219094244204626</v>
      </c>
      <c r="DC778" s="195">
        <f t="shared" si="662"/>
        <v>109.21634468639394</v>
      </c>
      <c r="DD778" s="195">
        <f t="shared" si="663"/>
        <v>2.5800370435155395</v>
      </c>
      <c r="DE778" s="195">
        <f t="shared" si="664"/>
        <v>105.63543256474102</v>
      </c>
      <c r="DF778" s="195">
        <f t="shared" si="665"/>
        <v>398.59687278870763</v>
      </c>
    </row>
    <row r="779" spans="89:110" x14ac:dyDescent="0.2">
      <c r="CK779" s="189">
        <v>777</v>
      </c>
      <c r="CL779" s="190">
        <f>'Litter calculation'!G$30+CK779</f>
        <v>43452</v>
      </c>
      <c r="CM779" s="193">
        <f t="shared" si="678"/>
        <v>12</v>
      </c>
      <c r="CN779" s="189">
        <f t="shared" si="672"/>
        <v>0.9</v>
      </c>
      <c r="CO779" s="194">
        <f t="shared" si="673"/>
        <v>0.45</v>
      </c>
      <c r="CP779" s="194">
        <f t="shared" si="674"/>
        <v>0.2</v>
      </c>
      <c r="CQ779" s="189">
        <f t="shared" si="675"/>
        <v>0.36870000000000003</v>
      </c>
      <c r="CR779" s="189">
        <f t="shared" si="669"/>
        <v>3.687E-2</v>
      </c>
      <c r="CS779" s="189">
        <f t="shared" si="669"/>
        <v>3.687E-2</v>
      </c>
      <c r="CT779" s="189">
        <f t="shared" si="676"/>
        <v>2.9389999999999999E-2</v>
      </c>
      <c r="CU779" s="189">
        <f t="shared" si="670"/>
        <v>2.9390000000000002E-3</v>
      </c>
      <c r="CV779" s="189">
        <f t="shared" si="670"/>
        <v>2.9390000000000002E-3</v>
      </c>
      <c r="CW779" s="189">
        <f t="shared" si="677"/>
        <v>4.6999999999999999E-4</v>
      </c>
      <c r="CX779" s="189">
        <f t="shared" si="671"/>
        <v>4.6999999999999997E-5</v>
      </c>
      <c r="CY779" s="189">
        <f t="shared" si="671"/>
        <v>4.6999999999999997E-5</v>
      </c>
      <c r="CZ779" s="195">
        <f t="shared" si="659"/>
        <v>9.5988571743055893</v>
      </c>
      <c r="DA779" s="195">
        <f t="shared" si="660"/>
        <v>169.78833999473497</v>
      </c>
      <c r="DB779" s="195">
        <f t="shared" si="661"/>
        <v>2.3316868508081026</v>
      </c>
      <c r="DC779" s="195">
        <f t="shared" si="662"/>
        <v>109.64462013882124</v>
      </c>
      <c r="DD779" s="195">
        <f t="shared" si="663"/>
        <v>2.5798394465564898</v>
      </c>
      <c r="DE779" s="195">
        <f t="shared" si="664"/>
        <v>105.82309381608299</v>
      </c>
      <c r="DF779" s="195">
        <f t="shared" si="665"/>
        <v>399.76643742130938</v>
      </c>
    </row>
    <row r="780" spans="89:110" x14ac:dyDescent="0.2">
      <c r="CK780" s="189">
        <v>778</v>
      </c>
      <c r="CL780" s="190">
        <f>'Litter calculation'!G$30+CK780</f>
        <v>43453</v>
      </c>
      <c r="CM780" s="193">
        <f t="shared" si="678"/>
        <v>12</v>
      </c>
      <c r="CN780" s="189">
        <f t="shared" si="672"/>
        <v>0.9</v>
      </c>
      <c r="CO780" s="194">
        <f t="shared" si="673"/>
        <v>0.45</v>
      </c>
      <c r="CP780" s="194">
        <f t="shared" si="674"/>
        <v>0.2</v>
      </c>
      <c r="CQ780" s="189">
        <f t="shared" si="675"/>
        <v>0.36870000000000003</v>
      </c>
      <c r="CR780" s="189">
        <f t="shared" si="669"/>
        <v>3.687E-2</v>
      </c>
      <c r="CS780" s="189">
        <f t="shared" si="669"/>
        <v>3.687E-2</v>
      </c>
      <c r="CT780" s="189">
        <f t="shared" si="676"/>
        <v>2.9389999999999999E-2</v>
      </c>
      <c r="CU780" s="189">
        <f t="shared" si="670"/>
        <v>2.9390000000000002E-3</v>
      </c>
      <c r="CV780" s="189">
        <f t="shared" si="670"/>
        <v>2.9390000000000002E-3</v>
      </c>
      <c r="CW780" s="189">
        <f t="shared" si="677"/>
        <v>4.6999999999999999E-4</v>
      </c>
      <c r="CX780" s="189">
        <f t="shared" si="671"/>
        <v>4.6999999999999997E-5</v>
      </c>
      <c r="CY780" s="189">
        <f t="shared" si="671"/>
        <v>4.6999999999999997E-5</v>
      </c>
      <c r="CZ780" s="195">
        <f t="shared" si="659"/>
        <v>9.6526820579382857</v>
      </c>
      <c r="DA780" s="195">
        <f t="shared" si="660"/>
        <v>170.27672822512196</v>
      </c>
      <c r="DB780" s="195">
        <f t="shared" si="661"/>
        <v>2.3414355835255916</v>
      </c>
      <c r="DC780" s="195">
        <f t="shared" si="662"/>
        <v>110.0728754627753</v>
      </c>
      <c r="DD780" s="195">
        <f t="shared" si="663"/>
        <v>2.5796424294823446</v>
      </c>
      <c r="DE780" s="195">
        <f t="shared" si="664"/>
        <v>106.01074624755341</v>
      </c>
      <c r="DF780" s="195">
        <f t="shared" si="665"/>
        <v>400.93411000639691</v>
      </c>
    </row>
    <row r="781" spans="89:110" x14ac:dyDescent="0.2">
      <c r="CK781" s="189">
        <v>779</v>
      </c>
      <c r="CL781" s="190">
        <f>'Litter calculation'!G$30+CK781</f>
        <v>43454</v>
      </c>
      <c r="CM781" s="193">
        <f t="shared" si="678"/>
        <v>12</v>
      </c>
      <c r="CN781" s="189">
        <f t="shared" si="672"/>
        <v>0.9</v>
      </c>
      <c r="CO781" s="194">
        <f t="shared" si="673"/>
        <v>0.45</v>
      </c>
      <c r="CP781" s="194">
        <f t="shared" si="674"/>
        <v>0.2</v>
      </c>
      <c r="CQ781" s="189">
        <f t="shared" si="675"/>
        <v>0.36870000000000003</v>
      </c>
      <c r="CR781" s="189">
        <f t="shared" si="669"/>
        <v>3.687E-2</v>
      </c>
      <c r="CS781" s="189">
        <f t="shared" si="669"/>
        <v>3.687E-2</v>
      </c>
      <c r="CT781" s="189">
        <f t="shared" si="676"/>
        <v>2.9389999999999999E-2</v>
      </c>
      <c r="CU781" s="189">
        <f t="shared" si="670"/>
        <v>2.9390000000000002E-3</v>
      </c>
      <c r="CV781" s="189">
        <f t="shared" si="670"/>
        <v>2.9390000000000002E-3</v>
      </c>
      <c r="CW781" s="189">
        <f t="shared" si="677"/>
        <v>4.6999999999999999E-4</v>
      </c>
      <c r="CX781" s="189">
        <f t="shared" si="671"/>
        <v>4.6999999999999997E-5</v>
      </c>
      <c r="CY781" s="189">
        <f t="shared" si="671"/>
        <v>4.6999999999999997E-5</v>
      </c>
      <c r="CZ781" s="195">
        <f t="shared" si="659"/>
        <v>9.7049480483854662</v>
      </c>
      <c r="DA781" s="195">
        <f t="shared" si="660"/>
        <v>170.7648869669747</v>
      </c>
      <c r="DB781" s="195">
        <f t="shared" si="661"/>
        <v>2.3511557067798234</v>
      </c>
      <c r="DC781" s="195">
        <f t="shared" si="662"/>
        <v>110.50111065920214</v>
      </c>
      <c r="DD781" s="195">
        <f t="shared" si="663"/>
        <v>2.5794459905913238</v>
      </c>
      <c r="DE781" s="195">
        <f t="shared" si="664"/>
        <v>106.19838985956682</v>
      </c>
      <c r="DF781" s="195">
        <f t="shared" si="665"/>
        <v>402.09993723150023</v>
      </c>
    </row>
    <row r="782" spans="89:110" x14ac:dyDescent="0.2">
      <c r="CK782" s="189">
        <v>780</v>
      </c>
      <c r="CL782" s="190">
        <f>'Litter calculation'!G$30+CK782</f>
        <v>43455</v>
      </c>
      <c r="CM782" s="193">
        <f t="shared" si="678"/>
        <v>12</v>
      </c>
      <c r="CN782" s="189">
        <f t="shared" si="672"/>
        <v>0.9</v>
      </c>
      <c r="CO782" s="194">
        <f t="shared" si="673"/>
        <v>0.45</v>
      </c>
      <c r="CP782" s="194">
        <f t="shared" si="674"/>
        <v>0.2</v>
      </c>
      <c r="CQ782" s="189">
        <f t="shared" si="675"/>
        <v>0.36870000000000003</v>
      </c>
      <c r="CR782" s="189">
        <f t="shared" si="669"/>
        <v>3.687E-2</v>
      </c>
      <c r="CS782" s="189">
        <f t="shared" si="669"/>
        <v>3.687E-2</v>
      </c>
      <c r="CT782" s="189">
        <f t="shared" si="676"/>
        <v>2.9389999999999999E-2</v>
      </c>
      <c r="CU782" s="189">
        <f t="shared" si="670"/>
        <v>2.9390000000000002E-3</v>
      </c>
      <c r="CV782" s="189">
        <f t="shared" si="670"/>
        <v>2.9390000000000002E-3</v>
      </c>
      <c r="CW782" s="189">
        <f t="shared" si="677"/>
        <v>4.6999999999999999E-4</v>
      </c>
      <c r="CX782" s="189">
        <f t="shared" si="671"/>
        <v>4.6999999999999997E-5</v>
      </c>
      <c r="CY782" s="189">
        <f t="shared" si="671"/>
        <v>4.6999999999999997E-5</v>
      </c>
      <c r="CZ782" s="195">
        <f t="shared" si="659"/>
        <v>9.7557002948011995</v>
      </c>
      <c r="DA782" s="195">
        <f t="shared" si="660"/>
        <v>171.25281632812747</v>
      </c>
      <c r="DB782" s="195">
        <f t="shared" si="661"/>
        <v>2.3608473045305716</v>
      </c>
      <c r="DC782" s="195">
        <f t="shared" si="662"/>
        <v>110.92932572904772</v>
      </c>
      <c r="DD782" s="195">
        <f t="shared" si="663"/>
        <v>2.5792501281866422</v>
      </c>
      <c r="DE782" s="195">
        <f t="shared" si="664"/>
        <v>106.3860246525377</v>
      </c>
      <c r="DF782" s="195">
        <f t="shared" si="665"/>
        <v>403.26396443723127</v>
      </c>
    </row>
    <row r="783" spans="89:110" x14ac:dyDescent="0.2">
      <c r="CK783" s="189">
        <v>781</v>
      </c>
      <c r="CL783" s="190">
        <f>'Litter calculation'!G$30+CK783</f>
        <v>43456</v>
      </c>
      <c r="CM783" s="193">
        <f t="shared" si="678"/>
        <v>12</v>
      </c>
      <c r="CN783" s="189">
        <f t="shared" si="672"/>
        <v>0.9</v>
      </c>
      <c r="CO783" s="194">
        <f t="shared" si="673"/>
        <v>0.45</v>
      </c>
      <c r="CP783" s="194">
        <f t="shared" si="674"/>
        <v>0.2</v>
      </c>
      <c r="CQ783" s="189">
        <f t="shared" si="675"/>
        <v>0.36870000000000003</v>
      </c>
      <c r="CR783" s="189">
        <f t="shared" ref="CR783:CS802" si="679">IF($CM783=12,$D$50,IF($CM783&lt;=2,$D$50,IF($CM783&lt;=5,$D$52,IF($CM783&lt;=8,$D$54,$D$56))))</f>
        <v>3.687E-2</v>
      </c>
      <c r="CS783" s="189">
        <f t="shared" si="679"/>
        <v>3.687E-2</v>
      </c>
      <c r="CT783" s="189">
        <f t="shared" si="676"/>
        <v>2.9389999999999999E-2</v>
      </c>
      <c r="CU783" s="189">
        <f t="shared" ref="CU783:CV802" si="680">IF($CM783=12,$D$58,IF($CM783&lt;=2,$D$58,IF($CM783&lt;=5,$D$60,IF($CM783&lt;=8,$D$62,$D$64))))</f>
        <v>2.9390000000000002E-3</v>
      </c>
      <c r="CV783" s="189">
        <f t="shared" si="680"/>
        <v>2.9390000000000002E-3</v>
      </c>
      <c r="CW783" s="189">
        <f t="shared" si="677"/>
        <v>4.6999999999999999E-4</v>
      </c>
      <c r="CX783" s="189">
        <f t="shared" ref="CX783:CY802" si="681">IF($CM783=12,$D$66,IF($CM783&lt;=2,$D$66,IF($CM783&lt;=5,$D$68,IF($CM783&lt;=8,$D$70,$D$72))))</f>
        <v>4.6999999999999997E-5</v>
      </c>
      <c r="CY783" s="189">
        <f t="shared" si="681"/>
        <v>4.6999999999999997E-5</v>
      </c>
      <c r="CZ783" s="195">
        <f t="shared" si="659"/>
        <v>9.8049826387155719</v>
      </c>
      <c r="DA783" s="195">
        <f t="shared" si="660"/>
        <v>171.74051641636385</v>
      </c>
      <c r="DB783" s="195">
        <f t="shared" si="661"/>
        <v>2.3705104604912135</v>
      </c>
      <c r="DC783" s="195">
        <f t="shared" si="662"/>
        <v>111.35752067325798</v>
      </c>
      <c r="DD783" s="195">
        <f t="shared" si="663"/>
        <v>2.5790548405764935</v>
      </c>
      <c r="DE783" s="195">
        <f t="shared" si="664"/>
        <v>106.57365062688056</v>
      </c>
      <c r="DF783" s="195">
        <f t="shared" si="665"/>
        <v>404.42623565628566</v>
      </c>
    </row>
    <row r="784" spans="89:110" x14ac:dyDescent="0.2">
      <c r="CK784" s="189">
        <v>782</v>
      </c>
      <c r="CL784" s="190">
        <f>'Litter calculation'!G$30+CK784</f>
        <v>43457</v>
      </c>
      <c r="CM784" s="193">
        <f t="shared" si="678"/>
        <v>12</v>
      </c>
      <c r="CN784" s="189">
        <f t="shared" si="672"/>
        <v>0.9</v>
      </c>
      <c r="CO784" s="194">
        <f t="shared" si="673"/>
        <v>0.45</v>
      </c>
      <c r="CP784" s="194">
        <f t="shared" si="674"/>
        <v>0.2</v>
      </c>
      <c r="CQ784" s="189">
        <f t="shared" si="675"/>
        <v>0.36870000000000003</v>
      </c>
      <c r="CR784" s="189">
        <f t="shared" si="679"/>
        <v>3.687E-2</v>
      </c>
      <c r="CS784" s="189">
        <f t="shared" si="679"/>
        <v>3.687E-2</v>
      </c>
      <c r="CT784" s="189">
        <f t="shared" si="676"/>
        <v>2.9389999999999999E-2</v>
      </c>
      <c r="CU784" s="189">
        <f t="shared" si="680"/>
        <v>2.9390000000000002E-3</v>
      </c>
      <c r="CV784" s="189">
        <f t="shared" si="680"/>
        <v>2.9390000000000002E-3</v>
      </c>
      <c r="CW784" s="189">
        <f t="shared" si="677"/>
        <v>4.6999999999999999E-4</v>
      </c>
      <c r="CX784" s="189">
        <f t="shared" si="681"/>
        <v>4.6999999999999997E-5</v>
      </c>
      <c r="CY784" s="189">
        <f t="shared" si="681"/>
        <v>4.6999999999999997E-5</v>
      </c>
      <c r="CZ784" s="195">
        <f t="shared" si="659"/>
        <v>9.8528376519065084</v>
      </c>
      <c r="DA784" s="195">
        <f t="shared" si="660"/>
        <v>172.22798733941679</v>
      </c>
      <c r="DB784" s="195">
        <f t="shared" si="661"/>
        <v>2.3801452581294544</v>
      </c>
      <c r="DC784" s="195">
        <f t="shared" si="662"/>
        <v>111.78569549277879</v>
      </c>
      <c r="DD784" s="195">
        <f t="shared" si="663"/>
        <v>2.5788601260740367</v>
      </c>
      <c r="DE784" s="195">
        <f t="shared" si="664"/>
        <v>106.76126778300986</v>
      </c>
      <c r="DF784" s="195">
        <f t="shared" si="665"/>
        <v>405.58679365131547</v>
      </c>
    </row>
    <row r="785" spans="89:110" x14ac:dyDescent="0.2">
      <c r="CK785" s="189">
        <v>783</v>
      </c>
      <c r="CL785" s="190">
        <f>'Litter calculation'!G$30+CK785</f>
        <v>43458</v>
      </c>
      <c r="CM785" s="193">
        <f t="shared" si="678"/>
        <v>12</v>
      </c>
      <c r="CN785" s="189">
        <f t="shared" si="672"/>
        <v>0.9</v>
      </c>
      <c r="CO785" s="194">
        <f t="shared" si="673"/>
        <v>0.45</v>
      </c>
      <c r="CP785" s="194">
        <f t="shared" si="674"/>
        <v>0.2</v>
      </c>
      <c r="CQ785" s="189">
        <f t="shared" si="675"/>
        <v>0.36870000000000003</v>
      </c>
      <c r="CR785" s="189">
        <f t="shared" si="679"/>
        <v>3.687E-2</v>
      </c>
      <c r="CS785" s="189">
        <f t="shared" si="679"/>
        <v>3.687E-2</v>
      </c>
      <c r="CT785" s="189">
        <f t="shared" si="676"/>
        <v>2.9389999999999999E-2</v>
      </c>
      <c r="CU785" s="189">
        <f t="shared" si="680"/>
        <v>2.9390000000000002E-3</v>
      </c>
      <c r="CV785" s="189">
        <f t="shared" si="680"/>
        <v>2.9390000000000002E-3</v>
      </c>
      <c r="CW785" s="189">
        <f t="shared" si="677"/>
        <v>4.6999999999999999E-4</v>
      </c>
      <c r="CX785" s="189">
        <f t="shared" si="681"/>
        <v>4.6999999999999997E-5</v>
      </c>
      <c r="CY785" s="189">
        <f t="shared" si="681"/>
        <v>4.6999999999999997E-5</v>
      </c>
      <c r="CZ785" s="195">
        <f t="shared" si="659"/>
        <v>9.8993066731747277</v>
      </c>
      <c r="DA785" s="195">
        <f t="shared" si="660"/>
        <v>172.71522920496861</v>
      </c>
      <c r="DB785" s="195">
        <f t="shared" si="661"/>
        <v>2.3897517806680484</v>
      </c>
      <c r="DC785" s="195">
        <f t="shared" si="662"/>
        <v>112.21385018855599</v>
      </c>
      <c r="DD785" s="195">
        <f t="shared" si="663"/>
        <v>2.5786659829973813</v>
      </c>
      <c r="DE785" s="195">
        <f t="shared" si="664"/>
        <v>106.94887612134004</v>
      </c>
      <c r="DF785" s="195">
        <f t="shared" si="665"/>
        <v>406.7456799517048</v>
      </c>
    </row>
    <row r="786" spans="89:110" x14ac:dyDescent="0.2">
      <c r="CK786" s="189">
        <v>784</v>
      </c>
      <c r="CL786" s="190">
        <f>'Litter calculation'!G$30+CK786</f>
        <v>43459</v>
      </c>
      <c r="CM786" s="193">
        <f t="shared" si="678"/>
        <v>12</v>
      </c>
      <c r="CN786" s="189">
        <f t="shared" si="672"/>
        <v>0.9</v>
      </c>
      <c r="CO786" s="194">
        <f t="shared" si="673"/>
        <v>0.45</v>
      </c>
      <c r="CP786" s="194">
        <f t="shared" si="674"/>
        <v>0.2</v>
      </c>
      <c r="CQ786" s="189">
        <f t="shared" si="675"/>
        <v>0.36870000000000003</v>
      </c>
      <c r="CR786" s="189">
        <f t="shared" si="679"/>
        <v>3.687E-2</v>
      </c>
      <c r="CS786" s="189">
        <f t="shared" si="679"/>
        <v>3.687E-2</v>
      </c>
      <c r="CT786" s="189">
        <f t="shared" si="676"/>
        <v>2.9389999999999999E-2</v>
      </c>
      <c r="CU786" s="189">
        <f t="shared" si="680"/>
        <v>2.9390000000000002E-3</v>
      </c>
      <c r="CV786" s="189">
        <f t="shared" si="680"/>
        <v>2.9390000000000002E-3</v>
      </c>
      <c r="CW786" s="189">
        <f t="shared" si="677"/>
        <v>4.6999999999999999E-4</v>
      </c>
      <c r="CX786" s="189">
        <f t="shared" si="681"/>
        <v>4.6999999999999997E-5</v>
      </c>
      <c r="CY786" s="189">
        <f t="shared" si="681"/>
        <v>4.6999999999999997E-5</v>
      </c>
      <c r="CZ786" s="195">
        <f t="shared" si="659"/>
        <v>9.9444298440536176</v>
      </c>
      <c r="DA786" s="195">
        <f t="shared" si="660"/>
        <v>173.20224212065108</v>
      </c>
      <c r="DB786" s="195">
        <f t="shared" si="661"/>
        <v>2.3993301110855163</v>
      </c>
      <c r="DC786" s="195">
        <f t="shared" si="662"/>
        <v>112.64198476153538</v>
      </c>
      <c r="DD786" s="195">
        <f t="shared" si="663"/>
        <v>2.5784724096695721</v>
      </c>
      <c r="DE786" s="195">
        <f t="shared" si="664"/>
        <v>107.13647564228552</v>
      </c>
      <c r="DF786" s="195">
        <f t="shared" si="665"/>
        <v>407.90293488928069</v>
      </c>
    </row>
    <row r="787" spans="89:110" x14ac:dyDescent="0.2">
      <c r="CK787" s="189">
        <v>785</v>
      </c>
      <c r="CL787" s="190">
        <f>'Litter calculation'!G$30+CK787</f>
        <v>43460</v>
      </c>
      <c r="CM787" s="193">
        <f t="shared" si="678"/>
        <v>12</v>
      </c>
      <c r="CN787" s="189">
        <f t="shared" si="672"/>
        <v>0.9</v>
      </c>
      <c r="CO787" s="194">
        <f t="shared" si="673"/>
        <v>0.45</v>
      </c>
      <c r="CP787" s="194">
        <f t="shared" si="674"/>
        <v>0.2</v>
      </c>
      <c r="CQ787" s="189">
        <f t="shared" si="675"/>
        <v>0.36870000000000003</v>
      </c>
      <c r="CR787" s="189">
        <f t="shared" si="679"/>
        <v>3.687E-2</v>
      </c>
      <c r="CS787" s="189">
        <f t="shared" si="679"/>
        <v>3.687E-2</v>
      </c>
      <c r="CT787" s="189">
        <f t="shared" si="676"/>
        <v>2.9389999999999999E-2</v>
      </c>
      <c r="CU787" s="189">
        <f t="shared" si="680"/>
        <v>2.9390000000000002E-3</v>
      </c>
      <c r="CV787" s="189">
        <f t="shared" si="680"/>
        <v>2.9390000000000002E-3</v>
      </c>
      <c r="CW787" s="189">
        <f t="shared" si="677"/>
        <v>4.6999999999999999E-4</v>
      </c>
      <c r="CX787" s="189">
        <f t="shared" si="681"/>
        <v>4.6999999999999997E-5</v>
      </c>
      <c r="CY787" s="189">
        <f t="shared" si="681"/>
        <v>4.6999999999999997E-5</v>
      </c>
      <c r="CZ787" s="195">
        <f t="shared" ref="CZ787:CZ850" si="682">CZ786*EXP(-CT787)+CN787*CQ787</f>
        <v>9.9882461434848704</v>
      </c>
      <c r="DA787" s="195">
        <f t="shared" ref="DA787:DA850" si="683">DA786*EXP(-CW787)+CN787*(1-CQ787)</f>
        <v>173.68902619404531</v>
      </c>
      <c r="DB787" s="195">
        <f t="shared" ref="DB787:DB850" si="684">DB786*EXP(-CU787)+CO787*CR787</f>
        <v>2.4088803321168637</v>
      </c>
      <c r="DC787" s="195">
        <f t="shared" ref="DC787:DC850" si="685">DC786*EXP(-CX787)+CO787*(1-CR787)</f>
        <v>113.07009921266271</v>
      </c>
      <c r="DD787" s="195">
        <f t="shared" ref="DD787:DD850" si="686">DD786*EXP(-CV787)+CP787*CS787</f>
        <v>2.5782794044185757</v>
      </c>
      <c r="DE787" s="195">
        <f t="shared" ref="DE787:DE850" si="687">DE786*EXP(-CY787)+CP787*(1-CS787)</f>
        <v>107.32406634626072</v>
      </c>
      <c r="DF787" s="195">
        <f t="shared" ref="DF787:DF850" si="688">SUM(CZ787:DE787)</f>
        <v>409.05859763298912</v>
      </c>
    </row>
    <row r="788" spans="89:110" x14ac:dyDescent="0.2">
      <c r="CK788" s="189">
        <v>786</v>
      </c>
      <c r="CL788" s="190">
        <f>'Litter calculation'!G$30+CK788</f>
        <v>43461</v>
      </c>
      <c r="CM788" s="193">
        <f t="shared" si="678"/>
        <v>12</v>
      </c>
      <c r="CN788" s="189">
        <f t="shared" si="672"/>
        <v>0.9</v>
      </c>
      <c r="CO788" s="194">
        <f t="shared" si="673"/>
        <v>0.45</v>
      </c>
      <c r="CP788" s="194">
        <f t="shared" si="674"/>
        <v>0.2</v>
      </c>
      <c r="CQ788" s="189">
        <f t="shared" si="675"/>
        <v>0.36870000000000003</v>
      </c>
      <c r="CR788" s="189">
        <f t="shared" si="679"/>
        <v>3.687E-2</v>
      </c>
      <c r="CS788" s="189">
        <f t="shared" si="679"/>
        <v>3.687E-2</v>
      </c>
      <c r="CT788" s="189">
        <f t="shared" si="676"/>
        <v>2.9389999999999999E-2</v>
      </c>
      <c r="CU788" s="189">
        <f t="shared" si="680"/>
        <v>2.9390000000000002E-3</v>
      </c>
      <c r="CV788" s="189">
        <f t="shared" si="680"/>
        <v>2.9390000000000002E-3</v>
      </c>
      <c r="CW788" s="189">
        <f t="shared" si="677"/>
        <v>4.6999999999999999E-4</v>
      </c>
      <c r="CX788" s="189">
        <f t="shared" si="681"/>
        <v>4.6999999999999997E-5</v>
      </c>
      <c r="CY788" s="189">
        <f t="shared" si="681"/>
        <v>4.6999999999999997E-5</v>
      </c>
      <c r="CZ788" s="195">
        <f t="shared" si="682"/>
        <v>10.030793421489825</v>
      </c>
      <c r="DA788" s="195">
        <f t="shared" si="683"/>
        <v>174.17558153268195</v>
      </c>
      <c r="DB788" s="195">
        <f t="shared" si="684"/>
        <v>2.4184025262542943</v>
      </c>
      <c r="DC788" s="195">
        <f t="shared" si="685"/>
        <v>113.49819354288368</v>
      </c>
      <c r="DD788" s="195">
        <f t="shared" si="686"/>
        <v>2.5780869655772651</v>
      </c>
      <c r="DE788" s="195">
        <f t="shared" si="687"/>
        <v>107.51164823368002</v>
      </c>
      <c r="DF788" s="195">
        <f t="shared" si="688"/>
        <v>410.21270622256702</v>
      </c>
    </row>
    <row r="789" spans="89:110" x14ac:dyDescent="0.2">
      <c r="CK789" s="189">
        <v>787</v>
      </c>
      <c r="CL789" s="190">
        <f>'Litter calculation'!G$30+CK789</f>
        <v>43462</v>
      </c>
      <c r="CM789" s="193">
        <f t="shared" si="678"/>
        <v>12</v>
      </c>
      <c r="CN789" s="189">
        <f t="shared" si="672"/>
        <v>0.9</v>
      </c>
      <c r="CO789" s="194">
        <f t="shared" si="673"/>
        <v>0.45</v>
      </c>
      <c r="CP789" s="194">
        <f t="shared" si="674"/>
        <v>0.2</v>
      </c>
      <c r="CQ789" s="189">
        <f t="shared" si="675"/>
        <v>0.36870000000000003</v>
      </c>
      <c r="CR789" s="189">
        <f t="shared" si="679"/>
        <v>3.687E-2</v>
      </c>
      <c r="CS789" s="189">
        <f t="shared" si="679"/>
        <v>3.687E-2</v>
      </c>
      <c r="CT789" s="189">
        <f t="shared" si="676"/>
        <v>2.9389999999999999E-2</v>
      </c>
      <c r="CU789" s="189">
        <f t="shared" si="680"/>
        <v>2.9390000000000002E-3</v>
      </c>
      <c r="CV789" s="189">
        <f t="shared" si="680"/>
        <v>2.9390000000000002E-3</v>
      </c>
      <c r="CW789" s="189">
        <f t="shared" si="677"/>
        <v>4.6999999999999999E-4</v>
      </c>
      <c r="CX789" s="189">
        <f t="shared" si="681"/>
        <v>4.6999999999999997E-5</v>
      </c>
      <c r="CY789" s="189">
        <f t="shared" si="681"/>
        <v>4.6999999999999997E-5</v>
      </c>
      <c r="CZ789" s="195">
        <f t="shared" si="682"/>
        <v>10.072108431865615</v>
      </c>
      <c r="DA789" s="195">
        <f t="shared" si="683"/>
        <v>174.66190824404103</v>
      </c>
      <c r="DB789" s="195">
        <f t="shared" si="684"/>
        <v>2.4278967757479242</v>
      </c>
      <c r="DC789" s="195">
        <f t="shared" si="685"/>
        <v>113.92626775314396</v>
      </c>
      <c r="DD789" s="195">
        <f t="shared" si="686"/>
        <v>2.5778950914834065</v>
      </c>
      <c r="DE789" s="195">
        <f t="shared" si="687"/>
        <v>107.6992213049578</v>
      </c>
      <c r="DF789" s="195">
        <f t="shared" si="688"/>
        <v>411.36529760123972</v>
      </c>
    </row>
    <row r="790" spans="89:110" x14ac:dyDescent="0.2">
      <c r="CK790" s="189">
        <v>788</v>
      </c>
      <c r="CL790" s="190">
        <f>'Litter calculation'!G$30+CK790</f>
        <v>43463</v>
      </c>
      <c r="CM790" s="193">
        <f t="shared" si="678"/>
        <v>12</v>
      </c>
      <c r="CN790" s="189">
        <f t="shared" si="672"/>
        <v>0.9</v>
      </c>
      <c r="CO790" s="194">
        <f t="shared" si="673"/>
        <v>0.45</v>
      </c>
      <c r="CP790" s="194">
        <f t="shared" si="674"/>
        <v>0.2</v>
      </c>
      <c r="CQ790" s="189">
        <f t="shared" si="675"/>
        <v>0.36870000000000003</v>
      </c>
      <c r="CR790" s="189">
        <f t="shared" si="679"/>
        <v>3.687E-2</v>
      </c>
      <c r="CS790" s="189">
        <f t="shared" si="679"/>
        <v>3.687E-2</v>
      </c>
      <c r="CT790" s="189">
        <f t="shared" si="676"/>
        <v>2.9389999999999999E-2</v>
      </c>
      <c r="CU790" s="189">
        <f t="shared" si="680"/>
        <v>2.9390000000000002E-3</v>
      </c>
      <c r="CV790" s="189">
        <f t="shared" si="680"/>
        <v>2.9390000000000002E-3</v>
      </c>
      <c r="CW790" s="189">
        <f t="shared" si="677"/>
        <v>4.6999999999999999E-4</v>
      </c>
      <c r="CX790" s="189">
        <f t="shared" si="681"/>
        <v>4.6999999999999997E-5</v>
      </c>
      <c r="CY790" s="189">
        <f t="shared" si="681"/>
        <v>4.6999999999999997E-5</v>
      </c>
      <c r="CZ790" s="195">
        <f t="shared" si="682"/>
        <v>10.112226863934355</v>
      </c>
      <c r="DA790" s="195">
        <f t="shared" si="683"/>
        <v>175.14800643555213</v>
      </c>
      <c r="DB790" s="195">
        <f t="shared" si="684"/>
        <v>2.43736316260649</v>
      </c>
      <c r="DC790" s="195">
        <f t="shared" si="685"/>
        <v>114.35432184438915</v>
      </c>
      <c r="DD790" s="195">
        <f t="shared" si="686"/>
        <v>2.5777037804796432</v>
      </c>
      <c r="DE790" s="195">
        <f t="shared" si="687"/>
        <v>107.8867855605084</v>
      </c>
      <c r="DF790" s="195">
        <f t="shared" si="688"/>
        <v>412.51640764747015</v>
      </c>
    </row>
    <row r="791" spans="89:110" x14ac:dyDescent="0.2">
      <c r="CK791" s="189">
        <v>789</v>
      </c>
      <c r="CL791" s="190">
        <f>'Litter calculation'!G$30+CK791</f>
        <v>43464</v>
      </c>
      <c r="CM791" s="193">
        <f t="shared" si="678"/>
        <v>12</v>
      </c>
      <c r="CN791" s="189">
        <f t="shared" si="672"/>
        <v>0.9</v>
      </c>
      <c r="CO791" s="194">
        <f t="shared" si="673"/>
        <v>0.45</v>
      </c>
      <c r="CP791" s="194">
        <f t="shared" si="674"/>
        <v>0.2</v>
      </c>
      <c r="CQ791" s="189">
        <f t="shared" si="675"/>
        <v>0.36870000000000003</v>
      </c>
      <c r="CR791" s="189">
        <f t="shared" si="679"/>
        <v>3.687E-2</v>
      </c>
      <c r="CS791" s="189">
        <f t="shared" si="679"/>
        <v>3.687E-2</v>
      </c>
      <c r="CT791" s="189">
        <f t="shared" si="676"/>
        <v>2.9389999999999999E-2</v>
      </c>
      <c r="CU791" s="189">
        <f t="shared" si="680"/>
        <v>2.9390000000000002E-3</v>
      </c>
      <c r="CV791" s="189">
        <f t="shared" si="680"/>
        <v>2.9390000000000002E-3</v>
      </c>
      <c r="CW791" s="189">
        <f t="shared" si="677"/>
        <v>4.6999999999999999E-4</v>
      </c>
      <c r="CX791" s="189">
        <f t="shared" si="681"/>
        <v>4.6999999999999997E-5</v>
      </c>
      <c r="CY791" s="189">
        <f t="shared" si="681"/>
        <v>4.6999999999999997E-5</v>
      </c>
      <c r="CZ791" s="195">
        <f t="shared" si="682"/>
        <v>10.151183373372806</v>
      </c>
      <c r="DA791" s="195">
        <f t="shared" si="683"/>
        <v>175.63387621459438</v>
      </c>
      <c r="DB791" s="195">
        <f t="shared" si="684"/>
        <v>2.4468017685980596</v>
      </c>
      <c r="DC791" s="195">
        <f t="shared" si="685"/>
        <v>114.78235581756483</v>
      </c>
      <c r="DD791" s="195">
        <f t="shared" si="686"/>
        <v>2.5775130309134835</v>
      </c>
      <c r="DE791" s="195">
        <f t="shared" si="687"/>
        <v>108.07434100074614</v>
      </c>
      <c r="DF791" s="195">
        <f t="shared" si="688"/>
        <v>413.66607120578971</v>
      </c>
    </row>
    <row r="792" spans="89:110" x14ac:dyDescent="0.2">
      <c r="CK792" s="189">
        <v>790</v>
      </c>
      <c r="CL792" s="190">
        <f>'Litter calculation'!G$30+CK792</f>
        <v>43465</v>
      </c>
      <c r="CM792" s="193">
        <f t="shared" si="678"/>
        <v>12</v>
      </c>
      <c r="CN792" s="189">
        <f t="shared" si="672"/>
        <v>0.9</v>
      </c>
      <c r="CO792" s="194">
        <f t="shared" si="673"/>
        <v>0.45</v>
      </c>
      <c r="CP792" s="194">
        <f t="shared" si="674"/>
        <v>0.2</v>
      </c>
      <c r="CQ792" s="189">
        <f t="shared" si="675"/>
        <v>0.36870000000000003</v>
      </c>
      <c r="CR792" s="189">
        <f t="shared" si="679"/>
        <v>3.687E-2</v>
      </c>
      <c r="CS792" s="189">
        <f t="shared" si="679"/>
        <v>3.687E-2</v>
      </c>
      <c r="CT792" s="189">
        <f t="shared" si="676"/>
        <v>2.9389999999999999E-2</v>
      </c>
      <c r="CU792" s="189">
        <f t="shared" si="680"/>
        <v>2.9390000000000002E-3</v>
      </c>
      <c r="CV792" s="189">
        <f t="shared" si="680"/>
        <v>2.9390000000000002E-3</v>
      </c>
      <c r="CW792" s="189">
        <f t="shared" si="677"/>
        <v>4.6999999999999999E-4</v>
      </c>
      <c r="CX792" s="189">
        <f t="shared" si="681"/>
        <v>4.6999999999999997E-5</v>
      </c>
      <c r="CY792" s="189">
        <f t="shared" si="681"/>
        <v>4.6999999999999997E-5</v>
      </c>
      <c r="CZ792" s="195">
        <f t="shared" si="682"/>
        <v>10.189011612149132</v>
      </c>
      <c r="DA792" s="195">
        <f t="shared" si="683"/>
        <v>176.11951768849639</v>
      </c>
      <c r="DB792" s="195">
        <f t="shared" si="684"/>
        <v>2.4562126752507369</v>
      </c>
      <c r="DC792" s="195">
        <f t="shared" si="685"/>
        <v>115.21036967361654</v>
      </c>
      <c r="DD792" s="195">
        <f t="shared" si="686"/>
        <v>2.5773228411372844</v>
      </c>
      <c r="DE792" s="195">
        <f t="shared" si="687"/>
        <v>108.26188762608535</v>
      </c>
      <c r="DF792" s="195">
        <f t="shared" si="688"/>
        <v>414.81432211673541</v>
      </c>
    </row>
    <row r="793" spans="89:110" x14ac:dyDescent="0.2">
      <c r="CK793" s="189">
        <v>791</v>
      </c>
      <c r="CL793" s="190">
        <f>'Litter calculation'!G$30+CK793</f>
        <v>43466</v>
      </c>
      <c r="CM793" s="193">
        <f t="shared" si="678"/>
        <v>1</v>
      </c>
      <c r="CN793" s="189">
        <f t="shared" si="672"/>
        <v>0.9</v>
      </c>
      <c r="CO793" s="194">
        <f t="shared" si="673"/>
        <v>0.45</v>
      </c>
      <c r="CP793" s="194">
        <f t="shared" si="674"/>
        <v>0.2</v>
      </c>
      <c r="CQ793" s="189">
        <f t="shared" si="675"/>
        <v>0.36870000000000003</v>
      </c>
      <c r="CR793" s="189">
        <f t="shared" si="679"/>
        <v>3.687E-2</v>
      </c>
      <c r="CS793" s="189">
        <f t="shared" si="679"/>
        <v>3.687E-2</v>
      </c>
      <c r="CT793" s="189">
        <f t="shared" si="676"/>
        <v>2.9389999999999999E-2</v>
      </c>
      <c r="CU793" s="189">
        <f t="shared" si="680"/>
        <v>2.9390000000000002E-3</v>
      </c>
      <c r="CV793" s="189">
        <f t="shared" si="680"/>
        <v>2.9390000000000002E-3</v>
      </c>
      <c r="CW793" s="189">
        <f t="shared" si="677"/>
        <v>4.6999999999999999E-4</v>
      </c>
      <c r="CX793" s="189">
        <f t="shared" si="681"/>
        <v>4.6999999999999997E-5</v>
      </c>
      <c r="CY793" s="189">
        <f t="shared" si="681"/>
        <v>4.6999999999999997E-5</v>
      </c>
      <c r="CZ793" s="195">
        <f t="shared" si="682"/>
        <v>10.225744257592625</v>
      </c>
      <c r="DA793" s="195">
        <f t="shared" si="683"/>
        <v>176.60493096453635</v>
      </c>
      <c r="DB793" s="195">
        <f t="shared" si="684"/>
        <v>2.465595963853366</v>
      </c>
      <c r="DC793" s="195">
        <f t="shared" si="685"/>
        <v>115.63836341348974</v>
      </c>
      <c r="DD793" s="195">
        <f t="shared" si="686"/>
        <v>2.5771332095082387</v>
      </c>
      <c r="DE793" s="195">
        <f t="shared" si="687"/>
        <v>108.44942543694032</v>
      </c>
      <c r="DF793" s="195">
        <f t="shared" si="688"/>
        <v>415.96119324592064</v>
      </c>
    </row>
    <row r="794" spans="89:110" x14ac:dyDescent="0.2">
      <c r="CK794" s="189">
        <v>792</v>
      </c>
      <c r="CL794" s="190">
        <f>'Litter calculation'!G$30+CK794</f>
        <v>43467</v>
      </c>
      <c r="CM794" s="193">
        <f t="shared" si="678"/>
        <v>1</v>
      </c>
      <c r="CN794" s="189">
        <f t="shared" si="672"/>
        <v>0.9</v>
      </c>
      <c r="CO794" s="194">
        <f t="shared" si="673"/>
        <v>0.45</v>
      </c>
      <c r="CP794" s="194">
        <f t="shared" si="674"/>
        <v>0.2</v>
      </c>
      <c r="CQ794" s="189">
        <f t="shared" si="675"/>
        <v>0.36870000000000003</v>
      </c>
      <c r="CR794" s="189">
        <f t="shared" si="679"/>
        <v>3.687E-2</v>
      </c>
      <c r="CS794" s="189">
        <f t="shared" si="679"/>
        <v>3.687E-2</v>
      </c>
      <c r="CT794" s="189">
        <f t="shared" si="676"/>
        <v>2.9389999999999999E-2</v>
      </c>
      <c r="CU794" s="189">
        <f t="shared" si="680"/>
        <v>2.9390000000000002E-3</v>
      </c>
      <c r="CV794" s="189">
        <f t="shared" si="680"/>
        <v>2.9390000000000002E-3</v>
      </c>
      <c r="CW794" s="189">
        <f t="shared" si="677"/>
        <v>4.6999999999999999E-4</v>
      </c>
      <c r="CX794" s="189">
        <f t="shared" si="681"/>
        <v>4.6999999999999997E-5</v>
      </c>
      <c r="CY794" s="189">
        <f t="shared" si="681"/>
        <v>4.6999999999999997E-5</v>
      </c>
      <c r="CZ794" s="195">
        <f t="shared" si="682"/>
        <v>10.261413040621504</v>
      </c>
      <c r="DA794" s="195">
        <f t="shared" si="683"/>
        <v>177.09011614994208</v>
      </c>
      <c r="DB794" s="195">
        <f t="shared" si="684"/>
        <v>2.4749517154562346</v>
      </c>
      <c r="DC794" s="195">
        <f t="shared" si="685"/>
        <v>116.06633703812987</v>
      </c>
      <c r="DD794" s="195">
        <f t="shared" si="686"/>
        <v>2.5769441343883597</v>
      </c>
      <c r="DE794" s="195">
        <f t="shared" si="687"/>
        <v>108.63695443372529</v>
      </c>
      <c r="DF794" s="195">
        <f t="shared" si="688"/>
        <v>417.10671651226335</v>
      </c>
    </row>
    <row r="795" spans="89:110" x14ac:dyDescent="0.2">
      <c r="CK795" s="189">
        <v>793</v>
      </c>
      <c r="CL795" s="190">
        <f>'Litter calculation'!G$30+CK795</f>
        <v>43468</v>
      </c>
      <c r="CM795" s="193">
        <f t="shared" si="678"/>
        <v>1</v>
      </c>
      <c r="CN795" s="189">
        <f t="shared" si="672"/>
        <v>0.9</v>
      </c>
      <c r="CO795" s="194">
        <f t="shared" si="673"/>
        <v>0.45</v>
      </c>
      <c r="CP795" s="194">
        <f t="shared" si="674"/>
        <v>0.2</v>
      </c>
      <c r="CQ795" s="189">
        <f t="shared" si="675"/>
        <v>0.36870000000000003</v>
      </c>
      <c r="CR795" s="189">
        <f t="shared" si="679"/>
        <v>3.687E-2</v>
      </c>
      <c r="CS795" s="189">
        <f t="shared" si="679"/>
        <v>3.687E-2</v>
      </c>
      <c r="CT795" s="189">
        <f t="shared" si="676"/>
        <v>2.9389999999999999E-2</v>
      </c>
      <c r="CU795" s="189">
        <f t="shared" si="680"/>
        <v>2.9390000000000002E-3</v>
      </c>
      <c r="CV795" s="189">
        <f t="shared" si="680"/>
        <v>2.9390000000000002E-3</v>
      </c>
      <c r="CW795" s="189">
        <f t="shared" si="677"/>
        <v>4.6999999999999999E-4</v>
      </c>
      <c r="CX795" s="189">
        <f t="shared" si="681"/>
        <v>4.6999999999999997E-5</v>
      </c>
      <c r="CY795" s="189">
        <f t="shared" si="681"/>
        <v>4.6999999999999997E-5</v>
      </c>
      <c r="CZ795" s="195">
        <f t="shared" si="682"/>
        <v>10.296048773153165</v>
      </c>
      <c r="DA795" s="195">
        <f t="shared" si="683"/>
        <v>177.57507335189098</v>
      </c>
      <c r="DB795" s="195">
        <f t="shared" si="684"/>
        <v>2.4842800108717729</v>
      </c>
      <c r="DC795" s="195">
        <f t="shared" si="685"/>
        <v>116.49429054848234</v>
      </c>
      <c r="DD795" s="195">
        <f t="shared" si="686"/>
        <v>2.5767556141444685</v>
      </c>
      <c r="DE795" s="195">
        <f t="shared" si="687"/>
        <v>108.82447461685454</v>
      </c>
      <c r="DF795" s="195">
        <f t="shared" si="688"/>
        <v>418.25092291539727</v>
      </c>
    </row>
    <row r="796" spans="89:110" x14ac:dyDescent="0.2">
      <c r="CK796" s="189">
        <v>794</v>
      </c>
      <c r="CL796" s="190">
        <f>'Litter calculation'!G$30+CK796</f>
        <v>43469</v>
      </c>
      <c r="CM796" s="193">
        <f t="shared" si="678"/>
        <v>1</v>
      </c>
      <c r="CN796" s="189">
        <f t="shared" si="672"/>
        <v>0.9</v>
      </c>
      <c r="CO796" s="194">
        <f t="shared" si="673"/>
        <v>0.45</v>
      </c>
      <c r="CP796" s="194">
        <f t="shared" si="674"/>
        <v>0.2</v>
      </c>
      <c r="CQ796" s="189">
        <f t="shared" si="675"/>
        <v>0.36870000000000003</v>
      </c>
      <c r="CR796" s="189">
        <f t="shared" si="679"/>
        <v>3.687E-2</v>
      </c>
      <c r="CS796" s="189">
        <f t="shared" si="679"/>
        <v>3.687E-2</v>
      </c>
      <c r="CT796" s="189">
        <f t="shared" si="676"/>
        <v>2.9389999999999999E-2</v>
      </c>
      <c r="CU796" s="189">
        <f t="shared" si="680"/>
        <v>2.9390000000000002E-3</v>
      </c>
      <c r="CV796" s="189">
        <f t="shared" si="680"/>
        <v>2.9390000000000002E-3</v>
      </c>
      <c r="CW796" s="189">
        <f t="shared" si="677"/>
        <v>4.6999999999999999E-4</v>
      </c>
      <c r="CX796" s="189">
        <f t="shared" si="681"/>
        <v>4.6999999999999997E-5</v>
      </c>
      <c r="CY796" s="189">
        <f t="shared" si="681"/>
        <v>4.6999999999999997E-5</v>
      </c>
      <c r="CZ796" s="195">
        <f t="shared" si="682"/>
        <v>10.329681374720581</v>
      </c>
      <c r="DA796" s="195">
        <f t="shared" si="683"/>
        <v>178.05980267751008</v>
      </c>
      <c r="DB796" s="195">
        <f t="shared" si="684"/>
        <v>2.4935809306752521</v>
      </c>
      <c r="DC796" s="195">
        <f t="shared" si="685"/>
        <v>116.92222394549249</v>
      </c>
      <c r="DD796" s="195">
        <f t="shared" si="686"/>
        <v>2.5765676471481784</v>
      </c>
      <c r="DE796" s="195">
        <f t="shared" si="687"/>
        <v>109.0119859867423</v>
      </c>
      <c r="DF796" s="195">
        <f t="shared" si="688"/>
        <v>419.39384256228891</v>
      </c>
    </row>
    <row r="797" spans="89:110" x14ac:dyDescent="0.2">
      <c r="CK797" s="189">
        <v>795</v>
      </c>
      <c r="CL797" s="190">
        <f>'Litter calculation'!G$30+CK797</f>
        <v>43470</v>
      </c>
      <c r="CM797" s="193">
        <f t="shared" si="678"/>
        <v>1</v>
      </c>
      <c r="CN797" s="189">
        <f t="shared" si="672"/>
        <v>0.9</v>
      </c>
      <c r="CO797" s="194">
        <f t="shared" si="673"/>
        <v>0.45</v>
      </c>
      <c r="CP797" s="194">
        <f t="shared" si="674"/>
        <v>0.2</v>
      </c>
      <c r="CQ797" s="189">
        <f t="shared" si="675"/>
        <v>0.36870000000000003</v>
      </c>
      <c r="CR797" s="189">
        <f t="shared" si="679"/>
        <v>3.687E-2</v>
      </c>
      <c r="CS797" s="189">
        <f t="shared" si="679"/>
        <v>3.687E-2</v>
      </c>
      <c r="CT797" s="189">
        <f t="shared" si="676"/>
        <v>2.9389999999999999E-2</v>
      </c>
      <c r="CU797" s="189">
        <f t="shared" si="680"/>
        <v>2.9390000000000002E-3</v>
      </c>
      <c r="CV797" s="189">
        <f t="shared" si="680"/>
        <v>2.9390000000000002E-3</v>
      </c>
      <c r="CW797" s="189">
        <f t="shared" si="677"/>
        <v>4.6999999999999999E-4</v>
      </c>
      <c r="CX797" s="189">
        <f t="shared" si="681"/>
        <v>4.6999999999999997E-5</v>
      </c>
      <c r="CY797" s="189">
        <f t="shared" si="681"/>
        <v>4.6999999999999997E-5</v>
      </c>
      <c r="CZ797" s="195">
        <f t="shared" si="682"/>
        <v>10.362339898317806</v>
      </c>
      <c r="DA797" s="195">
        <f t="shared" si="683"/>
        <v>178.54430423387612</v>
      </c>
      <c r="DB797" s="195">
        <f t="shared" si="684"/>
        <v>2.5028545552054804</v>
      </c>
      <c r="DC797" s="195">
        <f t="shared" si="685"/>
        <v>117.35013723010563</v>
      </c>
      <c r="DD797" s="195">
        <f t="shared" si="686"/>
        <v>2.5763802317758819</v>
      </c>
      <c r="DE797" s="195">
        <f t="shared" si="687"/>
        <v>109.19948854380279</v>
      </c>
      <c r="DF797" s="195">
        <f t="shared" si="688"/>
        <v>420.53550469308368</v>
      </c>
    </row>
    <row r="798" spans="89:110" x14ac:dyDescent="0.2">
      <c r="CK798" s="189">
        <v>796</v>
      </c>
      <c r="CL798" s="190">
        <f>'Litter calculation'!G$30+CK798</f>
        <v>43471</v>
      </c>
      <c r="CM798" s="193">
        <f t="shared" si="678"/>
        <v>1</v>
      </c>
      <c r="CN798" s="189">
        <f t="shared" si="672"/>
        <v>0.9</v>
      </c>
      <c r="CO798" s="194">
        <f t="shared" si="673"/>
        <v>0.45</v>
      </c>
      <c r="CP798" s="194">
        <f t="shared" si="674"/>
        <v>0.2</v>
      </c>
      <c r="CQ798" s="189">
        <f t="shared" si="675"/>
        <v>0.36870000000000003</v>
      </c>
      <c r="CR798" s="189">
        <f t="shared" si="679"/>
        <v>3.687E-2</v>
      </c>
      <c r="CS798" s="189">
        <f t="shared" si="679"/>
        <v>3.687E-2</v>
      </c>
      <c r="CT798" s="189">
        <f t="shared" si="676"/>
        <v>2.9389999999999999E-2</v>
      </c>
      <c r="CU798" s="189">
        <f t="shared" si="680"/>
        <v>2.9390000000000002E-3</v>
      </c>
      <c r="CV798" s="189">
        <f t="shared" si="680"/>
        <v>2.9390000000000002E-3</v>
      </c>
      <c r="CW798" s="189">
        <f t="shared" si="677"/>
        <v>4.6999999999999999E-4</v>
      </c>
      <c r="CX798" s="189">
        <f t="shared" si="681"/>
        <v>4.6999999999999997E-5</v>
      </c>
      <c r="CY798" s="189">
        <f t="shared" si="681"/>
        <v>4.6999999999999997E-5</v>
      </c>
      <c r="CZ798" s="195">
        <f t="shared" si="682"/>
        <v>10.394052555496961</v>
      </c>
      <c r="DA798" s="195">
        <f t="shared" si="683"/>
        <v>179.02857812801548</v>
      </c>
      <c r="DB798" s="195">
        <f t="shared" si="684"/>
        <v>2.5121009645654966</v>
      </c>
      <c r="DC798" s="195">
        <f t="shared" si="685"/>
        <v>117.77803040326701</v>
      </c>
      <c r="DD798" s="195">
        <f t="shared" si="686"/>
        <v>2.5761933664087362</v>
      </c>
      <c r="DE798" s="195">
        <f t="shared" si="687"/>
        <v>109.38698228845018</v>
      </c>
      <c r="DF798" s="195">
        <f t="shared" si="688"/>
        <v>421.67593770620385</v>
      </c>
    </row>
    <row r="799" spans="89:110" x14ac:dyDescent="0.2">
      <c r="CK799" s="189">
        <v>797</v>
      </c>
      <c r="CL799" s="190">
        <f>'Litter calculation'!G$30+CK799</f>
        <v>43472</v>
      </c>
      <c r="CM799" s="193">
        <f t="shared" si="678"/>
        <v>1</v>
      </c>
      <c r="CN799" s="189">
        <f t="shared" si="672"/>
        <v>0.9</v>
      </c>
      <c r="CO799" s="194">
        <f t="shared" si="673"/>
        <v>0.45</v>
      </c>
      <c r="CP799" s="194">
        <f t="shared" si="674"/>
        <v>0.2</v>
      </c>
      <c r="CQ799" s="189">
        <f t="shared" si="675"/>
        <v>0.36870000000000003</v>
      </c>
      <c r="CR799" s="189">
        <f t="shared" si="679"/>
        <v>3.687E-2</v>
      </c>
      <c r="CS799" s="189">
        <f t="shared" si="679"/>
        <v>3.687E-2</v>
      </c>
      <c r="CT799" s="189">
        <f t="shared" si="676"/>
        <v>2.9389999999999999E-2</v>
      </c>
      <c r="CU799" s="189">
        <f t="shared" si="680"/>
        <v>2.9390000000000002E-3</v>
      </c>
      <c r="CV799" s="189">
        <f t="shared" si="680"/>
        <v>2.9390000000000002E-3</v>
      </c>
      <c r="CW799" s="189">
        <f t="shared" si="677"/>
        <v>4.6999999999999999E-4</v>
      </c>
      <c r="CX799" s="189">
        <f t="shared" si="681"/>
        <v>4.6999999999999997E-5</v>
      </c>
      <c r="CY799" s="189">
        <f t="shared" si="681"/>
        <v>4.6999999999999997E-5</v>
      </c>
      <c r="CZ799" s="195">
        <f t="shared" si="682"/>
        <v>10.42484674073833</v>
      </c>
      <c r="DA799" s="195">
        <f t="shared" si="683"/>
        <v>179.51262446690427</v>
      </c>
      <c r="DB799" s="195">
        <f t="shared" si="684"/>
        <v>2.5213202386232627</v>
      </c>
      <c r="DC799" s="195">
        <f t="shared" si="685"/>
        <v>118.20590346592185</v>
      </c>
      <c r="DD799" s="195">
        <f t="shared" si="686"/>
        <v>2.5760070494326488</v>
      </c>
      <c r="DE799" s="195">
        <f t="shared" si="687"/>
        <v>109.57446722109866</v>
      </c>
      <c r="DF799" s="195">
        <f t="shared" si="688"/>
        <v>422.81516918271899</v>
      </c>
    </row>
    <row r="800" spans="89:110" x14ac:dyDescent="0.2">
      <c r="CK800" s="189">
        <v>798</v>
      </c>
      <c r="CL800" s="190">
        <f>'Litter calculation'!G$30+CK800</f>
        <v>43473</v>
      </c>
      <c r="CM800" s="193">
        <f t="shared" si="678"/>
        <v>1</v>
      </c>
      <c r="CN800" s="189">
        <f t="shared" si="672"/>
        <v>0.9</v>
      </c>
      <c r="CO800" s="194">
        <f t="shared" si="673"/>
        <v>0.45</v>
      </c>
      <c r="CP800" s="194">
        <f t="shared" si="674"/>
        <v>0.2</v>
      </c>
      <c r="CQ800" s="189">
        <f t="shared" si="675"/>
        <v>0.36870000000000003</v>
      </c>
      <c r="CR800" s="189">
        <f t="shared" si="679"/>
        <v>3.687E-2</v>
      </c>
      <c r="CS800" s="189">
        <f t="shared" si="679"/>
        <v>3.687E-2</v>
      </c>
      <c r="CT800" s="189">
        <f t="shared" si="676"/>
        <v>2.9389999999999999E-2</v>
      </c>
      <c r="CU800" s="189">
        <f t="shared" si="680"/>
        <v>2.9390000000000002E-3</v>
      </c>
      <c r="CV800" s="189">
        <f t="shared" si="680"/>
        <v>2.9390000000000002E-3</v>
      </c>
      <c r="CW800" s="189">
        <f t="shared" si="677"/>
        <v>4.6999999999999999E-4</v>
      </c>
      <c r="CX800" s="189">
        <f t="shared" si="681"/>
        <v>4.6999999999999997E-5</v>
      </c>
      <c r="CY800" s="189">
        <f t="shared" si="681"/>
        <v>4.6999999999999997E-5</v>
      </c>
      <c r="CZ800" s="195">
        <f t="shared" si="682"/>
        <v>10.454749055114657</v>
      </c>
      <c r="DA800" s="195">
        <f t="shared" si="683"/>
        <v>179.99644335746831</v>
      </c>
      <c r="DB800" s="195">
        <f t="shared" si="684"/>
        <v>2.5305124570123532</v>
      </c>
      <c r="DC800" s="195">
        <f t="shared" si="685"/>
        <v>118.63375641901533</v>
      </c>
      <c r="DD800" s="195">
        <f t="shared" si="686"/>
        <v>2.5758212792382649</v>
      </c>
      <c r="DE800" s="195">
        <f t="shared" si="687"/>
        <v>109.76194334216237</v>
      </c>
      <c r="DF800" s="195">
        <f t="shared" si="688"/>
        <v>423.95322591001127</v>
      </c>
    </row>
    <row r="801" spans="89:110" x14ac:dyDescent="0.2">
      <c r="CK801" s="189">
        <v>799</v>
      </c>
      <c r="CL801" s="190">
        <f>'Litter calculation'!G$30+CK801</f>
        <v>43474</v>
      </c>
      <c r="CM801" s="193">
        <f t="shared" si="678"/>
        <v>1</v>
      </c>
      <c r="CN801" s="189">
        <f t="shared" si="672"/>
        <v>0.9</v>
      </c>
      <c r="CO801" s="194">
        <f t="shared" si="673"/>
        <v>0.45</v>
      </c>
      <c r="CP801" s="194">
        <f t="shared" si="674"/>
        <v>0.2</v>
      </c>
      <c r="CQ801" s="189">
        <f t="shared" si="675"/>
        <v>0.36870000000000003</v>
      </c>
      <c r="CR801" s="189">
        <f t="shared" si="679"/>
        <v>3.687E-2</v>
      </c>
      <c r="CS801" s="189">
        <f t="shared" si="679"/>
        <v>3.687E-2</v>
      </c>
      <c r="CT801" s="189">
        <f t="shared" si="676"/>
        <v>2.9389999999999999E-2</v>
      </c>
      <c r="CU801" s="189">
        <f t="shared" si="680"/>
        <v>2.9390000000000002E-3</v>
      </c>
      <c r="CV801" s="189">
        <f t="shared" si="680"/>
        <v>2.9390000000000002E-3</v>
      </c>
      <c r="CW801" s="189">
        <f t="shared" si="677"/>
        <v>4.6999999999999999E-4</v>
      </c>
      <c r="CX801" s="189">
        <f t="shared" si="681"/>
        <v>4.6999999999999997E-5</v>
      </c>
      <c r="CY801" s="189">
        <f t="shared" si="681"/>
        <v>4.6999999999999997E-5</v>
      </c>
      <c r="CZ801" s="195">
        <f t="shared" si="682"/>
        <v>10.483785329270063</v>
      </c>
      <c r="DA801" s="195">
        <f t="shared" si="683"/>
        <v>180.48003490658323</v>
      </c>
      <c r="DB801" s="195">
        <f t="shared" si="684"/>
        <v>2.5396776991326431</v>
      </c>
      <c r="DC801" s="195">
        <f t="shared" si="685"/>
        <v>119.06158926349256</v>
      </c>
      <c r="DD801" s="195">
        <f t="shared" si="686"/>
        <v>2.5756360542209524</v>
      </c>
      <c r="DE801" s="195">
        <f t="shared" si="687"/>
        <v>109.94941065205546</v>
      </c>
      <c r="DF801" s="195">
        <f t="shared" si="688"/>
        <v>425.09013390475496</v>
      </c>
    </row>
    <row r="802" spans="89:110" x14ac:dyDescent="0.2">
      <c r="CK802" s="189">
        <v>800</v>
      </c>
      <c r="CL802" s="190">
        <f>'Litter calculation'!G$30+CK802</f>
        <v>43475</v>
      </c>
      <c r="CM802" s="193">
        <f t="shared" si="678"/>
        <v>1</v>
      </c>
      <c r="CN802" s="189">
        <f t="shared" si="672"/>
        <v>0.9</v>
      </c>
      <c r="CO802" s="194">
        <f t="shared" si="673"/>
        <v>0.45</v>
      </c>
      <c r="CP802" s="194">
        <f t="shared" si="674"/>
        <v>0.2</v>
      </c>
      <c r="CQ802" s="189">
        <f t="shared" si="675"/>
        <v>0.36870000000000003</v>
      </c>
      <c r="CR802" s="189">
        <f t="shared" si="679"/>
        <v>3.687E-2</v>
      </c>
      <c r="CS802" s="189">
        <f t="shared" si="679"/>
        <v>3.687E-2</v>
      </c>
      <c r="CT802" s="189">
        <f t="shared" si="676"/>
        <v>2.9389999999999999E-2</v>
      </c>
      <c r="CU802" s="189">
        <f t="shared" si="680"/>
        <v>2.9390000000000002E-3</v>
      </c>
      <c r="CV802" s="189">
        <f t="shared" si="680"/>
        <v>2.9390000000000002E-3</v>
      </c>
      <c r="CW802" s="189">
        <f t="shared" si="677"/>
        <v>4.6999999999999999E-4</v>
      </c>
      <c r="CX802" s="189">
        <f t="shared" si="681"/>
        <v>4.6999999999999997E-5</v>
      </c>
      <c r="CY802" s="189">
        <f t="shared" si="681"/>
        <v>4.6999999999999997E-5</v>
      </c>
      <c r="CZ802" s="195">
        <f t="shared" si="682"/>
        <v>10.511980645733436</v>
      </c>
      <c r="DA802" s="195">
        <f t="shared" si="683"/>
        <v>180.96339922107438</v>
      </c>
      <c r="DB802" s="195">
        <f t="shared" si="684"/>
        <v>2.5488160441509935</v>
      </c>
      <c r="DC802" s="195">
        <f t="shared" si="685"/>
        <v>119.48940200029864</v>
      </c>
      <c r="DD802" s="195">
        <f t="shared" si="686"/>
        <v>2.5754513727807877</v>
      </c>
      <c r="DE802" s="195">
        <f t="shared" si="687"/>
        <v>110.13686915119204</v>
      </c>
      <c r="DF802" s="195">
        <f t="shared" si="688"/>
        <v>426.22591843523026</v>
      </c>
    </row>
    <row r="803" spans="89:110" x14ac:dyDescent="0.2">
      <c r="CK803" s="189">
        <v>801</v>
      </c>
      <c r="CL803" s="190">
        <f>'Litter calculation'!G$30+CK803</f>
        <v>43476</v>
      </c>
      <c r="CM803" s="193">
        <f t="shared" si="678"/>
        <v>1</v>
      </c>
      <c r="CN803" s="189">
        <f t="shared" si="672"/>
        <v>0.9</v>
      </c>
      <c r="CO803" s="194">
        <f t="shared" si="673"/>
        <v>0.45</v>
      </c>
      <c r="CP803" s="194">
        <f t="shared" si="674"/>
        <v>0.2</v>
      </c>
      <c r="CQ803" s="189">
        <f t="shared" si="675"/>
        <v>0.36870000000000003</v>
      </c>
      <c r="CR803" s="189">
        <f t="shared" ref="CR803:CS822" si="689">IF($CM803=12,$D$50,IF($CM803&lt;=2,$D$50,IF($CM803&lt;=5,$D$52,IF($CM803&lt;=8,$D$54,$D$56))))</f>
        <v>3.687E-2</v>
      </c>
      <c r="CS803" s="189">
        <f t="shared" si="689"/>
        <v>3.687E-2</v>
      </c>
      <c r="CT803" s="189">
        <f t="shared" si="676"/>
        <v>2.9389999999999999E-2</v>
      </c>
      <c r="CU803" s="189">
        <f t="shared" ref="CU803:CV822" si="690">IF($CM803=12,$D$58,IF($CM803&lt;=2,$D$58,IF($CM803&lt;=5,$D$60,IF($CM803&lt;=8,$D$62,$D$64))))</f>
        <v>2.9390000000000002E-3</v>
      </c>
      <c r="CV803" s="189">
        <f t="shared" si="690"/>
        <v>2.9390000000000002E-3</v>
      </c>
      <c r="CW803" s="189">
        <f t="shared" si="677"/>
        <v>4.6999999999999999E-4</v>
      </c>
      <c r="CX803" s="189">
        <f t="shared" ref="CX803:CY822" si="691">IF($CM803=12,$D$66,IF($CM803&lt;=2,$D$66,IF($CM803&lt;=5,$D$68,IF($CM803&lt;=8,$D$70,$D$72))))</f>
        <v>4.6999999999999997E-5</v>
      </c>
      <c r="CY803" s="189">
        <f t="shared" si="691"/>
        <v>4.6999999999999997E-5</v>
      </c>
      <c r="CZ803" s="195">
        <f t="shared" si="682"/>
        <v>10.539359360585589</v>
      </c>
      <c r="DA803" s="195">
        <f t="shared" si="683"/>
        <v>181.44653640771693</v>
      </c>
      <c r="DB803" s="195">
        <f t="shared" si="684"/>
        <v>2.5579275710019358</v>
      </c>
      <c r="DC803" s="195">
        <f t="shared" si="685"/>
        <v>119.9171946303786</v>
      </c>
      <c r="DD803" s="195">
        <f t="shared" si="686"/>
        <v>2.5752672333225433</v>
      </c>
      <c r="DE803" s="195">
        <f t="shared" si="687"/>
        <v>110.3243188399862</v>
      </c>
      <c r="DF803" s="195">
        <f t="shared" si="688"/>
        <v>427.36060404299178</v>
      </c>
    </row>
    <row r="804" spans="89:110" x14ac:dyDescent="0.2">
      <c r="CK804" s="189">
        <v>802</v>
      </c>
      <c r="CL804" s="190">
        <f>'Litter calculation'!G$30+CK804</f>
        <v>43477</v>
      </c>
      <c r="CM804" s="193">
        <f t="shared" si="678"/>
        <v>1</v>
      </c>
      <c r="CN804" s="189">
        <f t="shared" si="672"/>
        <v>0.9</v>
      </c>
      <c r="CO804" s="194">
        <f t="shared" si="673"/>
        <v>0.45</v>
      </c>
      <c r="CP804" s="194">
        <f t="shared" si="674"/>
        <v>0.2</v>
      </c>
      <c r="CQ804" s="189">
        <f t="shared" si="675"/>
        <v>0.36870000000000003</v>
      </c>
      <c r="CR804" s="189">
        <f t="shared" si="689"/>
        <v>3.687E-2</v>
      </c>
      <c r="CS804" s="189">
        <f t="shared" si="689"/>
        <v>3.687E-2</v>
      </c>
      <c r="CT804" s="189">
        <f t="shared" si="676"/>
        <v>2.9389999999999999E-2</v>
      </c>
      <c r="CU804" s="189">
        <f t="shared" si="690"/>
        <v>2.9390000000000002E-3</v>
      </c>
      <c r="CV804" s="189">
        <f t="shared" si="690"/>
        <v>2.9390000000000002E-3</v>
      </c>
      <c r="CW804" s="189">
        <f t="shared" si="677"/>
        <v>4.6999999999999999E-4</v>
      </c>
      <c r="CX804" s="189">
        <f t="shared" si="691"/>
        <v>4.6999999999999997E-5</v>
      </c>
      <c r="CY804" s="189">
        <f t="shared" si="691"/>
        <v>4.6999999999999997E-5</v>
      </c>
      <c r="CZ804" s="195">
        <f t="shared" si="682"/>
        <v>10.565945124498871</v>
      </c>
      <c r="DA804" s="195">
        <f t="shared" si="683"/>
        <v>181.92944657323591</v>
      </c>
      <c r="DB804" s="195">
        <f t="shared" si="684"/>
        <v>2.5670123583883537</v>
      </c>
      <c r="DC804" s="195">
        <f t="shared" si="685"/>
        <v>120.34496715467745</v>
      </c>
      <c r="DD804" s="195">
        <f t="shared" si="686"/>
        <v>2.5750836342556722</v>
      </c>
      <c r="DE804" s="195">
        <f t="shared" si="687"/>
        <v>110.51175971885203</v>
      </c>
      <c r="DF804" s="195">
        <f t="shared" si="688"/>
        <v>428.49421456390832</v>
      </c>
    </row>
    <row r="805" spans="89:110" x14ac:dyDescent="0.2">
      <c r="CK805" s="189">
        <v>803</v>
      </c>
      <c r="CL805" s="190">
        <f>'Litter calculation'!G$30+CK805</f>
        <v>43478</v>
      </c>
      <c r="CM805" s="193">
        <f t="shared" si="678"/>
        <v>1</v>
      </c>
      <c r="CN805" s="189">
        <f t="shared" si="672"/>
        <v>0.9</v>
      </c>
      <c r="CO805" s="194">
        <f t="shared" si="673"/>
        <v>0.45</v>
      </c>
      <c r="CP805" s="194">
        <f t="shared" si="674"/>
        <v>0.2</v>
      </c>
      <c r="CQ805" s="189">
        <f t="shared" si="675"/>
        <v>0.36870000000000003</v>
      </c>
      <c r="CR805" s="189">
        <f t="shared" si="689"/>
        <v>3.687E-2</v>
      </c>
      <c r="CS805" s="189">
        <f t="shared" si="689"/>
        <v>3.687E-2</v>
      </c>
      <c r="CT805" s="189">
        <f t="shared" si="676"/>
        <v>2.9389999999999999E-2</v>
      </c>
      <c r="CU805" s="189">
        <f t="shared" si="690"/>
        <v>2.9390000000000002E-3</v>
      </c>
      <c r="CV805" s="189">
        <f t="shared" si="690"/>
        <v>2.9390000000000002E-3</v>
      </c>
      <c r="CW805" s="189">
        <f t="shared" si="677"/>
        <v>4.6999999999999999E-4</v>
      </c>
      <c r="CX805" s="189">
        <f t="shared" si="691"/>
        <v>4.6999999999999997E-5</v>
      </c>
      <c r="CY805" s="189">
        <f t="shared" si="691"/>
        <v>4.6999999999999997E-5</v>
      </c>
      <c r="CZ805" s="195">
        <f t="shared" si="682"/>
        <v>10.591760903167428</v>
      </c>
      <c r="DA805" s="195">
        <f t="shared" si="683"/>
        <v>182.41212982430616</v>
      </c>
      <c r="DB805" s="195">
        <f t="shared" si="684"/>
        <v>2.5760704847821625</v>
      </c>
      <c r="DC805" s="195">
        <f t="shared" si="685"/>
        <v>120.77271957414011</v>
      </c>
      <c r="DD805" s="195">
        <f t="shared" si="686"/>
        <v>2.5749005739942965</v>
      </c>
      <c r="DE805" s="195">
        <f t="shared" si="687"/>
        <v>110.69919178820358</v>
      </c>
      <c r="DF805" s="195">
        <f t="shared" si="688"/>
        <v>429.62677314859371</v>
      </c>
    </row>
    <row r="806" spans="89:110" x14ac:dyDescent="0.2">
      <c r="CK806" s="189">
        <v>804</v>
      </c>
      <c r="CL806" s="190">
        <f>'Litter calculation'!G$30+CK806</f>
        <v>43479</v>
      </c>
      <c r="CM806" s="193">
        <f t="shared" si="678"/>
        <v>1</v>
      </c>
      <c r="CN806" s="189">
        <f t="shared" si="672"/>
        <v>0.9</v>
      </c>
      <c r="CO806" s="194">
        <f t="shared" si="673"/>
        <v>0.45</v>
      </c>
      <c r="CP806" s="194">
        <f t="shared" si="674"/>
        <v>0.2</v>
      </c>
      <c r="CQ806" s="189">
        <f t="shared" si="675"/>
        <v>0.36870000000000003</v>
      </c>
      <c r="CR806" s="189">
        <f t="shared" si="689"/>
        <v>3.687E-2</v>
      </c>
      <c r="CS806" s="189">
        <f t="shared" si="689"/>
        <v>3.687E-2</v>
      </c>
      <c r="CT806" s="189">
        <f t="shared" si="676"/>
        <v>2.9389999999999999E-2</v>
      </c>
      <c r="CU806" s="189">
        <f t="shared" si="690"/>
        <v>2.9390000000000002E-3</v>
      </c>
      <c r="CV806" s="189">
        <f t="shared" si="690"/>
        <v>2.9390000000000002E-3</v>
      </c>
      <c r="CW806" s="189">
        <f t="shared" si="677"/>
        <v>4.6999999999999999E-4</v>
      </c>
      <c r="CX806" s="189">
        <f t="shared" si="691"/>
        <v>4.6999999999999997E-5</v>
      </c>
      <c r="CY806" s="189">
        <f t="shared" si="691"/>
        <v>4.6999999999999997E-5</v>
      </c>
      <c r="CZ806" s="195">
        <f t="shared" si="682"/>
        <v>10.616828997145761</v>
      </c>
      <c r="DA806" s="195">
        <f t="shared" si="683"/>
        <v>182.89458626755243</v>
      </c>
      <c r="DB806" s="195">
        <f t="shared" si="684"/>
        <v>2.5851020284249868</v>
      </c>
      <c r="DC806" s="195">
        <f t="shared" si="685"/>
        <v>121.2004518897115</v>
      </c>
      <c r="DD806" s="195">
        <f t="shared" si="686"/>
        <v>2.5747180509571912</v>
      </c>
      <c r="DE806" s="195">
        <f t="shared" si="687"/>
        <v>110.88661504845489</v>
      </c>
      <c r="DF806" s="195">
        <f t="shared" si="688"/>
        <v>430.75830228224675</v>
      </c>
    </row>
    <row r="807" spans="89:110" x14ac:dyDescent="0.2">
      <c r="CK807" s="189">
        <v>805</v>
      </c>
      <c r="CL807" s="190">
        <f>'Litter calculation'!G$30+CK807</f>
        <v>43480</v>
      </c>
      <c r="CM807" s="193">
        <f t="shared" si="678"/>
        <v>1</v>
      </c>
      <c r="CN807" s="189">
        <f t="shared" si="672"/>
        <v>0.9</v>
      </c>
      <c r="CO807" s="194">
        <f t="shared" si="673"/>
        <v>0.45</v>
      </c>
      <c r="CP807" s="194">
        <f t="shared" si="674"/>
        <v>0.2</v>
      </c>
      <c r="CQ807" s="189">
        <f t="shared" si="675"/>
        <v>0.36870000000000003</v>
      </c>
      <c r="CR807" s="189">
        <f t="shared" si="689"/>
        <v>3.687E-2</v>
      </c>
      <c r="CS807" s="189">
        <f t="shared" si="689"/>
        <v>3.687E-2</v>
      </c>
      <c r="CT807" s="189">
        <f t="shared" si="676"/>
        <v>2.9389999999999999E-2</v>
      </c>
      <c r="CU807" s="189">
        <f t="shared" si="690"/>
        <v>2.9390000000000002E-3</v>
      </c>
      <c r="CV807" s="189">
        <f t="shared" si="690"/>
        <v>2.9390000000000002E-3</v>
      </c>
      <c r="CW807" s="189">
        <f t="shared" si="677"/>
        <v>4.6999999999999999E-4</v>
      </c>
      <c r="CX807" s="189">
        <f t="shared" si="691"/>
        <v>4.6999999999999997E-5</v>
      </c>
      <c r="CY807" s="189">
        <f t="shared" si="691"/>
        <v>4.6999999999999997E-5</v>
      </c>
      <c r="CZ807" s="195">
        <f t="shared" si="682"/>
        <v>10.641171061112709</v>
      </c>
      <c r="DA807" s="195">
        <f t="shared" si="683"/>
        <v>183.37681600954934</v>
      </c>
      <c r="DB807" s="195">
        <f t="shared" si="684"/>
        <v>2.5941070673288373</v>
      </c>
      <c r="DC807" s="195">
        <f t="shared" si="685"/>
        <v>121.62816410233648</v>
      </c>
      <c r="DD807" s="195">
        <f t="shared" si="686"/>
        <v>2.5745360635677721</v>
      </c>
      <c r="DE807" s="195">
        <f t="shared" si="687"/>
        <v>111.07402950001996</v>
      </c>
      <c r="DF807" s="195">
        <f t="shared" si="688"/>
        <v>431.88882380391516</v>
      </c>
    </row>
    <row r="808" spans="89:110" x14ac:dyDescent="0.2">
      <c r="CK808" s="189">
        <v>806</v>
      </c>
      <c r="CL808" s="190">
        <f>'Litter calculation'!G$30+CK808</f>
        <v>43481</v>
      </c>
      <c r="CM808" s="193">
        <f t="shared" si="678"/>
        <v>1</v>
      </c>
      <c r="CN808" s="189">
        <f t="shared" si="672"/>
        <v>0.9</v>
      </c>
      <c r="CO808" s="194">
        <f t="shared" si="673"/>
        <v>0.45</v>
      </c>
      <c r="CP808" s="194">
        <f t="shared" si="674"/>
        <v>0.2</v>
      </c>
      <c r="CQ808" s="189">
        <f t="shared" si="675"/>
        <v>0.36870000000000003</v>
      </c>
      <c r="CR808" s="189">
        <f t="shared" si="689"/>
        <v>3.687E-2</v>
      </c>
      <c r="CS808" s="189">
        <f t="shared" si="689"/>
        <v>3.687E-2</v>
      </c>
      <c r="CT808" s="189">
        <f t="shared" si="676"/>
        <v>2.9389999999999999E-2</v>
      </c>
      <c r="CU808" s="189">
        <f t="shared" si="690"/>
        <v>2.9390000000000002E-3</v>
      </c>
      <c r="CV808" s="189">
        <f t="shared" si="690"/>
        <v>2.9390000000000002E-3</v>
      </c>
      <c r="CW808" s="189">
        <f t="shared" si="677"/>
        <v>4.6999999999999999E-4</v>
      </c>
      <c r="CX808" s="189">
        <f t="shared" si="691"/>
        <v>4.6999999999999997E-5</v>
      </c>
      <c r="CY808" s="189">
        <f t="shared" si="691"/>
        <v>4.6999999999999997E-5</v>
      </c>
      <c r="CZ808" s="195">
        <f t="shared" si="682"/>
        <v>10.664808122577499</v>
      </c>
      <c r="DA808" s="195">
        <f t="shared" si="683"/>
        <v>183.85881915682145</v>
      </c>
      <c r="DB808" s="195">
        <f t="shared" si="684"/>
        <v>2.6030856792767834</v>
      </c>
      <c r="DC808" s="195">
        <f t="shared" si="685"/>
        <v>122.05585621295988</v>
      </c>
      <c r="DD808" s="195">
        <f t="shared" si="686"/>
        <v>2.5743546102540815</v>
      </c>
      <c r="DE808" s="195">
        <f t="shared" si="687"/>
        <v>111.26143514331281</v>
      </c>
      <c r="DF808" s="195">
        <f t="shared" si="688"/>
        <v>433.01835892520251</v>
      </c>
    </row>
    <row r="809" spans="89:110" x14ac:dyDescent="0.2">
      <c r="CK809" s="189">
        <v>807</v>
      </c>
      <c r="CL809" s="190">
        <f>'Litter calculation'!G$30+CK809</f>
        <v>43482</v>
      </c>
      <c r="CM809" s="193">
        <f t="shared" si="678"/>
        <v>1</v>
      </c>
      <c r="CN809" s="189">
        <f t="shared" si="672"/>
        <v>0.9</v>
      </c>
      <c r="CO809" s="194">
        <f t="shared" si="673"/>
        <v>0.45</v>
      </c>
      <c r="CP809" s="194">
        <f t="shared" si="674"/>
        <v>0.2</v>
      </c>
      <c r="CQ809" s="189">
        <f t="shared" si="675"/>
        <v>0.36870000000000003</v>
      </c>
      <c r="CR809" s="189">
        <f t="shared" si="689"/>
        <v>3.687E-2</v>
      </c>
      <c r="CS809" s="189">
        <f t="shared" si="689"/>
        <v>3.687E-2</v>
      </c>
      <c r="CT809" s="189">
        <f t="shared" si="676"/>
        <v>2.9389999999999999E-2</v>
      </c>
      <c r="CU809" s="189">
        <f t="shared" si="690"/>
        <v>2.9390000000000002E-3</v>
      </c>
      <c r="CV809" s="189">
        <f t="shared" si="690"/>
        <v>2.9390000000000002E-3</v>
      </c>
      <c r="CW809" s="189">
        <f t="shared" si="677"/>
        <v>4.6999999999999999E-4</v>
      </c>
      <c r="CX809" s="189">
        <f t="shared" si="691"/>
        <v>4.6999999999999997E-5</v>
      </c>
      <c r="CY809" s="189">
        <f t="shared" si="691"/>
        <v>4.6999999999999997E-5</v>
      </c>
      <c r="CZ809" s="195">
        <f t="shared" si="682"/>
        <v>10.68776060004403</v>
      </c>
      <c r="DA809" s="195">
        <f t="shared" si="683"/>
        <v>184.34059581584324</v>
      </c>
      <c r="DB809" s="195">
        <f t="shared" si="684"/>
        <v>2.6120379418236257</v>
      </c>
      <c r="DC809" s="195">
        <f t="shared" si="685"/>
        <v>122.48352822252646</v>
      </c>
      <c r="DD809" s="195">
        <f t="shared" si="686"/>
        <v>2.5741736894487759</v>
      </c>
      <c r="DE809" s="195">
        <f t="shared" si="687"/>
        <v>111.44883197874741</v>
      </c>
      <c r="DF809" s="195">
        <f t="shared" si="688"/>
        <v>434.1469282484336</v>
      </c>
    </row>
    <row r="810" spans="89:110" x14ac:dyDescent="0.2">
      <c r="CK810" s="189">
        <v>808</v>
      </c>
      <c r="CL810" s="190">
        <f>'Litter calculation'!G$30+CK810</f>
        <v>43483</v>
      </c>
      <c r="CM810" s="193">
        <f t="shared" si="678"/>
        <v>1</v>
      </c>
      <c r="CN810" s="189">
        <f t="shared" si="672"/>
        <v>0.9</v>
      </c>
      <c r="CO810" s="194">
        <f t="shared" si="673"/>
        <v>0.45</v>
      </c>
      <c r="CP810" s="194">
        <f t="shared" si="674"/>
        <v>0.2</v>
      </c>
      <c r="CQ810" s="189">
        <f t="shared" si="675"/>
        <v>0.36870000000000003</v>
      </c>
      <c r="CR810" s="189">
        <f t="shared" si="689"/>
        <v>3.687E-2</v>
      </c>
      <c r="CS810" s="189">
        <f t="shared" si="689"/>
        <v>3.687E-2</v>
      </c>
      <c r="CT810" s="189">
        <f t="shared" si="676"/>
        <v>2.9389999999999999E-2</v>
      </c>
      <c r="CU810" s="189">
        <f t="shared" si="690"/>
        <v>2.9390000000000002E-3</v>
      </c>
      <c r="CV810" s="189">
        <f t="shared" si="690"/>
        <v>2.9390000000000002E-3</v>
      </c>
      <c r="CW810" s="189">
        <f t="shared" si="677"/>
        <v>4.6999999999999999E-4</v>
      </c>
      <c r="CX810" s="189">
        <f t="shared" si="691"/>
        <v>4.6999999999999997E-5</v>
      </c>
      <c r="CY810" s="189">
        <f t="shared" si="691"/>
        <v>4.6999999999999997E-5</v>
      </c>
      <c r="CZ810" s="195">
        <f t="shared" si="682"/>
        <v>10.710048320649079</v>
      </c>
      <c r="DA810" s="195">
        <f t="shared" si="683"/>
        <v>184.82214609303921</v>
      </c>
      <c r="DB810" s="195">
        <f t="shared" si="684"/>
        <v>2.6209639322965668</v>
      </c>
      <c r="DC810" s="195">
        <f t="shared" si="685"/>
        <v>122.91118013198094</v>
      </c>
      <c r="DD810" s="195">
        <f t="shared" si="686"/>
        <v>2.5739932995891102</v>
      </c>
      <c r="DE810" s="195">
        <f t="shared" si="687"/>
        <v>111.63622000673772</v>
      </c>
      <c r="DF810" s="195">
        <f t="shared" si="688"/>
        <v>435.27455178429261</v>
      </c>
    </row>
    <row r="811" spans="89:110" x14ac:dyDescent="0.2">
      <c r="CK811" s="189">
        <v>809</v>
      </c>
      <c r="CL811" s="190">
        <f>'Litter calculation'!G$30+CK811</f>
        <v>43484</v>
      </c>
      <c r="CM811" s="193">
        <f t="shared" si="678"/>
        <v>1</v>
      </c>
      <c r="CN811" s="189">
        <f t="shared" si="672"/>
        <v>0.9</v>
      </c>
      <c r="CO811" s="194">
        <f t="shared" si="673"/>
        <v>0.45</v>
      </c>
      <c r="CP811" s="194">
        <f t="shared" si="674"/>
        <v>0.2</v>
      </c>
      <c r="CQ811" s="189">
        <f t="shared" si="675"/>
        <v>0.36870000000000003</v>
      </c>
      <c r="CR811" s="189">
        <f t="shared" si="689"/>
        <v>3.687E-2</v>
      </c>
      <c r="CS811" s="189">
        <f t="shared" si="689"/>
        <v>3.687E-2</v>
      </c>
      <c r="CT811" s="189">
        <f t="shared" si="676"/>
        <v>2.9389999999999999E-2</v>
      </c>
      <c r="CU811" s="189">
        <f t="shared" si="690"/>
        <v>2.9390000000000002E-3</v>
      </c>
      <c r="CV811" s="189">
        <f t="shared" si="690"/>
        <v>2.9390000000000002E-3</v>
      </c>
      <c r="CW811" s="189">
        <f t="shared" si="677"/>
        <v>4.6999999999999999E-4</v>
      </c>
      <c r="CX811" s="189">
        <f t="shared" si="691"/>
        <v>4.6999999999999997E-5</v>
      </c>
      <c r="CY811" s="189">
        <f t="shared" si="691"/>
        <v>4.6999999999999997E-5</v>
      </c>
      <c r="CZ811" s="195">
        <f t="shared" si="682"/>
        <v>10.731690537289662</v>
      </c>
      <c r="DA811" s="195">
        <f t="shared" si="683"/>
        <v>185.30347009478376</v>
      </c>
      <c r="DB811" s="195">
        <f t="shared" si="684"/>
        <v>2.6298637277958767</v>
      </c>
      <c r="DC811" s="195">
        <f t="shared" si="685"/>
        <v>123.33881194226801</v>
      </c>
      <c r="DD811" s="195">
        <f t="shared" si="686"/>
        <v>2.5738134391169258</v>
      </c>
      <c r="DE811" s="195">
        <f t="shared" si="687"/>
        <v>111.82359922769768</v>
      </c>
      <c r="DF811" s="195">
        <f t="shared" si="688"/>
        <v>436.4012489689519</v>
      </c>
    </row>
    <row r="812" spans="89:110" x14ac:dyDescent="0.2">
      <c r="CK812" s="189">
        <v>810</v>
      </c>
      <c r="CL812" s="190">
        <f>'Litter calculation'!G$30+CK812</f>
        <v>43485</v>
      </c>
      <c r="CM812" s="193">
        <f t="shared" si="678"/>
        <v>1</v>
      </c>
      <c r="CN812" s="189">
        <f t="shared" si="672"/>
        <v>0.9</v>
      </c>
      <c r="CO812" s="194">
        <f t="shared" si="673"/>
        <v>0.45</v>
      </c>
      <c r="CP812" s="194">
        <f t="shared" si="674"/>
        <v>0.2</v>
      </c>
      <c r="CQ812" s="189">
        <f t="shared" si="675"/>
        <v>0.36870000000000003</v>
      </c>
      <c r="CR812" s="189">
        <f t="shared" si="689"/>
        <v>3.687E-2</v>
      </c>
      <c r="CS812" s="189">
        <f t="shared" si="689"/>
        <v>3.687E-2</v>
      </c>
      <c r="CT812" s="189">
        <f t="shared" si="676"/>
        <v>2.9389999999999999E-2</v>
      </c>
      <c r="CU812" s="189">
        <f t="shared" si="690"/>
        <v>2.9390000000000002E-3</v>
      </c>
      <c r="CV812" s="189">
        <f t="shared" si="690"/>
        <v>2.9390000000000002E-3</v>
      </c>
      <c r="CW812" s="189">
        <f t="shared" si="677"/>
        <v>4.6999999999999999E-4</v>
      </c>
      <c r="CX812" s="189">
        <f t="shared" si="691"/>
        <v>4.6999999999999997E-5</v>
      </c>
      <c r="CY812" s="189">
        <f t="shared" si="691"/>
        <v>4.6999999999999997E-5</v>
      </c>
      <c r="CZ812" s="195">
        <f t="shared" si="682"/>
        <v>10.752705945254341</v>
      </c>
      <c r="DA812" s="195">
        <f t="shared" si="683"/>
        <v>185.78456792740141</v>
      </c>
      <c r="DB812" s="195">
        <f t="shared" si="684"/>
        <v>2.6387374051955619</v>
      </c>
      <c r="DC812" s="195">
        <f t="shared" si="685"/>
        <v>123.7664236543323</v>
      </c>
      <c r="DD812" s="195">
        <f t="shared" si="686"/>
        <v>2.5736341064786377</v>
      </c>
      <c r="DE812" s="195">
        <f t="shared" si="687"/>
        <v>112.01096964204122</v>
      </c>
      <c r="DF812" s="195">
        <f t="shared" si="688"/>
        <v>437.52703868070353</v>
      </c>
    </row>
    <row r="813" spans="89:110" x14ac:dyDescent="0.2">
      <c r="CK813" s="189">
        <v>811</v>
      </c>
      <c r="CL813" s="190">
        <f>'Litter calculation'!G$30+CK813</f>
        <v>43486</v>
      </c>
      <c r="CM813" s="193">
        <f t="shared" si="678"/>
        <v>1</v>
      </c>
      <c r="CN813" s="189">
        <f t="shared" si="672"/>
        <v>0.9</v>
      </c>
      <c r="CO813" s="194">
        <f t="shared" si="673"/>
        <v>0.45</v>
      </c>
      <c r="CP813" s="194">
        <f t="shared" si="674"/>
        <v>0.2</v>
      </c>
      <c r="CQ813" s="189">
        <f t="shared" si="675"/>
        <v>0.36870000000000003</v>
      </c>
      <c r="CR813" s="189">
        <f t="shared" si="689"/>
        <v>3.687E-2</v>
      </c>
      <c r="CS813" s="189">
        <f t="shared" si="689"/>
        <v>3.687E-2</v>
      </c>
      <c r="CT813" s="189">
        <f t="shared" si="676"/>
        <v>2.9389999999999999E-2</v>
      </c>
      <c r="CU813" s="189">
        <f t="shared" si="690"/>
        <v>2.9390000000000002E-3</v>
      </c>
      <c r="CV813" s="189">
        <f t="shared" si="690"/>
        <v>2.9390000000000002E-3</v>
      </c>
      <c r="CW813" s="189">
        <f t="shared" si="677"/>
        <v>4.6999999999999999E-4</v>
      </c>
      <c r="CX813" s="189">
        <f t="shared" si="691"/>
        <v>4.6999999999999997E-5</v>
      </c>
      <c r="CY813" s="189">
        <f t="shared" si="691"/>
        <v>4.6999999999999997E-5</v>
      </c>
      <c r="CZ813" s="195">
        <f t="shared" si="682"/>
        <v>10.773112698372861</v>
      </c>
      <c r="DA813" s="195">
        <f t="shared" si="683"/>
        <v>186.26543969716667</v>
      </c>
      <c r="DB813" s="195">
        <f t="shared" si="684"/>
        <v>2.6475850411440267</v>
      </c>
      <c r="DC813" s="195">
        <f t="shared" si="685"/>
        <v>124.19401526911842</v>
      </c>
      <c r="DD813" s="195">
        <f t="shared" si="686"/>
        <v>2.5734553001252189</v>
      </c>
      <c r="DE813" s="195">
        <f t="shared" si="687"/>
        <v>112.19833125018222</v>
      </c>
      <c r="DF813" s="195">
        <f t="shared" si="688"/>
        <v>438.65193925610942</v>
      </c>
    </row>
    <row r="814" spans="89:110" x14ac:dyDescent="0.2">
      <c r="CK814" s="189">
        <v>812</v>
      </c>
      <c r="CL814" s="190">
        <f>'Litter calculation'!G$30+CK814</f>
        <v>43487</v>
      </c>
      <c r="CM814" s="193">
        <f t="shared" si="678"/>
        <v>1</v>
      </c>
      <c r="CN814" s="189">
        <f t="shared" si="672"/>
        <v>0.9</v>
      </c>
      <c r="CO814" s="194">
        <f t="shared" si="673"/>
        <v>0.45</v>
      </c>
      <c r="CP814" s="194">
        <f t="shared" si="674"/>
        <v>0.2</v>
      </c>
      <c r="CQ814" s="189">
        <f t="shared" si="675"/>
        <v>0.36870000000000003</v>
      </c>
      <c r="CR814" s="189">
        <f t="shared" si="689"/>
        <v>3.687E-2</v>
      </c>
      <c r="CS814" s="189">
        <f t="shared" si="689"/>
        <v>3.687E-2</v>
      </c>
      <c r="CT814" s="189">
        <f t="shared" si="676"/>
        <v>2.9389999999999999E-2</v>
      </c>
      <c r="CU814" s="189">
        <f t="shared" si="690"/>
        <v>2.9390000000000002E-3</v>
      </c>
      <c r="CV814" s="189">
        <f t="shared" si="690"/>
        <v>2.9390000000000002E-3</v>
      </c>
      <c r="CW814" s="189">
        <f t="shared" si="677"/>
        <v>4.6999999999999999E-4</v>
      </c>
      <c r="CX814" s="189">
        <f t="shared" si="691"/>
        <v>4.6999999999999997E-5</v>
      </c>
      <c r="CY814" s="189">
        <f t="shared" si="691"/>
        <v>4.6999999999999997E-5</v>
      </c>
      <c r="CZ814" s="195">
        <f t="shared" si="682"/>
        <v>10.792928424698047</v>
      </c>
      <c r="DA814" s="195">
        <f t="shared" si="683"/>
        <v>186.74608551030411</v>
      </c>
      <c r="DB814" s="195">
        <f t="shared" si="684"/>
        <v>2.656406712064737</v>
      </c>
      <c r="DC814" s="195">
        <f t="shared" si="685"/>
        <v>124.62158678757092</v>
      </c>
      <c r="DD814" s="195">
        <f t="shared" si="686"/>
        <v>2.5732770185121892</v>
      </c>
      <c r="DE814" s="195">
        <f t="shared" si="687"/>
        <v>112.38568405253459</v>
      </c>
      <c r="DF814" s="195">
        <f t="shared" si="688"/>
        <v>439.77596850568466</v>
      </c>
    </row>
    <row r="815" spans="89:110" x14ac:dyDescent="0.2">
      <c r="CK815" s="189">
        <v>813</v>
      </c>
      <c r="CL815" s="190">
        <f>'Litter calculation'!G$30+CK815</f>
        <v>43488</v>
      </c>
      <c r="CM815" s="193">
        <f t="shared" si="678"/>
        <v>1</v>
      </c>
      <c r="CN815" s="189">
        <f t="shared" si="672"/>
        <v>0.9</v>
      </c>
      <c r="CO815" s="194">
        <f t="shared" si="673"/>
        <v>0.45</v>
      </c>
      <c r="CP815" s="194">
        <f t="shared" si="674"/>
        <v>0.2</v>
      </c>
      <c r="CQ815" s="189">
        <f t="shared" si="675"/>
        <v>0.36870000000000003</v>
      </c>
      <c r="CR815" s="189">
        <f t="shared" si="689"/>
        <v>3.687E-2</v>
      </c>
      <c r="CS815" s="189">
        <f t="shared" si="689"/>
        <v>3.687E-2</v>
      </c>
      <c r="CT815" s="189">
        <f t="shared" si="676"/>
        <v>2.9389999999999999E-2</v>
      </c>
      <c r="CU815" s="189">
        <f t="shared" si="690"/>
        <v>2.9390000000000002E-3</v>
      </c>
      <c r="CV815" s="189">
        <f t="shared" si="690"/>
        <v>2.9390000000000002E-3</v>
      </c>
      <c r="CW815" s="189">
        <f t="shared" si="677"/>
        <v>4.6999999999999999E-4</v>
      </c>
      <c r="CX815" s="189">
        <f t="shared" si="691"/>
        <v>4.6999999999999997E-5</v>
      </c>
      <c r="CY815" s="189">
        <f t="shared" si="691"/>
        <v>4.6999999999999997E-5</v>
      </c>
      <c r="CZ815" s="195">
        <f t="shared" si="682"/>
        <v>10.812170241733524</v>
      </c>
      <c r="DA815" s="195">
        <f t="shared" si="683"/>
        <v>187.22650547298838</v>
      </c>
      <c r="DB815" s="195">
        <f t="shared" si="684"/>
        <v>2.6652024941568802</v>
      </c>
      <c r="DC815" s="195">
        <f t="shared" si="685"/>
        <v>125.0491382106343</v>
      </c>
      <c r="DD815" s="195">
        <f t="shared" si="686"/>
        <v>2.5730992600996001</v>
      </c>
      <c r="DE815" s="195">
        <f t="shared" si="687"/>
        <v>112.57302804951216</v>
      </c>
      <c r="DF815" s="195">
        <f t="shared" si="688"/>
        <v>440.89914372912483</v>
      </c>
    </row>
    <row r="816" spans="89:110" x14ac:dyDescent="0.2">
      <c r="CK816" s="189">
        <v>814</v>
      </c>
      <c r="CL816" s="190">
        <f>'Litter calculation'!G$30+CK816</f>
        <v>43489</v>
      </c>
      <c r="CM816" s="193">
        <f t="shared" si="678"/>
        <v>1</v>
      </c>
      <c r="CN816" s="189">
        <f t="shared" si="672"/>
        <v>0.9</v>
      </c>
      <c r="CO816" s="194">
        <f t="shared" si="673"/>
        <v>0.45</v>
      </c>
      <c r="CP816" s="194">
        <f t="shared" si="674"/>
        <v>0.2</v>
      </c>
      <c r="CQ816" s="189">
        <f t="shared" si="675"/>
        <v>0.36870000000000003</v>
      </c>
      <c r="CR816" s="189">
        <f t="shared" si="689"/>
        <v>3.687E-2</v>
      </c>
      <c r="CS816" s="189">
        <f t="shared" si="689"/>
        <v>3.687E-2</v>
      </c>
      <c r="CT816" s="189">
        <f t="shared" si="676"/>
        <v>2.9389999999999999E-2</v>
      </c>
      <c r="CU816" s="189">
        <f t="shared" si="690"/>
        <v>2.9390000000000002E-3</v>
      </c>
      <c r="CV816" s="189">
        <f t="shared" si="690"/>
        <v>2.9390000000000002E-3</v>
      </c>
      <c r="CW816" s="189">
        <f t="shared" si="677"/>
        <v>4.6999999999999999E-4</v>
      </c>
      <c r="CX816" s="189">
        <f t="shared" si="691"/>
        <v>4.6999999999999997E-5</v>
      </c>
      <c r="CY816" s="189">
        <f t="shared" si="691"/>
        <v>4.6999999999999997E-5</v>
      </c>
      <c r="CZ816" s="195">
        <f t="shared" si="682"/>
        <v>10.830854771220396</v>
      </c>
      <c r="DA816" s="195">
        <f t="shared" si="683"/>
        <v>187.70669969134426</v>
      </c>
      <c r="DB816" s="195">
        <f t="shared" si="684"/>
        <v>2.6739724633960225</v>
      </c>
      <c r="DC816" s="195">
        <f t="shared" si="685"/>
        <v>125.47666953925301</v>
      </c>
      <c r="DD816" s="195">
        <f t="shared" si="686"/>
        <v>2.5729220233520236</v>
      </c>
      <c r="DE816" s="195">
        <f t="shared" si="687"/>
        <v>112.76036324152881</v>
      </c>
      <c r="DF816" s="195">
        <f t="shared" si="688"/>
        <v>442.02148173009448</v>
      </c>
    </row>
    <row r="817" spans="89:110" x14ac:dyDescent="0.2">
      <c r="CK817" s="189">
        <v>815</v>
      </c>
      <c r="CL817" s="190">
        <f>'Litter calculation'!G$30+CK817</f>
        <v>43490</v>
      </c>
      <c r="CM817" s="193">
        <f t="shared" si="678"/>
        <v>1</v>
      </c>
      <c r="CN817" s="189">
        <f t="shared" si="672"/>
        <v>0.9</v>
      </c>
      <c r="CO817" s="194">
        <f t="shared" si="673"/>
        <v>0.45</v>
      </c>
      <c r="CP817" s="194">
        <f t="shared" si="674"/>
        <v>0.2</v>
      </c>
      <c r="CQ817" s="189">
        <f t="shared" si="675"/>
        <v>0.36870000000000003</v>
      </c>
      <c r="CR817" s="189">
        <f t="shared" si="689"/>
        <v>3.687E-2</v>
      </c>
      <c r="CS817" s="189">
        <f t="shared" si="689"/>
        <v>3.687E-2</v>
      </c>
      <c r="CT817" s="189">
        <f t="shared" si="676"/>
        <v>2.9389999999999999E-2</v>
      </c>
      <c r="CU817" s="189">
        <f t="shared" si="690"/>
        <v>2.9390000000000002E-3</v>
      </c>
      <c r="CV817" s="189">
        <f t="shared" si="690"/>
        <v>2.9390000000000002E-3</v>
      </c>
      <c r="CW817" s="189">
        <f t="shared" si="677"/>
        <v>4.6999999999999999E-4</v>
      </c>
      <c r="CX817" s="189">
        <f t="shared" si="691"/>
        <v>4.6999999999999997E-5</v>
      </c>
      <c r="CY817" s="189">
        <f t="shared" si="691"/>
        <v>4.6999999999999997E-5</v>
      </c>
      <c r="CZ817" s="195">
        <f t="shared" si="682"/>
        <v>10.848998153495685</v>
      </c>
      <c r="DA817" s="195">
        <f t="shared" si="683"/>
        <v>188.18666827144665</v>
      </c>
      <c r="DB817" s="195">
        <f t="shared" si="684"/>
        <v>2.6827166955347654</v>
      </c>
      <c r="DC817" s="195">
        <f t="shared" si="685"/>
        <v>125.90418077437147</v>
      </c>
      <c r="DD817" s="195">
        <f t="shared" si="686"/>
        <v>2.5727453067385366</v>
      </c>
      <c r="DE817" s="195">
        <f t="shared" si="687"/>
        <v>112.94768962899833</v>
      </c>
      <c r="DF817" s="195">
        <f t="shared" si="688"/>
        <v>443.14299883058538</v>
      </c>
    </row>
    <row r="818" spans="89:110" x14ac:dyDescent="0.2">
      <c r="CK818" s="189">
        <v>816</v>
      </c>
      <c r="CL818" s="190">
        <f>'Litter calculation'!G$30+CK818</f>
        <v>43491</v>
      </c>
      <c r="CM818" s="193">
        <f t="shared" si="678"/>
        <v>1</v>
      </c>
      <c r="CN818" s="189">
        <f t="shared" si="672"/>
        <v>0.9</v>
      </c>
      <c r="CO818" s="194">
        <f t="shared" si="673"/>
        <v>0.45</v>
      </c>
      <c r="CP818" s="194">
        <f t="shared" si="674"/>
        <v>0.2</v>
      </c>
      <c r="CQ818" s="189">
        <f t="shared" si="675"/>
        <v>0.36870000000000003</v>
      </c>
      <c r="CR818" s="189">
        <f t="shared" si="689"/>
        <v>3.687E-2</v>
      </c>
      <c r="CS818" s="189">
        <f t="shared" si="689"/>
        <v>3.687E-2</v>
      </c>
      <c r="CT818" s="189">
        <f t="shared" si="676"/>
        <v>2.9389999999999999E-2</v>
      </c>
      <c r="CU818" s="189">
        <f t="shared" si="690"/>
        <v>2.9390000000000002E-3</v>
      </c>
      <c r="CV818" s="189">
        <f t="shared" si="690"/>
        <v>2.9390000000000002E-3</v>
      </c>
      <c r="CW818" s="189">
        <f t="shared" si="677"/>
        <v>4.6999999999999999E-4</v>
      </c>
      <c r="CX818" s="189">
        <f t="shared" si="691"/>
        <v>4.6999999999999997E-5</v>
      </c>
      <c r="CY818" s="189">
        <f t="shared" si="691"/>
        <v>4.6999999999999997E-5</v>
      </c>
      <c r="CZ818" s="195">
        <f t="shared" si="682"/>
        <v>10.8666160614349</v>
      </c>
      <c r="DA818" s="195">
        <f t="shared" si="683"/>
        <v>188.66641131932062</v>
      </c>
      <c r="DB818" s="195">
        <f t="shared" si="684"/>
        <v>2.6914352661034018</v>
      </c>
      <c r="DC818" s="195">
        <f t="shared" si="685"/>
        <v>126.33167191693406</v>
      </c>
      <c r="DD818" s="195">
        <f t="shared" si="686"/>
        <v>2.5725691087327096</v>
      </c>
      <c r="DE818" s="195">
        <f t="shared" si="687"/>
        <v>113.13500721233454</v>
      </c>
      <c r="DF818" s="195">
        <f t="shared" si="688"/>
        <v>444.26371088486019</v>
      </c>
    </row>
    <row r="819" spans="89:110" x14ac:dyDescent="0.2">
      <c r="CK819" s="189">
        <v>817</v>
      </c>
      <c r="CL819" s="190">
        <f>'Litter calculation'!G$30+CK819</f>
        <v>43492</v>
      </c>
      <c r="CM819" s="193">
        <f t="shared" si="678"/>
        <v>1</v>
      </c>
      <c r="CN819" s="189">
        <f t="shared" si="672"/>
        <v>0.9</v>
      </c>
      <c r="CO819" s="194">
        <f t="shared" si="673"/>
        <v>0.45</v>
      </c>
      <c r="CP819" s="194">
        <f t="shared" si="674"/>
        <v>0.2</v>
      </c>
      <c r="CQ819" s="189">
        <f t="shared" si="675"/>
        <v>0.36870000000000003</v>
      </c>
      <c r="CR819" s="189">
        <f t="shared" si="689"/>
        <v>3.687E-2</v>
      </c>
      <c r="CS819" s="189">
        <f t="shared" si="689"/>
        <v>3.687E-2</v>
      </c>
      <c r="CT819" s="189">
        <f t="shared" si="676"/>
        <v>2.9389999999999999E-2</v>
      </c>
      <c r="CU819" s="189">
        <f t="shared" si="690"/>
        <v>2.9390000000000002E-3</v>
      </c>
      <c r="CV819" s="189">
        <f t="shared" si="690"/>
        <v>2.9390000000000002E-3</v>
      </c>
      <c r="CW819" s="189">
        <f t="shared" si="677"/>
        <v>4.6999999999999999E-4</v>
      </c>
      <c r="CX819" s="189">
        <f t="shared" si="691"/>
        <v>4.6999999999999997E-5</v>
      </c>
      <c r="CY819" s="189">
        <f t="shared" si="691"/>
        <v>4.6999999999999997E-5</v>
      </c>
      <c r="CZ819" s="195">
        <f t="shared" si="682"/>
        <v>10.883723713990808</v>
      </c>
      <c r="DA819" s="195">
        <f t="shared" si="683"/>
        <v>189.14592894094142</v>
      </c>
      <c r="DB819" s="195">
        <f t="shared" si="684"/>
        <v>2.700128250410565</v>
      </c>
      <c r="DC819" s="195">
        <f t="shared" si="685"/>
        <v>126.75914296788511</v>
      </c>
      <c r="DD819" s="195">
        <f t="shared" si="686"/>
        <v>2.5723934278125919</v>
      </c>
      <c r="DE819" s="195">
        <f t="shared" si="687"/>
        <v>113.32231599195123</v>
      </c>
      <c r="DF819" s="195">
        <f t="shared" si="688"/>
        <v>445.3836332929917</v>
      </c>
    </row>
    <row r="820" spans="89:110" x14ac:dyDescent="0.2">
      <c r="CK820" s="189">
        <v>818</v>
      </c>
      <c r="CL820" s="190">
        <f>'Litter calculation'!G$30+CK820</f>
        <v>43493</v>
      </c>
      <c r="CM820" s="193">
        <f t="shared" si="678"/>
        <v>1</v>
      </c>
      <c r="CN820" s="189">
        <f t="shared" si="672"/>
        <v>0.9</v>
      </c>
      <c r="CO820" s="194">
        <f t="shared" si="673"/>
        <v>0.45</v>
      </c>
      <c r="CP820" s="194">
        <f t="shared" si="674"/>
        <v>0.2</v>
      </c>
      <c r="CQ820" s="189">
        <f t="shared" si="675"/>
        <v>0.36870000000000003</v>
      </c>
      <c r="CR820" s="189">
        <f t="shared" si="689"/>
        <v>3.687E-2</v>
      </c>
      <c r="CS820" s="189">
        <f t="shared" si="689"/>
        <v>3.687E-2</v>
      </c>
      <c r="CT820" s="189">
        <f t="shared" si="676"/>
        <v>2.9389999999999999E-2</v>
      </c>
      <c r="CU820" s="189">
        <f t="shared" si="690"/>
        <v>2.9390000000000002E-3</v>
      </c>
      <c r="CV820" s="189">
        <f t="shared" si="690"/>
        <v>2.9390000000000002E-3</v>
      </c>
      <c r="CW820" s="189">
        <f t="shared" si="677"/>
        <v>4.6999999999999999E-4</v>
      </c>
      <c r="CX820" s="189">
        <f t="shared" si="691"/>
        <v>4.6999999999999997E-5</v>
      </c>
      <c r="CY820" s="189">
        <f t="shared" si="691"/>
        <v>4.6999999999999997E-5</v>
      </c>
      <c r="CZ820" s="195">
        <f t="shared" si="682"/>
        <v>10.900335889340084</v>
      </c>
      <c r="DA820" s="195">
        <f t="shared" si="683"/>
        <v>189.62522124223449</v>
      </c>
      <c r="DB820" s="195">
        <f t="shared" si="684"/>
        <v>2.7087957235438829</v>
      </c>
      <c r="DC820" s="195">
        <f t="shared" si="685"/>
        <v>127.1865939281689</v>
      </c>
      <c r="DD820" s="195">
        <f t="shared" si="686"/>
        <v>2.5722182624607002</v>
      </c>
      <c r="DE820" s="195">
        <f t="shared" si="687"/>
        <v>113.50961596826215</v>
      </c>
      <c r="DF820" s="195">
        <f t="shared" si="688"/>
        <v>446.50278101401022</v>
      </c>
    </row>
    <row r="821" spans="89:110" x14ac:dyDescent="0.2">
      <c r="CK821" s="189">
        <v>819</v>
      </c>
      <c r="CL821" s="190">
        <f>'Litter calculation'!G$30+CK821</f>
        <v>43494</v>
      </c>
      <c r="CM821" s="193">
        <f t="shared" si="678"/>
        <v>1</v>
      </c>
      <c r="CN821" s="189">
        <f t="shared" si="672"/>
        <v>0.9</v>
      </c>
      <c r="CO821" s="194">
        <f t="shared" si="673"/>
        <v>0.45</v>
      </c>
      <c r="CP821" s="194">
        <f t="shared" si="674"/>
        <v>0.2</v>
      </c>
      <c r="CQ821" s="189">
        <f t="shared" si="675"/>
        <v>0.36870000000000003</v>
      </c>
      <c r="CR821" s="189">
        <f t="shared" si="689"/>
        <v>3.687E-2</v>
      </c>
      <c r="CS821" s="189">
        <f t="shared" si="689"/>
        <v>3.687E-2</v>
      </c>
      <c r="CT821" s="189">
        <f t="shared" si="676"/>
        <v>2.9389999999999999E-2</v>
      </c>
      <c r="CU821" s="189">
        <f t="shared" si="690"/>
        <v>2.9390000000000002E-3</v>
      </c>
      <c r="CV821" s="189">
        <f t="shared" si="690"/>
        <v>2.9390000000000002E-3</v>
      </c>
      <c r="CW821" s="189">
        <f t="shared" si="677"/>
        <v>4.6999999999999999E-4</v>
      </c>
      <c r="CX821" s="189">
        <f t="shared" si="691"/>
        <v>4.6999999999999997E-5</v>
      </c>
      <c r="CY821" s="189">
        <f t="shared" si="691"/>
        <v>4.6999999999999997E-5</v>
      </c>
      <c r="CZ821" s="195">
        <f t="shared" si="682"/>
        <v>10.916466937649211</v>
      </c>
      <c r="DA821" s="195">
        <f t="shared" si="683"/>
        <v>190.10428832907547</v>
      </c>
      <c r="DB821" s="195">
        <f t="shared" si="684"/>
        <v>2.7174377603706237</v>
      </c>
      <c r="DC821" s="195">
        <f t="shared" si="685"/>
        <v>127.61402479872967</v>
      </c>
      <c r="DD821" s="195">
        <f t="shared" si="686"/>
        <v>2.5720436111640033</v>
      </c>
      <c r="DE821" s="195">
        <f t="shared" si="687"/>
        <v>113.69690714168105</v>
      </c>
      <c r="DF821" s="195">
        <f t="shared" si="688"/>
        <v>447.62116857866999</v>
      </c>
    </row>
    <row r="822" spans="89:110" x14ac:dyDescent="0.2">
      <c r="CK822" s="189">
        <v>820</v>
      </c>
      <c r="CL822" s="190">
        <f>'Litter calculation'!G$30+CK822</f>
        <v>43495</v>
      </c>
      <c r="CM822" s="193">
        <f t="shared" si="678"/>
        <v>1</v>
      </c>
      <c r="CN822" s="189">
        <f t="shared" si="672"/>
        <v>0.9</v>
      </c>
      <c r="CO822" s="194">
        <f t="shared" si="673"/>
        <v>0.45</v>
      </c>
      <c r="CP822" s="194">
        <f t="shared" si="674"/>
        <v>0.2</v>
      </c>
      <c r="CQ822" s="189">
        <f t="shared" si="675"/>
        <v>0.36870000000000003</v>
      </c>
      <c r="CR822" s="189">
        <f t="shared" si="689"/>
        <v>3.687E-2</v>
      </c>
      <c r="CS822" s="189">
        <f t="shared" si="689"/>
        <v>3.687E-2</v>
      </c>
      <c r="CT822" s="189">
        <f t="shared" si="676"/>
        <v>2.9389999999999999E-2</v>
      </c>
      <c r="CU822" s="189">
        <f t="shared" si="690"/>
        <v>2.9390000000000002E-3</v>
      </c>
      <c r="CV822" s="189">
        <f t="shared" si="690"/>
        <v>2.9390000000000002E-3</v>
      </c>
      <c r="CW822" s="189">
        <f t="shared" si="677"/>
        <v>4.6999999999999999E-4</v>
      </c>
      <c r="CX822" s="189">
        <f t="shared" si="691"/>
        <v>4.6999999999999997E-5</v>
      </c>
      <c r="CY822" s="189">
        <f t="shared" si="691"/>
        <v>4.6999999999999997E-5</v>
      </c>
      <c r="CZ822" s="195">
        <f t="shared" si="682"/>
        <v>10.932130793470643</v>
      </c>
      <c r="DA822" s="195">
        <f t="shared" si="683"/>
        <v>190.58313030729033</v>
      </c>
      <c r="DB822" s="195">
        <f t="shared" si="684"/>
        <v>2.726054435538344</v>
      </c>
      <c r="DC822" s="195">
        <f t="shared" si="685"/>
        <v>128.04143558051163</v>
      </c>
      <c r="DD822" s="195">
        <f t="shared" si="686"/>
        <v>2.5718694724139111</v>
      </c>
      <c r="DE822" s="195">
        <f t="shared" si="687"/>
        <v>113.88418951262166</v>
      </c>
      <c r="DF822" s="195">
        <f t="shared" si="688"/>
        <v>448.73881010184652</v>
      </c>
    </row>
    <row r="823" spans="89:110" x14ac:dyDescent="0.2">
      <c r="CK823" s="189">
        <v>821</v>
      </c>
      <c r="CL823" s="190">
        <f>'Litter calculation'!G$30+CK823</f>
        <v>43496</v>
      </c>
      <c r="CM823" s="193">
        <f t="shared" si="678"/>
        <v>1</v>
      </c>
      <c r="CN823" s="189">
        <f t="shared" si="672"/>
        <v>0.9</v>
      </c>
      <c r="CO823" s="194">
        <f t="shared" si="673"/>
        <v>0.45</v>
      </c>
      <c r="CP823" s="194">
        <f t="shared" si="674"/>
        <v>0.2</v>
      </c>
      <c r="CQ823" s="189">
        <f t="shared" si="675"/>
        <v>0.36870000000000003</v>
      </c>
      <c r="CR823" s="189">
        <f t="shared" ref="CR823:CS842" si="692">IF($CM823=12,$D$50,IF($CM823&lt;=2,$D$50,IF($CM823&lt;=5,$D$52,IF($CM823&lt;=8,$D$54,$D$56))))</f>
        <v>3.687E-2</v>
      </c>
      <c r="CS823" s="189">
        <f t="shared" si="692"/>
        <v>3.687E-2</v>
      </c>
      <c r="CT823" s="189">
        <f t="shared" si="676"/>
        <v>2.9389999999999999E-2</v>
      </c>
      <c r="CU823" s="189">
        <f t="shared" ref="CU823:CV842" si="693">IF($CM823=12,$D$58,IF($CM823&lt;=2,$D$58,IF($CM823&lt;=5,$D$60,IF($CM823&lt;=8,$D$62,$D$64))))</f>
        <v>2.9390000000000002E-3</v>
      </c>
      <c r="CV823" s="189">
        <f t="shared" si="693"/>
        <v>2.9390000000000002E-3</v>
      </c>
      <c r="CW823" s="189">
        <f t="shared" si="677"/>
        <v>4.6999999999999999E-4</v>
      </c>
      <c r="CX823" s="189">
        <f t="shared" ref="CX823:CY842" si="694">IF($CM823=12,$D$66,IF($CM823&lt;=2,$D$66,IF($CM823&lt;=5,$D$68,IF($CM823&lt;=8,$D$70,$D$72))))</f>
        <v>4.6999999999999997E-5</v>
      </c>
      <c r="CY823" s="189">
        <f t="shared" si="694"/>
        <v>4.6999999999999997E-5</v>
      </c>
      <c r="CZ823" s="195">
        <f t="shared" si="682"/>
        <v>10.947340987779945</v>
      </c>
      <c r="DA823" s="195">
        <f t="shared" si="683"/>
        <v>191.06174728265523</v>
      </c>
      <c r="DB823" s="195">
        <f t="shared" si="684"/>
        <v>2.734645823475534</v>
      </c>
      <c r="DC823" s="195">
        <f t="shared" si="685"/>
        <v>128.46882627445891</v>
      </c>
      <c r="DD823" s="195">
        <f t="shared" si="686"/>
        <v>2.571695844706261</v>
      </c>
      <c r="DE823" s="195">
        <f t="shared" si="687"/>
        <v>114.07146308149768</v>
      </c>
      <c r="DF823" s="195">
        <f t="shared" si="688"/>
        <v>449.85571929457353</v>
      </c>
    </row>
    <row r="824" spans="89:110" x14ac:dyDescent="0.2">
      <c r="CK824" s="189">
        <v>822</v>
      </c>
      <c r="CL824" s="190">
        <f>'Litter calculation'!G$30+CK824</f>
        <v>43497</v>
      </c>
      <c r="CM824" s="193">
        <f t="shared" si="678"/>
        <v>2</v>
      </c>
      <c r="CN824" s="189">
        <f t="shared" si="672"/>
        <v>0.9</v>
      </c>
      <c r="CO824" s="194">
        <f t="shared" si="673"/>
        <v>0.45</v>
      </c>
      <c r="CP824" s="194">
        <f t="shared" si="674"/>
        <v>0.2</v>
      </c>
      <c r="CQ824" s="189">
        <f t="shared" si="675"/>
        <v>0.36870000000000003</v>
      </c>
      <c r="CR824" s="189">
        <f t="shared" si="692"/>
        <v>3.687E-2</v>
      </c>
      <c r="CS824" s="189">
        <f t="shared" si="692"/>
        <v>3.687E-2</v>
      </c>
      <c r="CT824" s="189">
        <f t="shared" si="676"/>
        <v>2.9389999999999999E-2</v>
      </c>
      <c r="CU824" s="189">
        <f t="shared" si="693"/>
        <v>2.9390000000000002E-3</v>
      </c>
      <c r="CV824" s="189">
        <f t="shared" si="693"/>
        <v>2.9390000000000002E-3</v>
      </c>
      <c r="CW824" s="189">
        <f t="shared" si="677"/>
        <v>4.6999999999999999E-4</v>
      </c>
      <c r="CX824" s="189">
        <f t="shared" si="694"/>
        <v>4.6999999999999997E-5</v>
      </c>
      <c r="CY824" s="189">
        <f t="shared" si="694"/>
        <v>4.6999999999999997E-5</v>
      </c>
      <c r="CZ824" s="195">
        <f t="shared" si="682"/>
        <v>10.962110659664324</v>
      </c>
      <c r="DA824" s="195">
        <f t="shared" si="683"/>
        <v>191.54013936089669</v>
      </c>
      <c r="DB824" s="195">
        <f t="shared" si="684"/>
        <v>2.7432119983922587</v>
      </c>
      <c r="DC824" s="195">
        <f t="shared" si="685"/>
        <v>128.89619688151561</v>
      </c>
      <c r="DD824" s="195">
        <f t="shared" si="686"/>
        <v>2.5715227265413039</v>
      </c>
      <c r="DE824" s="195">
        <f t="shared" si="687"/>
        <v>114.25872784872281</v>
      </c>
      <c r="DF824" s="195">
        <f t="shared" si="688"/>
        <v>450.97190947573301</v>
      </c>
    </row>
    <row r="825" spans="89:110" x14ac:dyDescent="0.2">
      <c r="CK825" s="189">
        <v>823</v>
      </c>
      <c r="CL825" s="190">
        <f>'Litter calculation'!G$30+CK825</f>
        <v>43498</v>
      </c>
      <c r="CM825" s="193">
        <f t="shared" si="678"/>
        <v>2</v>
      </c>
      <c r="CN825" s="189">
        <f t="shared" si="672"/>
        <v>0.9</v>
      </c>
      <c r="CO825" s="194">
        <f t="shared" si="673"/>
        <v>0.45</v>
      </c>
      <c r="CP825" s="194">
        <f t="shared" si="674"/>
        <v>0.2</v>
      </c>
      <c r="CQ825" s="189">
        <f t="shared" si="675"/>
        <v>0.36870000000000003</v>
      </c>
      <c r="CR825" s="189">
        <f t="shared" si="692"/>
        <v>3.687E-2</v>
      </c>
      <c r="CS825" s="189">
        <f t="shared" si="692"/>
        <v>3.687E-2</v>
      </c>
      <c r="CT825" s="189">
        <f t="shared" si="676"/>
        <v>2.9389999999999999E-2</v>
      </c>
      <c r="CU825" s="189">
        <f t="shared" si="693"/>
        <v>2.9390000000000002E-3</v>
      </c>
      <c r="CV825" s="189">
        <f t="shared" si="693"/>
        <v>2.9390000000000002E-3</v>
      </c>
      <c r="CW825" s="189">
        <f t="shared" si="677"/>
        <v>4.6999999999999999E-4</v>
      </c>
      <c r="CX825" s="189">
        <f t="shared" si="694"/>
        <v>4.6999999999999997E-5</v>
      </c>
      <c r="CY825" s="189">
        <f t="shared" si="694"/>
        <v>4.6999999999999997E-5</v>
      </c>
      <c r="CZ825" s="195">
        <f t="shared" si="682"/>
        <v>10.976452567672611</v>
      </c>
      <c r="DA825" s="195">
        <f t="shared" si="683"/>
        <v>192.01830664769147</v>
      </c>
      <c r="DB825" s="195">
        <f t="shared" si="684"/>
        <v>2.7517530342808003</v>
      </c>
      <c r="DC825" s="195">
        <f t="shared" si="685"/>
        <v>129.32354740262582</v>
      </c>
      <c r="DD825" s="195">
        <f t="shared" si="686"/>
        <v>2.5713501164236923</v>
      </c>
      <c r="DE825" s="195">
        <f t="shared" si="687"/>
        <v>114.44598381471071</v>
      </c>
      <c r="DF825" s="195">
        <f t="shared" si="688"/>
        <v>452.08739358340512</v>
      </c>
    </row>
    <row r="826" spans="89:110" x14ac:dyDescent="0.2">
      <c r="CK826" s="189">
        <v>824</v>
      </c>
      <c r="CL826" s="190">
        <f>'Litter calculation'!G$30+CK826</f>
        <v>43499</v>
      </c>
      <c r="CM826" s="193">
        <f t="shared" si="678"/>
        <v>2</v>
      </c>
      <c r="CN826" s="189">
        <f t="shared" si="672"/>
        <v>0.9</v>
      </c>
      <c r="CO826" s="194">
        <f t="shared" si="673"/>
        <v>0.45</v>
      </c>
      <c r="CP826" s="194">
        <f t="shared" si="674"/>
        <v>0.2</v>
      </c>
      <c r="CQ826" s="189">
        <f t="shared" si="675"/>
        <v>0.36870000000000003</v>
      </c>
      <c r="CR826" s="189">
        <f t="shared" si="692"/>
        <v>3.687E-2</v>
      </c>
      <c r="CS826" s="189">
        <f t="shared" si="692"/>
        <v>3.687E-2</v>
      </c>
      <c r="CT826" s="189">
        <f t="shared" si="676"/>
        <v>2.9389999999999999E-2</v>
      </c>
      <c r="CU826" s="189">
        <f t="shared" si="693"/>
        <v>2.9390000000000002E-3</v>
      </c>
      <c r="CV826" s="189">
        <f t="shared" si="693"/>
        <v>2.9390000000000002E-3</v>
      </c>
      <c r="CW826" s="189">
        <f t="shared" si="677"/>
        <v>4.6999999999999999E-4</v>
      </c>
      <c r="CX826" s="189">
        <f t="shared" si="694"/>
        <v>4.6999999999999997E-5</v>
      </c>
      <c r="CY826" s="189">
        <f t="shared" si="694"/>
        <v>4.6999999999999997E-5</v>
      </c>
      <c r="CZ826" s="195">
        <f t="shared" si="682"/>
        <v>10.990379100836543</v>
      </c>
      <c r="DA826" s="195">
        <f t="shared" si="683"/>
        <v>192.49624924866677</v>
      </c>
      <c r="DB826" s="195">
        <f t="shared" si="684"/>
        <v>2.7602690049162972</v>
      </c>
      <c r="DC826" s="195">
        <f t="shared" si="685"/>
        <v>129.75087783873354</v>
      </c>
      <c r="DD826" s="195">
        <f t="shared" si="686"/>
        <v>2.5711780128624668</v>
      </c>
      <c r="DE826" s="195">
        <f t="shared" si="687"/>
        <v>114.63323097987504</v>
      </c>
      <c r="DF826" s="195">
        <f t="shared" si="688"/>
        <v>453.2021841858907</v>
      </c>
    </row>
    <row r="827" spans="89:110" x14ac:dyDescent="0.2">
      <c r="CK827" s="189">
        <v>825</v>
      </c>
      <c r="CL827" s="190">
        <f>'Litter calculation'!G$30+CK827</f>
        <v>43500</v>
      </c>
      <c r="CM827" s="193">
        <f t="shared" si="678"/>
        <v>2</v>
      </c>
      <c r="CN827" s="189">
        <f t="shared" si="672"/>
        <v>0.9</v>
      </c>
      <c r="CO827" s="194">
        <f t="shared" si="673"/>
        <v>0.45</v>
      </c>
      <c r="CP827" s="194">
        <f t="shared" si="674"/>
        <v>0.2</v>
      </c>
      <c r="CQ827" s="189">
        <f t="shared" si="675"/>
        <v>0.36870000000000003</v>
      </c>
      <c r="CR827" s="189">
        <f t="shared" si="692"/>
        <v>3.687E-2</v>
      </c>
      <c r="CS827" s="189">
        <f t="shared" si="692"/>
        <v>3.687E-2</v>
      </c>
      <c r="CT827" s="189">
        <f t="shared" si="676"/>
        <v>2.9389999999999999E-2</v>
      </c>
      <c r="CU827" s="189">
        <f t="shared" si="693"/>
        <v>2.9390000000000002E-3</v>
      </c>
      <c r="CV827" s="189">
        <f t="shared" si="693"/>
        <v>2.9390000000000002E-3</v>
      </c>
      <c r="CW827" s="189">
        <f t="shared" si="677"/>
        <v>4.6999999999999999E-4</v>
      </c>
      <c r="CX827" s="189">
        <f t="shared" si="694"/>
        <v>4.6999999999999997E-5</v>
      </c>
      <c r="CY827" s="189">
        <f t="shared" si="694"/>
        <v>4.6999999999999997E-5</v>
      </c>
      <c r="CZ827" s="195">
        <f t="shared" si="682"/>
        <v>11.003902289372824</v>
      </c>
      <c r="DA827" s="195">
        <f t="shared" si="683"/>
        <v>192.97396726940011</v>
      </c>
      <c r="DB827" s="195">
        <f t="shared" si="684"/>
        <v>2.7687599838573806</v>
      </c>
      <c r="DC827" s="195">
        <f t="shared" si="685"/>
        <v>130.17818819078275</v>
      </c>
      <c r="DD827" s="195">
        <f t="shared" si="686"/>
        <v>2.5710064143710443</v>
      </c>
      <c r="DE827" s="195">
        <f t="shared" si="687"/>
        <v>114.82046934462942</v>
      </c>
      <c r="DF827" s="195">
        <f t="shared" si="688"/>
        <v>454.31629349241354</v>
      </c>
    </row>
    <row r="828" spans="89:110" x14ac:dyDescent="0.2">
      <c r="CK828" s="189">
        <v>826</v>
      </c>
      <c r="CL828" s="190">
        <f>'Litter calculation'!G$30+CK828</f>
        <v>43501</v>
      </c>
      <c r="CM828" s="193">
        <f t="shared" si="678"/>
        <v>2</v>
      </c>
      <c r="CN828" s="189">
        <f t="shared" si="672"/>
        <v>0.9</v>
      </c>
      <c r="CO828" s="194">
        <f t="shared" si="673"/>
        <v>0.45</v>
      </c>
      <c r="CP828" s="194">
        <f t="shared" si="674"/>
        <v>0.2</v>
      </c>
      <c r="CQ828" s="189">
        <f t="shared" si="675"/>
        <v>0.36870000000000003</v>
      </c>
      <c r="CR828" s="189">
        <f t="shared" si="692"/>
        <v>3.687E-2</v>
      </c>
      <c r="CS828" s="189">
        <f t="shared" si="692"/>
        <v>3.687E-2</v>
      </c>
      <c r="CT828" s="189">
        <f t="shared" si="676"/>
        <v>2.9389999999999999E-2</v>
      </c>
      <c r="CU828" s="189">
        <f t="shared" si="693"/>
        <v>2.9390000000000002E-3</v>
      </c>
      <c r="CV828" s="189">
        <f t="shared" si="693"/>
        <v>2.9390000000000002E-3</v>
      </c>
      <c r="CW828" s="189">
        <f t="shared" si="677"/>
        <v>4.6999999999999999E-4</v>
      </c>
      <c r="CX828" s="189">
        <f t="shared" si="694"/>
        <v>4.6999999999999997E-5</v>
      </c>
      <c r="CY828" s="189">
        <f t="shared" si="694"/>
        <v>4.6999999999999997E-5</v>
      </c>
      <c r="CZ828" s="195">
        <f t="shared" si="682"/>
        <v>11.017033815075248</v>
      </c>
      <c r="DA828" s="195">
        <f t="shared" si="683"/>
        <v>193.45146081541938</v>
      </c>
      <c r="DB828" s="195">
        <f t="shared" si="684"/>
        <v>2.7772260444468104</v>
      </c>
      <c r="DC828" s="195">
        <f t="shared" si="685"/>
        <v>130.60547845971735</v>
      </c>
      <c r="DD828" s="195">
        <f t="shared" si="686"/>
        <v>2.5708353194672036</v>
      </c>
      <c r="DE828" s="195">
        <f t="shared" si="687"/>
        <v>115.00769890938744</v>
      </c>
      <c r="DF828" s="195">
        <f t="shared" si="688"/>
        <v>455.42973336351349</v>
      </c>
    </row>
    <row r="829" spans="89:110" x14ac:dyDescent="0.2">
      <c r="CK829" s="189">
        <v>827</v>
      </c>
      <c r="CL829" s="190">
        <f>'Litter calculation'!G$30+CK829</f>
        <v>43502</v>
      </c>
      <c r="CM829" s="193">
        <f t="shared" si="678"/>
        <v>2</v>
      </c>
      <c r="CN829" s="189">
        <f t="shared" si="672"/>
        <v>0.9</v>
      </c>
      <c r="CO829" s="194">
        <f t="shared" si="673"/>
        <v>0.45</v>
      </c>
      <c r="CP829" s="194">
        <f t="shared" si="674"/>
        <v>0.2</v>
      </c>
      <c r="CQ829" s="189">
        <f t="shared" si="675"/>
        <v>0.36870000000000003</v>
      </c>
      <c r="CR829" s="189">
        <f t="shared" si="692"/>
        <v>3.687E-2</v>
      </c>
      <c r="CS829" s="189">
        <f t="shared" si="692"/>
        <v>3.687E-2</v>
      </c>
      <c r="CT829" s="189">
        <f t="shared" si="676"/>
        <v>2.9389999999999999E-2</v>
      </c>
      <c r="CU829" s="189">
        <f t="shared" si="693"/>
        <v>2.9390000000000002E-3</v>
      </c>
      <c r="CV829" s="189">
        <f t="shared" si="693"/>
        <v>2.9390000000000002E-3</v>
      </c>
      <c r="CW829" s="189">
        <f t="shared" si="677"/>
        <v>4.6999999999999999E-4</v>
      </c>
      <c r="CX829" s="189">
        <f t="shared" si="694"/>
        <v>4.6999999999999997E-5</v>
      </c>
      <c r="CY829" s="189">
        <f t="shared" si="694"/>
        <v>4.6999999999999997E-5</v>
      </c>
      <c r="CZ829" s="195">
        <f t="shared" si="682"/>
        <v>11.029785021405825</v>
      </c>
      <c r="DA829" s="195">
        <f t="shared" si="683"/>
        <v>193.92872999220293</v>
      </c>
      <c r="DB829" s="195">
        <f t="shared" si="684"/>
        <v>2.7856672598121084</v>
      </c>
      <c r="DC829" s="195">
        <f t="shared" si="685"/>
        <v>131.03274864648125</v>
      </c>
      <c r="DD829" s="195">
        <f t="shared" si="686"/>
        <v>2.5706647266730736</v>
      </c>
      <c r="DE829" s="195">
        <f t="shared" si="687"/>
        <v>115.19491967456273</v>
      </c>
      <c r="DF829" s="195">
        <f t="shared" si="688"/>
        <v>456.5425153211379</v>
      </c>
    </row>
    <row r="830" spans="89:110" x14ac:dyDescent="0.2">
      <c r="CK830" s="189">
        <v>828</v>
      </c>
      <c r="CL830" s="190">
        <f>'Litter calculation'!G$30+CK830</f>
        <v>43503</v>
      </c>
      <c r="CM830" s="193">
        <f t="shared" si="678"/>
        <v>2</v>
      </c>
      <c r="CN830" s="189">
        <f t="shared" si="672"/>
        <v>0.9</v>
      </c>
      <c r="CO830" s="194">
        <f t="shared" si="673"/>
        <v>0.45</v>
      </c>
      <c r="CP830" s="194">
        <f t="shared" si="674"/>
        <v>0.2</v>
      </c>
      <c r="CQ830" s="189">
        <f t="shared" si="675"/>
        <v>0.36870000000000003</v>
      </c>
      <c r="CR830" s="189">
        <f t="shared" si="692"/>
        <v>3.687E-2</v>
      </c>
      <c r="CS830" s="189">
        <f t="shared" si="692"/>
        <v>3.687E-2</v>
      </c>
      <c r="CT830" s="189">
        <f t="shared" si="676"/>
        <v>2.9389999999999999E-2</v>
      </c>
      <c r="CU830" s="189">
        <f t="shared" si="693"/>
        <v>2.9390000000000002E-3</v>
      </c>
      <c r="CV830" s="189">
        <f t="shared" si="693"/>
        <v>2.9390000000000002E-3</v>
      </c>
      <c r="CW830" s="189">
        <f t="shared" si="677"/>
        <v>4.6999999999999999E-4</v>
      </c>
      <c r="CX830" s="189">
        <f t="shared" si="694"/>
        <v>4.6999999999999997E-5</v>
      </c>
      <c r="CY830" s="189">
        <f t="shared" si="694"/>
        <v>4.6999999999999997E-5</v>
      </c>
      <c r="CZ830" s="195">
        <f t="shared" si="682"/>
        <v>11.042166923293657</v>
      </c>
      <c r="DA830" s="195">
        <f t="shared" si="683"/>
        <v>194.40577490517953</v>
      </c>
      <c r="DB830" s="195">
        <f t="shared" si="684"/>
        <v>2.7940837028661902</v>
      </c>
      <c r="DC830" s="195">
        <f t="shared" si="685"/>
        <v>131.45999875201829</v>
      </c>
      <c r="DD830" s="195">
        <f t="shared" si="686"/>
        <v>2.5704946345151205</v>
      </c>
      <c r="DE830" s="195">
        <f t="shared" si="687"/>
        <v>115.38213164056883</v>
      </c>
      <c r="DF830" s="195">
        <f t="shared" si="688"/>
        <v>457.65465055844163</v>
      </c>
    </row>
    <row r="831" spans="89:110" x14ac:dyDescent="0.2">
      <c r="CK831" s="189">
        <v>829</v>
      </c>
      <c r="CL831" s="190">
        <f>'Litter calculation'!G$30+CK831</f>
        <v>43504</v>
      </c>
      <c r="CM831" s="193">
        <f t="shared" si="678"/>
        <v>2</v>
      </c>
      <c r="CN831" s="189">
        <f t="shared" si="672"/>
        <v>0.9</v>
      </c>
      <c r="CO831" s="194">
        <f t="shared" si="673"/>
        <v>0.45</v>
      </c>
      <c r="CP831" s="194">
        <f t="shared" si="674"/>
        <v>0.2</v>
      </c>
      <c r="CQ831" s="189">
        <f t="shared" si="675"/>
        <v>0.36870000000000003</v>
      </c>
      <c r="CR831" s="189">
        <f t="shared" si="692"/>
        <v>3.687E-2</v>
      </c>
      <c r="CS831" s="189">
        <f t="shared" si="692"/>
        <v>3.687E-2</v>
      </c>
      <c r="CT831" s="189">
        <f t="shared" si="676"/>
        <v>2.9389999999999999E-2</v>
      </c>
      <c r="CU831" s="189">
        <f t="shared" si="693"/>
        <v>2.9390000000000002E-3</v>
      </c>
      <c r="CV831" s="189">
        <f t="shared" si="693"/>
        <v>2.9390000000000002E-3</v>
      </c>
      <c r="CW831" s="189">
        <f t="shared" si="677"/>
        <v>4.6999999999999999E-4</v>
      </c>
      <c r="CX831" s="189">
        <f t="shared" si="694"/>
        <v>4.6999999999999997E-5</v>
      </c>
      <c r="CY831" s="189">
        <f t="shared" si="694"/>
        <v>4.6999999999999997E-5</v>
      </c>
      <c r="CZ831" s="195">
        <f t="shared" si="682"/>
        <v>11.054190216650007</v>
      </c>
      <c r="DA831" s="195">
        <f t="shared" si="683"/>
        <v>194.88259565972837</v>
      </c>
      <c r="DB831" s="195">
        <f t="shared" si="684"/>
        <v>2.8024754463079957</v>
      </c>
      <c r="DC831" s="195">
        <f t="shared" si="685"/>
        <v>131.88722877727227</v>
      </c>
      <c r="DD831" s="195">
        <f t="shared" si="686"/>
        <v>2.5703250415241343</v>
      </c>
      <c r="DE831" s="195">
        <f t="shared" si="687"/>
        <v>115.5693348078193</v>
      </c>
      <c r="DF831" s="195">
        <f t="shared" si="688"/>
        <v>458.76614994930208</v>
      </c>
    </row>
    <row r="832" spans="89:110" x14ac:dyDescent="0.2">
      <c r="CK832" s="189">
        <v>830</v>
      </c>
      <c r="CL832" s="190">
        <f>'Litter calculation'!G$30+CK832</f>
        <v>43505</v>
      </c>
      <c r="CM832" s="193">
        <f t="shared" si="678"/>
        <v>2</v>
      </c>
      <c r="CN832" s="189">
        <f t="shared" si="672"/>
        <v>0.9</v>
      </c>
      <c r="CO832" s="194">
        <f t="shared" si="673"/>
        <v>0.45</v>
      </c>
      <c r="CP832" s="194">
        <f t="shared" si="674"/>
        <v>0.2</v>
      </c>
      <c r="CQ832" s="189">
        <f t="shared" si="675"/>
        <v>0.36870000000000003</v>
      </c>
      <c r="CR832" s="189">
        <f t="shared" si="692"/>
        <v>3.687E-2</v>
      </c>
      <c r="CS832" s="189">
        <f t="shared" si="692"/>
        <v>3.687E-2</v>
      </c>
      <c r="CT832" s="189">
        <f t="shared" si="676"/>
        <v>2.9389999999999999E-2</v>
      </c>
      <c r="CU832" s="189">
        <f t="shared" si="693"/>
        <v>2.9390000000000002E-3</v>
      </c>
      <c r="CV832" s="189">
        <f t="shared" si="693"/>
        <v>2.9390000000000002E-3</v>
      </c>
      <c r="CW832" s="189">
        <f t="shared" si="677"/>
        <v>4.6999999999999999E-4</v>
      </c>
      <c r="CX832" s="189">
        <f t="shared" si="694"/>
        <v>4.6999999999999997E-5</v>
      </c>
      <c r="CY832" s="189">
        <f t="shared" si="694"/>
        <v>4.6999999999999997E-5</v>
      </c>
      <c r="CZ832" s="195">
        <f t="shared" si="682"/>
        <v>11.065865287607798</v>
      </c>
      <c r="DA832" s="195">
        <f t="shared" si="683"/>
        <v>195.35919236117917</v>
      </c>
      <c r="DB832" s="195">
        <f t="shared" si="684"/>
        <v>2.8108425626231153</v>
      </c>
      <c r="DC832" s="195">
        <f t="shared" si="685"/>
        <v>132.31443872318692</v>
      </c>
      <c r="DD832" s="195">
        <f t="shared" si="686"/>
        <v>2.5701559462352175</v>
      </c>
      <c r="DE832" s="195">
        <f t="shared" si="687"/>
        <v>115.75652917672767</v>
      </c>
      <c r="DF832" s="195">
        <f t="shared" si="688"/>
        <v>459.87702405755988</v>
      </c>
    </row>
    <row r="833" spans="89:110" x14ac:dyDescent="0.2">
      <c r="CK833" s="189">
        <v>831</v>
      </c>
      <c r="CL833" s="190">
        <f>'Litter calculation'!G$30+CK833</f>
        <v>43506</v>
      </c>
      <c r="CM833" s="193">
        <f t="shared" si="678"/>
        <v>2</v>
      </c>
      <c r="CN833" s="189">
        <f t="shared" si="672"/>
        <v>0.9</v>
      </c>
      <c r="CO833" s="194">
        <f t="shared" si="673"/>
        <v>0.45</v>
      </c>
      <c r="CP833" s="194">
        <f t="shared" si="674"/>
        <v>0.2</v>
      </c>
      <c r="CQ833" s="189">
        <f t="shared" si="675"/>
        <v>0.36870000000000003</v>
      </c>
      <c r="CR833" s="189">
        <f t="shared" si="692"/>
        <v>3.687E-2</v>
      </c>
      <c r="CS833" s="189">
        <f t="shared" si="692"/>
        <v>3.687E-2</v>
      </c>
      <c r="CT833" s="189">
        <f t="shared" si="676"/>
        <v>2.9389999999999999E-2</v>
      </c>
      <c r="CU833" s="189">
        <f t="shared" si="693"/>
        <v>2.9390000000000002E-3</v>
      </c>
      <c r="CV833" s="189">
        <f t="shared" si="693"/>
        <v>2.9390000000000002E-3</v>
      </c>
      <c r="CW833" s="189">
        <f t="shared" si="677"/>
        <v>4.6999999999999999E-4</v>
      </c>
      <c r="CX833" s="189">
        <f t="shared" si="694"/>
        <v>4.6999999999999997E-5</v>
      </c>
      <c r="CY833" s="189">
        <f t="shared" si="694"/>
        <v>4.6999999999999997E-5</v>
      </c>
      <c r="CZ833" s="195">
        <f t="shared" si="682"/>
        <v>11.077202221493511</v>
      </c>
      <c r="DA833" s="195">
        <f t="shared" si="683"/>
        <v>195.83556511481217</v>
      </c>
      <c r="DB833" s="195">
        <f t="shared" si="684"/>
        <v>2.819185124084417</v>
      </c>
      <c r="DC833" s="195">
        <f t="shared" si="685"/>
        <v>132.74162859070594</v>
      </c>
      <c r="DD833" s="195">
        <f t="shared" si="686"/>
        <v>2.5699873471877708</v>
      </c>
      <c r="DE833" s="195">
        <f t="shared" si="687"/>
        <v>115.94371474770745</v>
      </c>
      <c r="DF833" s="195">
        <f t="shared" si="688"/>
        <v>460.98728314599123</v>
      </c>
    </row>
    <row r="834" spans="89:110" x14ac:dyDescent="0.2">
      <c r="CK834" s="189">
        <v>832</v>
      </c>
      <c r="CL834" s="190">
        <f>'Litter calculation'!G$30+CK834</f>
        <v>43507</v>
      </c>
      <c r="CM834" s="193">
        <f t="shared" si="678"/>
        <v>2</v>
      </c>
      <c r="CN834" s="189">
        <f t="shared" si="672"/>
        <v>0.9</v>
      </c>
      <c r="CO834" s="194">
        <f t="shared" si="673"/>
        <v>0.45</v>
      </c>
      <c r="CP834" s="194">
        <f t="shared" si="674"/>
        <v>0.2</v>
      </c>
      <c r="CQ834" s="189">
        <f t="shared" si="675"/>
        <v>0.36870000000000003</v>
      </c>
      <c r="CR834" s="189">
        <f t="shared" si="692"/>
        <v>3.687E-2</v>
      </c>
      <c r="CS834" s="189">
        <f t="shared" si="692"/>
        <v>3.687E-2</v>
      </c>
      <c r="CT834" s="189">
        <f t="shared" si="676"/>
        <v>2.9389999999999999E-2</v>
      </c>
      <c r="CU834" s="189">
        <f t="shared" si="693"/>
        <v>2.9390000000000002E-3</v>
      </c>
      <c r="CV834" s="189">
        <f t="shared" si="693"/>
        <v>2.9390000000000002E-3</v>
      </c>
      <c r="CW834" s="189">
        <f t="shared" si="677"/>
        <v>4.6999999999999999E-4</v>
      </c>
      <c r="CX834" s="189">
        <f t="shared" si="694"/>
        <v>4.6999999999999997E-5</v>
      </c>
      <c r="CY834" s="189">
        <f t="shared" si="694"/>
        <v>4.6999999999999997E-5</v>
      </c>
      <c r="CZ834" s="195">
        <f t="shared" si="682"/>
        <v>11.088210811539232</v>
      </c>
      <c r="DA834" s="195">
        <f t="shared" si="683"/>
        <v>196.31171402585809</v>
      </c>
      <c r="DB834" s="195">
        <f t="shared" si="684"/>
        <v>2.8275032027526712</v>
      </c>
      <c r="DC834" s="195">
        <f t="shared" si="685"/>
        <v>133.16879838077304</v>
      </c>
      <c r="DD834" s="195">
        <f t="shared" si="686"/>
        <v>2.5698192429254814</v>
      </c>
      <c r="DE834" s="195">
        <f t="shared" si="687"/>
        <v>116.13089152117213</v>
      </c>
      <c r="DF834" s="195">
        <f t="shared" si="688"/>
        <v>462.09693718502064</v>
      </c>
    </row>
    <row r="835" spans="89:110" x14ac:dyDescent="0.2">
      <c r="CK835" s="189">
        <v>833</v>
      </c>
      <c r="CL835" s="190">
        <f>'Litter calculation'!G$30+CK835</f>
        <v>43508</v>
      </c>
      <c r="CM835" s="193">
        <f t="shared" si="678"/>
        <v>2</v>
      </c>
      <c r="CN835" s="189">
        <f t="shared" ref="CN835:CN898" si="695">IF($CM835=12,D$37,IF($CM835&lt;=2,D$37,IF($CM835&lt;=5,D$40,IF($CM835&lt;=8,D$43,D$46))))</f>
        <v>0.9</v>
      </c>
      <c r="CO835" s="194">
        <f t="shared" ref="CO835:CO898" si="696">IF($CM835=12,D$39,IF($CM835&lt;=2,D$39,IF($CM835&lt;=5,D$42,IF($CM835&lt;=8,D$45,D$48))))</f>
        <v>0.45</v>
      </c>
      <c r="CP835" s="194">
        <f t="shared" ref="CP835:CP898" si="697">IF($CM835=12,D$38,IF($CM835&lt;=2,D$38,IF($CM835&lt;=5,D$41,IF($CM835&lt;=8,D$44,D$47))))</f>
        <v>0.2</v>
      </c>
      <c r="CQ835" s="189">
        <f t="shared" ref="CQ835:CQ898" si="698">IF($CM835=12,$D$49,IF($CM835&lt;=2,$D$49,IF($CM835&lt;=5,$D$51,IF($CM835&lt;=8,$D$53,$D$55))))</f>
        <v>0.36870000000000003</v>
      </c>
      <c r="CR835" s="189">
        <f t="shared" si="692"/>
        <v>3.687E-2</v>
      </c>
      <c r="CS835" s="189">
        <f t="shared" si="692"/>
        <v>3.687E-2</v>
      </c>
      <c r="CT835" s="189">
        <f t="shared" ref="CT835:CT898" si="699">IF($CM835=12,$D$57,IF($CM835&lt;=2,$D$57,IF($CM835&lt;=5,$D$59,IF($CM835&lt;=8,$D$61,$D$63))))</f>
        <v>2.9389999999999999E-2</v>
      </c>
      <c r="CU835" s="189">
        <f t="shared" si="693"/>
        <v>2.9390000000000002E-3</v>
      </c>
      <c r="CV835" s="189">
        <f t="shared" si="693"/>
        <v>2.9390000000000002E-3</v>
      </c>
      <c r="CW835" s="189">
        <f t="shared" ref="CW835:CW898" si="700">IF($CM835=12,$D$65,IF($CM835&lt;=2,$D$65,IF($CM835&lt;=5,$D$67,IF($CM835&lt;=8,$D$69,$D$71))))</f>
        <v>4.6999999999999999E-4</v>
      </c>
      <c r="CX835" s="189">
        <f t="shared" si="694"/>
        <v>4.6999999999999997E-5</v>
      </c>
      <c r="CY835" s="189">
        <f t="shared" si="694"/>
        <v>4.6999999999999997E-5</v>
      </c>
      <c r="CZ835" s="195">
        <f t="shared" si="682"/>
        <v>11.098900567342385</v>
      </c>
      <c r="DA835" s="195">
        <f t="shared" si="683"/>
        <v>196.78763919949822</v>
      </c>
      <c r="DB835" s="195">
        <f t="shared" si="684"/>
        <v>2.8357968704771728</v>
      </c>
      <c r="DC835" s="195">
        <f t="shared" si="685"/>
        <v>133.59594809433179</v>
      </c>
      <c r="DD835" s="195">
        <f t="shared" si="686"/>
        <v>2.5696516319963107</v>
      </c>
      <c r="DE835" s="195">
        <f t="shared" si="687"/>
        <v>116.3180594975352</v>
      </c>
      <c r="DF835" s="195">
        <f t="shared" si="688"/>
        <v>463.20599586118107</v>
      </c>
    </row>
    <row r="836" spans="89:110" x14ac:dyDescent="0.2">
      <c r="CK836" s="189">
        <v>834</v>
      </c>
      <c r="CL836" s="190">
        <f>'Litter calculation'!G$30+CK836</f>
        <v>43509</v>
      </c>
      <c r="CM836" s="193">
        <f t="shared" ref="CM836:CM899" si="701">MONTH(CL836)</f>
        <v>2</v>
      </c>
      <c r="CN836" s="189">
        <f t="shared" si="695"/>
        <v>0.9</v>
      </c>
      <c r="CO836" s="194">
        <f t="shared" si="696"/>
        <v>0.45</v>
      </c>
      <c r="CP836" s="194">
        <f t="shared" si="697"/>
        <v>0.2</v>
      </c>
      <c r="CQ836" s="189">
        <f t="shared" si="698"/>
        <v>0.36870000000000003</v>
      </c>
      <c r="CR836" s="189">
        <f t="shared" si="692"/>
        <v>3.687E-2</v>
      </c>
      <c r="CS836" s="189">
        <f t="shared" si="692"/>
        <v>3.687E-2</v>
      </c>
      <c r="CT836" s="189">
        <f t="shared" si="699"/>
        <v>2.9389999999999999E-2</v>
      </c>
      <c r="CU836" s="189">
        <f t="shared" si="693"/>
        <v>2.9390000000000002E-3</v>
      </c>
      <c r="CV836" s="189">
        <f t="shared" si="693"/>
        <v>2.9390000000000002E-3</v>
      </c>
      <c r="CW836" s="189">
        <f t="shared" si="700"/>
        <v>4.6999999999999999E-4</v>
      </c>
      <c r="CX836" s="189">
        <f t="shared" si="694"/>
        <v>4.6999999999999997E-5</v>
      </c>
      <c r="CY836" s="189">
        <f t="shared" si="694"/>
        <v>4.6999999999999997E-5</v>
      </c>
      <c r="CZ836" s="195">
        <f t="shared" si="682"/>
        <v>11.109280723080444</v>
      </c>
      <c r="DA836" s="195">
        <f t="shared" si="683"/>
        <v>197.26334074086444</v>
      </c>
      <c r="DB836" s="195">
        <f t="shared" si="684"/>
        <v>2.8440661988963609</v>
      </c>
      <c r="DC836" s="195">
        <f t="shared" si="685"/>
        <v>134.02307773232579</v>
      </c>
      <c r="DD836" s="195">
        <f t="shared" si="686"/>
        <v>2.5694845129524815</v>
      </c>
      <c r="DE836" s="195">
        <f t="shared" si="687"/>
        <v>116.50521867721011</v>
      </c>
      <c r="DF836" s="195">
        <f t="shared" si="688"/>
        <v>464.31446858532968</v>
      </c>
    </row>
    <row r="837" spans="89:110" x14ac:dyDescent="0.2">
      <c r="CK837" s="189">
        <v>835</v>
      </c>
      <c r="CL837" s="190">
        <f>'Litter calculation'!G$30+CK837</f>
        <v>43510</v>
      </c>
      <c r="CM837" s="193">
        <f t="shared" si="701"/>
        <v>2</v>
      </c>
      <c r="CN837" s="189">
        <f t="shared" si="695"/>
        <v>0.9</v>
      </c>
      <c r="CO837" s="194">
        <f t="shared" si="696"/>
        <v>0.45</v>
      </c>
      <c r="CP837" s="194">
        <f t="shared" si="697"/>
        <v>0.2</v>
      </c>
      <c r="CQ837" s="189">
        <f t="shared" si="698"/>
        <v>0.36870000000000003</v>
      </c>
      <c r="CR837" s="189">
        <f t="shared" si="692"/>
        <v>3.687E-2</v>
      </c>
      <c r="CS837" s="189">
        <f t="shared" si="692"/>
        <v>3.687E-2</v>
      </c>
      <c r="CT837" s="189">
        <f t="shared" si="699"/>
        <v>2.9389999999999999E-2</v>
      </c>
      <c r="CU837" s="189">
        <f t="shared" si="693"/>
        <v>2.9390000000000002E-3</v>
      </c>
      <c r="CV837" s="189">
        <f t="shared" si="693"/>
        <v>2.9390000000000002E-3</v>
      </c>
      <c r="CW837" s="189">
        <f t="shared" si="700"/>
        <v>4.6999999999999999E-4</v>
      </c>
      <c r="CX837" s="189">
        <f t="shared" si="694"/>
        <v>4.6999999999999997E-5</v>
      </c>
      <c r="CY837" s="189">
        <f t="shared" si="694"/>
        <v>4.6999999999999997E-5</v>
      </c>
      <c r="CZ837" s="195">
        <f t="shared" si="682"/>
        <v>11.119360245487734</v>
      </c>
      <c r="DA837" s="195">
        <f t="shared" si="683"/>
        <v>197.73881875503923</v>
      </c>
      <c r="DB837" s="195">
        <f t="shared" si="684"/>
        <v>2.8523112594384386</v>
      </c>
      <c r="DC837" s="195">
        <f t="shared" si="685"/>
        <v>134.45018729569856</v>
      </c>
      <c r="DD837" s="195">
        <f t="shared" si="686"/>
        <v>2.5693178843504647</v>
      </c>
      <c r="DE837" s="195">
        <f t="shared" si="687"/>
        <v>116.69236906061029</v>
      </c>
      <c r="DF837" s="195">
        <f t="shared" si="688"/>
        <v>465.42236450062472</v>
      </c>
    </row>
    <row r="838" spans="89:110" x14ac:dyDescent="0.2">
      <c r="CK838" s="189">
        <v>836</v>
      </c>
      <c r="CL838" s="190">
        <f>'Litter calculation'!G$30+CK838</f>
        <v>43511</v>
      </c>
      <c r="CM838" s="193">
        <f t="shared" si="701"/>
        <v>2</v>
      </c>
      <c r="CN838" s="189">
        <f t="shared" si="695"/>
        <v>0.9</v>
      </c>
      <c r="CO838" s="194">
        <f t="shared" si="696"/>
        <v>0.45</v>
      </c>
      <c r="CP838" s="194">
        <f t="shared" si="697"/>
        <v>0.2</v>
      </c>
      <c r="CQ838" s="189">
        <f t="shared" si="698"/>
        <v>0.36870000000000003</v>
      </c>
      <c r="CR838" s="189">
        <f t="shared" si="692"/>
        <v>3.687E-2</v>
      </c>
      <c r="CS838" s="189">
        <f t="shared" si="692"/>
        <v>3.687E-2</v>
      </c>
      <c r="CT838" s="189">
        <f t="shared" si="699"/>
        <v>2.9389999999999999E-2</v>
      </c>
      <c r="CU838" s="189">
        <f t="shared" si="693"/>
        <v>2.9390000000000002E-3</v>
      </c>
      <c r="CV838" s="189">
        <f t="shared" si="693"/>
        <v>2.9390000000000002E-3</v>
      </c>
      <c r="CW838" s="189">
        <f t="shared" si="700"/>
        <v>4.6999999999999999E-4</v>
      </c>
      <c r="CX838" s="189">
        <f t="shared" si="694"/>
        <v>4.6999999999999997E-5</v>
      </c>
      <c r="CY838" s="189">
        <f t="shared" si="694"/>
        <v>4.6999999999999997E-5</v>
      </c>
      <c r="CZ838" s="195">
        <f t="shared" si="682"/>
        <v>11.129147841601208</v>
      </c>
      <c r="DA838" s="195">
        <f t="shared" si="683"/>
        <v>198.21407334705569</v>
      </c>
      <c r="DB838" s="195">
        <f t="shared" si="684"/>
        <v>2.8605321233219896</v>
      </c>
      <c r="DC838" s="195">
        <f t="shared" si="685"/>
        <v>134.87727678539358</v>
      </c>
      <c r="DD838" s="195">
        <f t="shared" si="686"/>
        <v>2.5691517447509682</v>
      </c>
      <c r="DE838" s="195">
        <f t="shared" si="687"/>
        <v>116.87951064814915</v>
      </c>
      <c r="DF838" s="195">
        <f t="shared" si="688"/>
        <v>466.52969249027262</v>
      </c>
    </row>
    <row r="839" spans="89:110" x14ac:dyDescent="0.2">
      <c r="CK839" s="189">
        <v>837</v>
      </c>
      <c r="CL839" s="190">
        <f>'Litter calculation'!G$30+CK839</f>
        <v>43512</v>
      </c>
      <c r="CM839" s="193">
        <f t="shared" si="701"/>
        <v>2</v>
      </c>
      <c r="CN839" s="189">
        <f t="shared" si="695"/>
        <v>0.9</v>
      </c>
      <c r="CO839" s="194">
        <f t="shared" si="696"/>
        <v>0.45</v>
      </c>
      <c r="CP839" s="194">
        <f t="shared" si="697"/>
        <v>0.2</v>
      </c>
      <c r="CQ839" s="189">
        <f t="shared" si="698"/>
        <v>0.36870000000000003</v>
      </c>
      <c r="CR839" s="189">
        <f t="shared" si="692"/>
        <v>3.687E-2</v>
      </c>
      <c r="CS839" s="189">
        <f t="shared" si="692"/>
        <v>3.687E-2</v>
      </c>
      <c r="CT839" s="189">
        <f t="shared" si="699"/>
        <v>2.9389999999999999E-2</v>
      </c>
      <c r="CU839" s="189">
        <f t="shared" si="693"/>
        <v>2.9390000000000002E-3</v>
      </c>
      <c r="CV839" s="189">
        <f t="shared" si="693"/>
        <v>2.9390000000000002E-3</v>
      </c>
      <c r="CW839" s="189">
        <f t="shared" si="700"/>
        <v>4.6999999999999999E-4</v>
      </c>
      <c r="CX839" s="189">
        <f t="shared" si="694"/>
        <v>4.6999999999999997E-5</v>
      </c>
      <c r="CY839" s="189">
        <f t="shared" si="694"/>
        <v>4.6999999999999997E-5</v>
      </c>
      <c r="CZ839" s="195">
        <f t="shared" si="682"/>
        <v>11.138651966281879</v>
      </c>
      <c r="DA839" s="195">
        <f t="shared" si="683"/>
        <v>198.68910462189754</v>
      </c>
      <c r="DB839" s="195">
        <f t="shared" si="684"/>
        <v>2.868728861556594</v>
      </c>
      <c r="DC839" s="195">
        <f t="shared" si="685"/>
        <v>135.30434620235428</v>
      </c>
      <c r="DD839" s="195">
        <f t="shared" si="686"/>
        <v>2.568986092718923</v>
      </c>
      <c r="DE839" s="195">
        <f t="shared" si="687"/>
        <v>117.06664344024009</v>
      </c>
      <c r="DF839" s="195">
        <f t="shared" si="688"/>
        <v>467.63646118504937</v>
      </c>
    </row>
    <row r="840" spans="89:110" x14ac:dyDescent="0.2">
      <c r="CK840" s="189">
        <v>838</v>
      </c>
      <c r="CL840" s="190">
        <f>'Litter calculation'!G$30+CK840</f>
        <v>43513</v>
      </c>
      <c r="CM840" s="193">
        <f t="shared" si="701"/>
        <v>2</v>
      </c>
      <c r="CN840" s="189">
        <f t="shared" si="695"/>
        <v>0.9</v>
      </c>
      <c r="CO840" s="194">
        <f t="shared" si="696"/>
        <v>0.45</v>
      </c>
      <c r="CP840" s="194">
        <f t="shared" si="697"/>
        <v>0.2</v>
      </c>
      <c r="CQ840" s="189">
        <f t="shared" si="698"/>
        <v>0.36870000000000003</v>
      </c>
      <c r="CR840" s="189">
        <f t="shared" si="692"/>
        <v>3.687E-2</v>
      </c>
      <c r="CS840" s="189">
        <f t="shared" si="692"/>
        <v>3.687E-2</v>
      </c>
      <c r="CT840" s="189">
        <f t="shared" si="699"/>
        <v>2.9389999999999999E-2</v>
      </c>
      <c r="CU840" s="189">
        <f t="shared" si="693"/>
        <v>2.9390000000000002E-3</v>
      </c>
      <c r="CV840" s="189">
        <f t="shared" si="693"/>
        <v>2.9390000000000002E-3</v>
      </c>
      <c r="CW840" s="189">
        <f t="shared" si="700"/>
        <v>4.6999999999999999E-4</v>
      </c>
      <c r="CX840" s="189">
        <f t="shared" si="694"/>
        <v>4.6999999999999997E-5</v>
      </c>
      <c r="CY840" s="189">
        <f t="shared" si="694"/>
        <v>4.6999999999999997E-5</v>
      </c>
      <c r="CZ840" s="195">
        <f t="shared" si="682"/>
        <v>11.147880829518417</v>
      </c>
      <c r="DA840" s="195">
        <f t="shared" si="683"/>
        <v>199.16391268449919</v>
      </c>
      <c r="DB840" s="195">
        <f t="shared" si="684"/>
        <v>2.8769015449434407</v>
      </c>
      <c r="DC840" s="195">
        <f t="shared" si="685"/>
        <v>135.7313955475241</v>
      </c>
      <c r="DD840" s="195">
        <f t="shared" si="686"/>
        <v>2.5688209268234723</v>
      </c>
      <c r="DE840" s="195">
        <f t="shared" si="687"/>
        <v>117.25376743729649</v>
      </c>
      <c r="DF840" s="195">
        <f t="shared" si="688"/>
        <v>468.74267897060508</v>
      </c>
    </row>
    <row r="841" spans="89:110" x14ac:dyDescent="0.2">
      <c r="CK841" s="189">
        <v>839</v>
      </c>
      <c r="CL841" s="190">
        <f>'Litter calculation'!G$30+CK841</f>
        <v>43514</v>
      </c>
      <c r="CM841" s="193">
        <f t="shared" si="701"/>
        <v>2</v>
      </c>
      <c r="CN841" s="189">
        <f t="shared" si="695"/>
        <v>0.9</v>
      </c>
      <c r="CO841" s="194">
        <f t="shared" si="696"/>
        <v>0.45</v>
      </c>
      <c r="CP841" s="194">
        <f t="shared" si="697"/>
        <v>0.2</v>
      </c>
      <c r="CQ841" s="189">
        <f t="shared" si="698"/>
        <v>0.36870000000000003</v>
      </c>
      <c r="CR841" s="189">
        <f t="shared" si="692"/>
        <v>3.687E-2</v>
      </c>
      <c r="CS841" s="189">
        <f t="shared" si="692"/>
        <v>3.687E-2</v>
      </c>
      <c r="CT841" s="189">
        <f t="shared" si="699"/>
        <v>2.9389999999999999E-2</v>
      </c>
      <c r="CU841" s="189">
        <f t="shared" si="693"/>
        <v>2.9390000000000002E-3</v>
      </c>
      <c r="CV841" s="189">
        <f t="shared" si="693"/>
        <v>2.9390000000000002E-3</v>
      </c>
      <c r="CW841" s="189">
        <f t="shared" si="700"/>
        <v>4.6999999999999999E-4</v>
      </c>
      <c r="CX841" s="189">
        <f t="shared" si="694"/>
        <v>4.6999999999999997E-5</v>
      </c>
      <c r="CY841" s="189">
        <f t="shared" si="694"/>
        <v>4.6999999999999997E-5</v>
      </c>
      <c r="CZ841" s="195">
        <f t="shared" si="682"/>
        <v>11.156842403519224</v>
      </c>
      <c r="DA841" s="195">
        <f t="shared" si="683"/>
        <v>199.63849763974576</v>
      </c>
      <c r="DB841" s="195">
        <f t="shared" si="684"/>
        <v>2.8850502440759391</v>
      </c>
      <c r="DC841" s="195">
        <f t="shared" si="685"/>
        <v>136.15842482184635</v>
      </c>
      <c r="DD841" s="195">
        <f t="shared" si="686"/>
        <v>2.5686562456379582</v>
      </c>
      <c r="DE841" s="195">
        <f t="shared" si="687"/>
        <v>117.4408826397317</v>
      </c>
      <c r="DF841" s="195">
        <f t="shared" si="688"/>
        <v>469.84835399455693</v>
      </c>
    </row>
    <row r="842" spans="89:110" x14ac:dyDescent="0.2">
      <c r="CK842" s="189">
        <v>840</v>
      </c>
      <c r="CL842" s="190">
        <f>'Litter calculation'!G$30+CK842</f>
        <v>43515</v>
      </c>
      <c r="CM842" s="193">
        <f t="shared" si="701"/>
        <v>2</v>
      </c>
      <c r="CN842" s="189">
        <f t="shared" si="695"/>
        <v>0.9</v>
      </c>
      <c r="CO842" s="194">
        <f t="shared" si="696"/>
        <v>0.45</v>
      </c>
      <c r="CP842" s="194">
        <f t="shared" si="697"/>
        <v>0.2</v>
      </c>
      <c r="CQ842" s="189">
        <f t="shared" si="698"/>
        <v>0.36870000000000003</v>
      </c>
      <c r="CR842" s="189">
        <f t="shared" si="692"/>
        <v>3.687E-2</v>
      </c>
      <c r="CS842" s="189">
        <f t="shared" si="692"/>
        <v>3.687E-2</v>
      </c>
      <c r="CT842" s="189">
        <f t="shared" si="699"/>
        <v>2.9389999999999999E-2</v>
      </c>
      <c r="CU842" s="189">
        <f t="shared" si="693"/>
        <v>2.9390000000000002E-3</v>
      </c>
      <c r="CV842" s="189">
        <f t="shared" si="693"/>
        <v>2.9390000000000002E-3</v>
      </c>
      <c r="CW842" s="189">
        <f t="shared" si="700"/>
        <v>4.6999999999999999E-4</v>
      </c>
      <c r="CX842" s="189">
        <f t="shared" si="694"/>
        <v>4.6999999999999997E-5</v>
      </c>
      <c r="CY842" s="189">
        <f t="shared" si="694"/>
        <v>4.6999999999999997E-5</v>
      </c>
      <c r="CZ842" s="195">
        <f t="shared" si="682"/>
        <v>11.165544429599098</v>
      </c>
      <c r="DA842" s="195">
        <f t="shared" si="683"/>
        <v>200.11285959247306</v>
      </c>
      <c r="DB842" s="195">
        <f t="shared" si="684"/>
        <v>2.89317502934033</v>
      </c>
      <c r="DC842" s="195">
        <f t="shared" si="685"/>
        <v>136.58543402626435</v>
      </c>
      <c r="DD842" s="195">
        <f t="shared" si="686"/>
        <v>2.5684920477399098</v>
      </c>
      <c r="DE842" s="195">
        <f t="shared" si="687"/>
        <v>117.62798904795906</v>
      </c>
      <c r="DF842" s="195">
        <f t="shared" si="688"/>
        <v>470.95349417337582</v>
      </c>
    </row>
    <row r="843" spans="89:110" x14ac:dyDescent="0.2">
      <c r="CK843" s="189">
        <v>841</v>
      </c>
      <c r="CL843" s="190">
        <f>'Litter calculation'!G$30+CK843</f>
        <v>43516</v>
      </c>
      <c r="CM843" s="193">
        <f t="shared" si="701"/>
        <v>2</v>
      </c>
      <c r="CN843" s="189">
        <f t="shared" si="695"/>
        <v>0.9</v>
      </c>
      <c r="CO843" s="194">
        <f t="shared" si="696"/>
        <v>0.45</v>
      </c>
      <c r="CP843" s="194">
        <f t="shared" si="697"/>
        <v>0.2</v>
      </c>
      <c r="CQ843" s="189">
        <f t="shared" si="698"/>
        <v>0.36870000000000003</v>
      </c>
      <c r="CR843" s="189">
        <f t="shared" ref="CR843:CS862" si="702">IF($CM843=12,$D$50,IF($CM843&lt;=2,$D$50,IF($CM843&lt;=5,$D$52,IF($CM843&lt;=8,$D$54,$D$56))))</f>
        <v>3.687E-2</v>
      </c>
      <c r="CS843" s="189">
        <f t="shared" si="702"/>
        <v>3.687E-2</v>
      </c>
      <c r="CT843" s="189">
        <f t="shared" si="699"/>
        <v>2.9389999999999999E-2</v>
      </c>
      <c r="CU843" s="189">
        <f t="shared" ref="CU843:CV862" si="703">IF($CM843=12,$D$58,IF($CM843&lt;=2,$D$58,IF($CM843&lt;=5,$D$60,IF($CM843&lt;=8,$D$62,$D$64))))</f>
        <v>2.9390000000000002E-3</v>
      </c>
      <c r="CV843" s="189">
        <f t="shared" si="703"/>
        <v>2.9390000000000002E-3</v>
      </c>
      <c r="CW843" s="189">
        <f t="shared" si="700"/>
        <v>4.6999999999999999E-4</v>
      </c>
      <c r="CX843" s="189">
        <f t="shared" ref="CX843:CY862" si="704">IF($CM843=12,$D$66,IF($CM843&lt;=2,$D$66,IF($CM843&lt;=5,$D$68,IF($CM843&lt;=8,$D$70,$D$72))))</f>
        <v>4.6999999999999997E-5</v>
      </c>
      <c r="CY843" s="189">
        <f t="shared" si="704"/>
        <v>4.6999999999999997E-5</v>
      </c>
      <c r="CZ843" s="195">
        <f t="shared" si="682"/>
        <v>11.173994424866445</v>
      </c>
      <c r="DA843" s="195">
        <f t="shared" si="683"/>
        <v>200.58699864746765</v>
      </c>
      <c r="DB843" s="195">
        <f t="shared" si="684"/>
        <v>2.9012759709162919</v>
      </c>
      <c r="DC843" s="195">
        <f t="shared" si="685"/>
        <v>137.01242316172139</v>
      </c>
      <c r="DD843" s="195">
        <f t="shared" si="686"/>
        <v>2.5683283317110299</v>
      </c>
      <c r="DE843" s="195">
        <f t="shared" si="687"/>
        <v>117.81508666239189</v>
      </c>
      <c r="DF843" s="195">
        <f t="shared" si="688"/>
        <v>472.05810719907464</v>
      </c>
    </row>
    <row r="844" spans="89:110" x14ac:dyDescent="0.2">
      <c r="CK844" s="189">
        <v>842</v>
      </c>
      <c r="CL844" s="190">
        <f>'Litter calculation'!G$30+CK844</f>
        <v>43517</v>
      </c>
      <c r="CM844" s="193">
        <f t="shared" si="701"/>
        <v>2</v>
      </c>
      <c r="CN844" s="189">
        <f t="shared" si="695"/>
        <v>0.9</v>
      </c>
      <c r="CO844" s="194">
        <f t="shared" si="696"/>
        <v>0.45</v>
      </c>
      <c r="CP844" s="194">
        <f t="shared" si="697"/>
        <v>0.2</v>
      </c>
      <c r="CQ844" s="189">
        <f t="shared" si="698"/>
        <v>0.36870000000000003</v>
      </c>
      <c r="CR844" s="189">
        <f t="shared" si="702"/>
        <v>3.687E-2</v>
      </c>
      <c r="CS844" s="189">
        <f t="shared" si="702"/>
        <v>3.687E-2</v>
      </c>
      <c r="CT844" s="189">
        <f t="shared" si="699"/>
        <v>2.9389999999999999E-2</v>
      </c>
      <c r="CU844" s="189">
        <f t="shared" si="703"/>
        <v>2.9390000000000002E-3</v>
      </c>
      <c r="CV844" s="189">
        <f t="shared" si="703"/>
        <v>2.9390000000000002E-3</v>
      </c>
      <c r="CW844" s="189">
        <f t="shared" si="700"/>
        <v>4.6999999999999999E-4</v>
      </c>
      <c r="CX844" s="189">
        <f t="shared" si="704"/>
        <v>4.6999999999999997E-5</v>
      </c>
      <c r="CY844" s="189">
        <f t="shared" si="704"/>
        <v>4.6999999999999997E-5</v>
      </c>
      <c r="CZ844" s="195">
        <f t="shared" si="682"/>
        <v>11.182199688716818</v>
      </c>
      <c r="DA844" s="195">
        <f t="shared" si="683"/>
        <v>201.06091490946685</v>
      </c>
      <c r="DB844" s="195">
        <f t="shared" si="684"/>
        <v>2.9093531387775484</v>
      </c>
      <c r="DC844" s="195">
        <f t="shared" si="685"/>
        <v>137.43939222916066</v>
      </c>
      <c r="DD844" s="195">
        <f t="shared" si="686"/>
        <v>2.5681650961371845</v>
      </c>
      <c r="DE844" s="195">
        <f t="shared" si="687"/>
        <v>118.00217548344349</v>
      </c>
      <c r="DF844" s="195">
        <f t="shared" si="688"/>
        <v>473.1622005457026</v>
      </c>
    </row>
    <row r="845" spans="89:110" x14ac:dyDescent="0.2">
      <c r="CK845" s="189">
        <v>843</v>
      </c>
      <c r="CL845" s="190">
        <f>'Litter calculation'!G$30+CK845</f>
        <v>43518</v>
      </c>
      <c r="CM845" s="193">
        <f t="shared" si="701"/>
        <v>2</v>
      </c>
      <c r="CN845" s="189">
        <f t="shared" si="695"/>
        <v>0.9</v>
      </c>
      <c r="CO845" s="194">
        <f t="shared" si="696"/>
        <v>0.45</v>
      </c>
      <c r="CP845" s="194">
        <f t="shared" si="697"/>
        <v>0.2</v>
      </c>
      <c r="CQ845" s="189">
        <f t="shared" si="698"/>
        <v>0.36870000000000003</v>
      </c>
      <c r="CR845" s="189">
        <f t="shared" si="702"/>
        <v>3.687E-2</v>
      </c>
      <c r="CS845" s="189">
        <f t="shared" si="702"/>
        <v>3.687E-2</v>
      </c>
      <c r="CT845" s="189">
        <f t="shared" si="699"/>
        <v>2.9389999999999999E-2</v>
      </c>
      <c r="CU845" s="189">
        <f t="shared" si="703"/>
        <v>2.9390000000000002E-3</v>
      </c>
      <c r="CV845" s="189">
        <f t="shared" si="703"/>
        <v>2.9390000000000002E-3</v>
      </c>
      <c r="CW845" s="189">
        <f t="shared" si="700"/>
        <v>4.6999999999999999E-4</v>
      </c>
      <c r="CX845" s="189">
        <f t="shared" si="704"/>
        <v>4.6999999999999997E-5</v>
      </c>
      <c r="CY845" s="189">
        <f t="shared" si="704"/>
        <v>4.6999999999999997E-5</v>
      </c>
      <c r="CZ845" s="195">
        <f t="shared" si="682"/>
        <v>11.190167309138381</v>
      </c>
      <c r="DA845" s="195">
        <f t="shared" si="683"/>
        <v>201.53460848315873</v>
      </c>
      <c r="DB845" s="195">
        <f t="shared" si="684"/>
        <v>2.9174066026924721</v>
      </c>
      <c r="DC845" s="195">
        <f t="shared" si="685"/>
        <v>137.86634122952535</v>
      </c>
      <c r="DD845" s="195">
        <f t="shared" si="686"/>
        <v>2.5680023396083889</v>
      </c>
      <c r="DE845" s="195">
        <f t="shared" si="687"/>
        <v>118.18925551152714</v>
      </c>
      <c r="DF845" s="195">
        <f t="shared" si="688"/>
        <v>474.26578147565044</v>
      </c>
    </row>
    <row r="846" spans="89:110" x14ac:dyDescent="0.2">
      <c r="CK846" s="189">
        <v>844</v>
      </c>
      <c r="CL846" s="190">
        <f>'Litter calculation'!G$30+CK846</f>
        <v>43519</v>
      </c>
      <c r="CM846" s="193">
        <f t="shared" si="701"/>
        <v>2</v>
      </c>
      <c r="CN846" s="189">
        <f t="shared" si="695"/>
        <v>0.9</v>
      </c>
      <c r="CO846" s="194">
        <f t="shared" si="696"/>
        <v>0.45</v>
      </c>
      <c r="CP846" s="194">
        <f t="shared" si="697"/>
        <v>0.2</v>
      </c>
      <c r="CQ846" s="189">
        <f t="shared" si="698"/>
        <v>0.36870000000000003</v>
      </c>
      <c r="CR846" s="189">
        <f t="shared" si="702"/>
        <v>3.687E-2</v>
      </c>
      <c r="CS846" s="189">
        <f t="shared" si="702"/>
        <v>3.687E-2</v>
      </c>
      <c r="CT846" s="189">
        <f t="shared" si="699"/>
        <v>2.9389999999999999E-2</v>
      </c>
      <c r="CU846" s="189">
        <f t="shared" si="703"/>
        <v>2.9390000000000002E-3</v>
      </c>
      <c r="CV846" s="189">
        <f t="shared" si="703"/>
        <v>2.9390000000000002E-3</v>
      </c>
      <c r="CW846" s="189">
        <f t="shared" si="700"/>
        <v>4.6999999999999999E-4</v>
      </c>
      <c r="CX846" s="189">
        <f t="shared" si="704"/>
        <v>4.6999999999999997E-5</v>
      </c>
      <c r="CY846" s="189">
        <f t="shared" si="704"/>
        <v>4.6999999999999997E-5</v>
      </c>
      <c r="CZ846" s="195">
        <f t="shared" si="682"/>
        <v>11.197904168834762</v>
      </c>
      <c r="DA846" s="195">
        <f t="shared" si="683"/>
        <v>202.00807947318225</v>
      </c>
      <c r="DB846" s="195">
        <f t="shared" si="684"/>
        <v>2.9254364322246875</v>
      </c>
      <c r="DC846" s="195">
        <f t="shared" si="685"/>
        <v>138.29327016375856</v>
      </c>
      <c r="DD846" s="195">
        <f t="shared" si="686"/>
        <v>2.567840060718797</v>
      </c>
      <c r="DE846" s="195">
        <f t="shared" si="687"/>
        <v>118.37632674705608</v>
      </c>
      <c r="DF846" s="195">
        <f t="shared" si="688"/>
        <v>475.36885704577514</v>
      </c>
    </row>
    <row r="847" spans="89:110" x14ac:dyDescent="0.2">
      <c r="CK847" s="189">
        <v>845</v>
      </c>
      <c r="CL847" s="190">
        <f>'Litter calculation'!G$30+CK847</f>
        <v>43520</v>
      </c>
      <c r="CM847" s="193">
        <f t="shared" si="701"/>
        <v>2</v>
      </c>
      <c r="CN847" s="189">
        <f t="shared" si="695"/>
        <v>0.9</v>
      </c>
      <c r="CO847" s="194">
        <f t="shared" si="696"/>
        <v>0.45</v>
      </c>
      <c r="CP847" s="194">
        <f t="shared" si="697"/>
        <v>0.2</v>
      </c>
      <c r="CQ847" s="189">
        <f t="shared" si="698"/>
        <v>0.36870000000000003</v>
      </c>
      <c r="CR847" s="189">
        <f t="shared" si="702"/>
        <v>3.687E-2</v>
      </c>
      <c r="CS847" s="189">
        <f t="shared" si="702"/>
        <v>3.687E-2</v>
      </c>
      <c r="CT847" s="189">
        <f t="shared" si="699"/>
        <v>2.9389999999999999E-2</v>
      </c>
      <c r="CU847" s="189">
        <f t="shared" si="703"/>
        <v>2.9390000000000002E-3</v>
      </c>
      <c r="CV847" s="189">
        <f t="shared" si="703"/>
        <v>2.9390000000000002E-3</v>
      </c>
      <c r="CW847" s="189">
        <f t="shared" si="700"/>
        <v>4.6999999999999999E-4</v>
      </c>
      <c r="CX847" s="189">
        <f t="shared" si="704"/>
        <v>4.6999999999999997E-5</v>
      </c>
      <c r="CY847" s="189">
        <f t="shared" si="704"/>
        <v>4.6999999999999997E-5</v>
      </c>
      <c r="CZ847" s="195">
        <f t="shared" si="682"/>
        <v>11.205416951170562</v>
      </c>
      <c r="DA847" s="195">
        <f t="shared" si="683"/>
        <v>202.48132798412715</v>
      </c>
      <c r="DB847" s="195">
        <f t="shared" si="684"/>
        <v>2.9334426967336715</v>
      </c>
      <c r="DC847" s="195">
        <f t="shared" si="685"/>
        <v>138.7201790328034</v>
      </c>
      <c r="DD847" s="195">
        <f t="shared" si="686"/>
        <v>2.5676782580666879</v>
      </c>
      <c r="DE847" s="195">
        <f t="shared" si="687"/>
        <v>118.56338919044359</v>
      </c>
      <c r="DF847" s="195">
        <f t="shared" si="688"/>
        <v>476.47143411334503</v>
      </c>
    </row>
    <row r="848" spans="89:110" x14ac:dyDescent="0.2">
      <c r="CK848" s="189">
        <v>846</v>
      </c>
      <c r="CL848" s="190">
        <f>'Litter calculation'!G$30+CK848</f>
        <v>43521</v>
      </c>
      <c r="CM848" s="193">
        <f t="shared" si="701"/>
        <v>2</v>
      </c>
      <c r="CN848" s="189">
        <f t="shared" si="695"/>
        <v>0.9</v>
      </c>
      <c r="CO848" s="194">
        <f t="shared" si="696"/>
        <v>0.45</v>
      </c>
      <c r="CP848" s="194">
        <f t="shared" si="697"/>
        <v>0.2</v>
      </c>
      <c r="CQ848" s="189">
        <f t="shared" si="698"/>
        <v>0.36870000000000003</v>
      </c>
      <c r="CR848" s="189">
        <f t="shared" si="702"/>
        <v>3.687E-2</v>
      </c>
      <c r="CS848" s="189">
        <f t="shared" si="702"/>
        <v>3.687E-2</v>
      </c>
      <c r="CT848" s="189">
        <f t="shared" si="699"/>
        <v>2.9389999999999999E-2</v>
      </c>
      <c r="CU848" s="189">
        <f t="shared" si="703"/>
        <v>2.9390000000000002E-3</v>
      </c>
      <c r="CV848" s="189">
        <f t="shared" si="703"/>
        <v>2.9390000000000002E-3</v>
      </c>
      <c r="CW848" s="189">
        <f t="shared" si="700"/>
        <v>4.6999999999999999E-4</v>
      </c>
      <c r="CX848" s="189">
        <f t="shared" si="704"/>
        <v>4.6999999999999997E-5</v>
      </c>
      <c r="CY848" s="189">
        <f t="shared" si="704"/>
        <v>4.6999999999999997E-5</v>
      </c>
      <c r="CZ848" s="195">
        <f t="shared" si="682"/>
        <v>11.21271214594468</v>
      </c>
      <c r="DA848" s="195">
        <f t="shared" si="683"/>
        <v>202.95435412053402</v>
      </c>
      <c r="DB848" s="195">
        <f t="shared" si="684"/>
        <v>2.9414254653753531</v>
      </c>
      <c r="DC848" s="195">
        <f t="shared" si="685"/>
        <v>139.14706783760292</v>
      </c>
      <c r="DD848" s="195">
        <f t="shared" si="686"/>
        <v>2.5675169302544543</v>
      </c>
      <c r="DE848" s="195">
        <f t="shared" si="687"/>
        <v>118.75044284210286</v>
      </c>
      <c r="DF848" s="195">
        <f t="shared" si="688"/>
        <v>477.57351934181429</v>
      </c>
    </row>
    <row r="849" spans="89:110" x14ac:dyDescent="0.2">
      <c r="CK849" s="189">
        <v>847</v>
      </c>
      <c r="CL849" s="190">
        <f>'Litter calculation'!G$30+CK849</f>
        <v>43522</v>
      </c>
      <c r="CM849" s="193">
        <f t="shared" si="701"/>
        <v>2</v>
      </c>
      <c r="CN849" s="189">
        <f t="shared" si="695"/>
        <v>0.9</v>
      </c>
      <c r="CO849" s="194">
        <f t="shared" si="696"/>
        <v>0.45</v>
      </c>
      <c r="CP849" s="194">
        <f t="shared" si="697"/>
        <v>0.2</v>
      </c>
      <c r="CQ849" s="189">
        <f t="shared" si="698"/>
        <v>0.36870000000000003</v>
      </c>
      <c r="CR849" s="189">
        <f t="shared" si="702"/>
        <v>3.687E-2</v>
      </c>
      <c r="CS849" s="189">
        <f t="shared" si="702"/>
        <v>3.687E-2</v>
      </c>
      <c r="CT849" s="189">
        <f t="shared" si="699"/>
        <v>2.9389999999999999E-2</v>
      </c>
      <c r="CU849" s="189">
        <f t="shared" si="703"/>
        <v>2.9390000000000002E-3</v>
      </c>
      <c r="CV849" s="189">
        <f t="shared" si="703"/>
        <v>2.9390000000000002E-3</v>
      </c>
      <c r="CW849" s="189">
        <f t="shared" si="700"/>
        <v>4.6999999999999999E-4</v>
      </c>
      <c r="CX849" s="189">
        <f t="shared" si="704"/>
        <v>4.6999999999999997E-5</v>
      </c>
      <c r="CY849" s="189">
        <f t="shared" si="704"/>
        <v>4.6999999999999997E-5</v>
      </c>
      <c r="CZ849" s="195">
        <f t="shared" si="682"/>
        <v>11.219796054996417</v>
      </c>
      <c r="DA849" s="195">
        <f t="shared" si="683"/>
        <v>203.42715798689431</v>
      </c>
      <c r="DB849" s="195">
        <f t="shared" si="684"/>
        <v>2.9493848071027107</v>
      </c>
      <c r="DC849" s="195">
        <f t="shared" si="685"/>
        <v>139.57393657910009</v>
      </c>
      <c r="DD849" s="195">
        <f t="shared" si="686"/>
        <v>2.5673560758885907</v>
      </c>
      <c r="DE849" s="195">
        <f t="shared" si="687"/>
        <v>118.93748770244709</v>
      </c>
      <c r="DF849" s="195">
        <f t="shared" si="688"/>
        <v>478.6751192064292</v>
      </c>
    </row>
    <row r="850" spans="89:110" x14ac:dyDescent="0.2">
      <c r="CK850" s="189">
        <v>848</v>
      </c>
      <c r="CL850" s="190">
        <f>'Litter calculation'!G$30+CK850</f>
        <v>43523</v>
      </c>
      <c r="CM850" s="193">
        <f t="shared" si="701"/>
        <v>2</v>
      </c>
      <c r="CN850" s="189">
        <f t="shared" si="695"/>
        <v>0.9</v>
      </c>
      <c r="CO850" s="194">
        <f t="shared" si="696"/>
        <v>0.45</v>
      </c>
      <c r="CP850" s="194">
        <f t="shared" si="697"/>
        <v>0.2</v>
      </c>
      <c r="CQ850" s="189">
        <f t="shared" si="698"/>
        <v>0.36870000000000003</v>
      </c>
      <c r="CR850" s="189">
        <f t="shared" si="702"/>
        <v>3.687E-2</v>
      </c>
      <c r="CS850" s="189">
        <f t="shared" si="702"/>
        <v>3.687E-2</v>
      </c>
      <c r="CT850" s="189">
        <f t="shared" si="699"/>
        <v>2.9389999999999999E-2</v>
      </c>
      <c r="CU850" s="189">
        <f t="shared" si="703"/>
        <v>2.9390000000000002E-3</v>
      </c>
      <c r="CV850" s="189">
        <f t="shared" si="703"/>
        <v>2.9390000000000002E-3</v>
      </c>
      <c r="CW850" s="189">
        <f t="shared" si="700"/>
        <v>4.6999999999999999E-4</v>
      </c>
      <c r="CX850" s="189">
        <f t="shared" si="704"/>
        <v>4.6999999999999997E-5</v>
      </c>
      <c r="CY850" s="189">
        <f t="shared" si="704"/>
        <v>4.6999999999999997E-5</v>
      </c>
      <c r="CZ850" s="195">
        <f t="shared" si="682"/>
        <v>11.226674797649228</v>
      </c>
      <c r="DA850" s="195">
        <f t="shared" si="683"/>
        <v>203.89973968765042</v>
      </c>
      <c r="DB850" s="195">
        <f t="shared" si="684"/>
        <v>2.9573207906663663</v>
      </c>
      <c r="DC850" s="195">
        <f t="shared" si="685"/>
        <v>140.0007852582379</v>
      </c>
      <c r="DD850" s="195">
        <f t="shared" si="686"/>
        <v>2.5671956935796807</v>
      </c>
      <c r="DE850" s="195">
        <f t="shared" si="687"/>
        <v>119.12452377188947</v>
      </c>
      <c r="DF850" s="195">
        <f t="shared" si="688"/>
        <v>479.77623999967301</v>
      </c>
    </row>
    <row r="851" spans="89:110" x14ac:dyDescent="0.2">
      <c r="CK851" s="189">
        <v>849</v>
      </c>
      <c r="CL851" s="190">
        <f>'Litter calculation'!G$30+CK851</f>
        <v>43524</v>
      </c>
      <c r="CM851" s="193">
        <f t="shared" si="701"/>
        <v>2</v>
      </c>
      <c r="CN851" s="189">
        <f t="shared" si="695"/>
        <v>0.9</v>
      </c>
      <c r="CO851" s="194">
        <f t="shared" si="696"/>
        <v>0.45</v>
      </c>
      <c r="CP851" s="194">
        <f t="shared" si="697"/>
        <v>0.2</v>
      </c>
      <c r="CQ851" s="189">
        <f t="shared" si="698"/>
        <v>0.36870000000000003</v>
      </c>
      <c r="CR851" s="189">
        <f t="shared" si="702"/>
        <v>3.687E-2</v>
      </c>
      <c r="CS851" s="189">
        <f t="shared" si="702"/>
        <v>3.687E-2</v>
      </c>
      <c r="CT851" s="189">
        <f t="shared" si="699"/>
        <v>2.9389999999999999E-2</v>
      </c>
      <c r="CU851" s="189">
        <f t="shared" si="703"/>
        <v>2.9390000000000002E-3</v>
      </c>
      <c r="CV851" s="189">
        <f t="shared" si="703"/>
        <v>2.9390000000000002E-3</v>
      </c>
      <c r="CW851" s="189">
        <f t="shared" si="700"/>
        <v>4.6999999999999999E-4</v>
      </c>
      <c r="CX851" s="189">
        <f t="shared" si="704"/>
        <v>4.6999999999999997E-5</v>
      </c>
      <c r="CY851" s="189">
        <f t="shared" si="704"/>
        <v>4.6999999999999997E-5</v>
      </c>
      <c r="CZ851" s="195">
        <f t="shared" ref="CZ851:CZ914" si="705">CZ850*EXP(-CT851)+CN851*CQ851</f>
        <v>11.233354315996797</v>
      </c>
      <c r="DA851" s="195">
        <f t="shared" ref="DA851:DA914" si="706">DA850*EXP(-CW851)+CN851*(1-CQ851)</f>
        <v>204.37209932719566</v>
      </c>
      <c r="DB851" s="195">
        <f t="shared" ref="DB851:DB914" si="707">DB850*EXP(-CU851)+CO851*CR851</f>
        <v>2.9652334846151818</v>
      </c>
      <c r="DC851" s="195">
        <f t="shared" ref="DC851:DC914" si="708">DC850*EXP(-CX851)+CO851*(1-CR851)</f>
        <v>140.42761387595922</v>
      </c>
      <c r="DD851" s="195">
        <f t="shared" ref="DD851:DD914" si="709">DD850*EXP(-CV851)+CP851*CS851</f>
        <v>2.5670357819423861</v>
      </c>
      <c r="DE851" s="195">
        <f t="shared" ref="DE851:DE914" si="710">DE850*EXP(-CY851)+CP851*(1-CS851)</f>
        <v>119.31155105084318</v>
      </c>
      <c r="DF851" s="195">
        <f t="shared" ref="DF851:DF914" si="711">SUM(CZ851:DE851)</f>
        <v>480.87688783655244</v>
      </c>
    </row>
    <row r="852" spans="89:110" x14ac:dyDescent="0.2">
      <c r="CK852" s="189">
        <v>850</v>
      </c>
      <c r="CL852" s="190">
        <f>'Litter calculation'!G$30+CK852</f>
        <v>43525</v>
      </c>
      <c r="CM852" s="193">
        <f t="shared" si="701"/>
        <v>3</v>
      </c>
      <c r="CN852" s="189">
        <f t="shared" si="695"/>
        <v>0.2</v>
      </c>
      <c r="CO852" s="194">
        <f t="shared" si="696"/>
        <v>0.1</v>
      </c>
      <c r="CP852" s="194">
        <f t="shared" si="697"/>
        <v>0.15</v>
      </c>
      <c r="CQ852" s="189">
        <f t="shared" si="698"/>
        <v>0.36870000000000003</v>
      </c>
      <c r="CR852" s="189">
        <f t="shared" si="702"/>
        <v>3.687E-2</v>
      </c>
      <c r="CS852" s="189">
        <f t="shared" si="702"/>
        <v>3.687E-2</v>
      </c>
      <c r="CT852" s="189">
        <f t="shared" si="699"/>
        <v>1.8599999999999998E-2</v>
      </c>
      <c r="CU852" s="189">
        <f t="shared" si="703"/>
        <v>1.8600000000000001E-3</v>
      </c>
      <c r="CV852" s="189">
        <f t="shared" si="703"/>
        <v>1.8600000000000001E-3</v>
      </c>
      <c r="CW852" s="189">
        <f t="shared" si="700"/>
        <v>2.9999999999999997E-4</v>
      </c>
      <c r="CX852" s="189">
        <f t="shared" si="704"/>
        <v>3.0000000000000001E-5</v>
      </c>
      <c r="CY852" s="189">
        <f t="shared" si="704"/>
        <v>3.0000000000000001E-5</v>
      </c>
      <c r="CZ852" s="195">
        <f t="shared" si="705"/>
        <v>11.10008507965907</v>
      </c>
      <c r="DA852" s="195">
        <f t="shared" si="706"/>
        <v>204.43705689322238</v>
      </c>
      <c r="DB852" s="195">
        <f t="shared" si="707"/>
        <v>2.963410276416016</v>
      </c>
      <c r="DC852" s="195">
        <f t="shared" si="708"/>
        <v>140.51971411073475</v>
      </c>
      <c r="DD852" s="195">
        <f t="shared" si="709"/>
        <v>2.5677960330946643</v>
      </c>
      <c r="DE852" s="195">
        <f t="shared" si="710"/>
        <v>119.45244125800131</v>
      </c>
      <c r="DF852" s="195">
        <f t="shared" si="711"/>
        <v>481.04050365112823</v>
      </c>
    </row>
    <row r="853" spans="89:110" x14ac:dyDescent="0.2">
      <c r="CK853" s="189">
        <v>851</v>
      </c>
      <c r="CL853" s="190">
        <f>'Litter calculation'!G$30+CK853</f>
        <v>43526</v>
      </c>
      <c r="CM853" s="193">
        <f t="shared" si="701"/>
        <v>3</v>
      </c>
      <c r="CN853" s="189">
        <f t="shared" si="695"/>
        <v>0.2</v>
      </c>
      <c r="CO853" s="194">
        <f t="shared" si="696"/>
        <v>0.1</v>
      </c>
      <c r="CP853" s="194">
        <f t="shared" si="697"/>
        <v>0.15</v>
      </c>
      <c r="CQ853" s="189">
        <f t="shared" si="698"/>
        <v>0.36870000000000003</v>
      </c>
      <c r="CR853" s="189">
        <f t="shared" si="702"/>
        <v>3.687E-2</v>
      </c>
      <c r="CS853" s="189">
        <f t="shared" si="702"/>
        <v>3.687E-2</v>
      </c>
      <c r="CT853" s="189">
        <f t="shared" si="699"/>
        <v>1.8599999999999998E-2</v>
      </c>
      <c r="CU853" s="189">
        <f t="shared" si="703"/>
        <v>1.8600000000000001E-3</v>
      </c>
      <c r="CV853" s="189">
        <f t="shared" si="703"/>
        <v>1.8600000000000001E-3</v>
      </c>
      <c r="CW853" s="189">
        <f t="shared" si="700"/>
        <v>2.9999999999999997E-4</v>
      </c>
      <c r="CX853" s="189">
        <f t="shared" si="704"/>
        <v>3.0000000000000001E-5</v>
      </c>
      <c r="CY853" s="189">
        <f t="shared" si="704"/>
        <v>3.0000000000000001E-5</v>
      </c>
      <c r="CZ853" s="195">
        <f t="shared" si="705"/>
        <v>10.96927174047063</v>
      </c>
      <c r="DA853" s="195">
        <f t="shared" si="706"/>
        <v>204.50199497490209</v>
      </c>
      <c r="DB853" s="195">
        <f t="shared" si="707"/>
        <v>2.9615904562322695</v>
      </c>
      <c r="DC853" s="195">
        <f t="shared" si="708"/>
        <v>140.61181158254468</v>
      </c>
      <c r="DD853" s="195">
        <f t="shared" si="709"/>
        <v>2.5685548714940665</v>
      </c>
      <c r="DE853" s="195">
        <f t="shared" si="710"/>
        <v>119.59332723851664</v>
      </c>
      <c r="DF853" s="195">
        <f t="shared" si="711"/>
        <v>481.20655086416036</v>
      </c>
    </row>
    <row r="854" spans="89:110" x14ac:dyDescent="0.2">
      <c r="CK854" s="189">
        <v>852</v>
      </c>
      <c r="CL854" s="190">
        <f>'Litter calculation'!G$30+CK854</f>
        <v>43527</v>
      </c>
      <c r="CM854" s="193">
        <f t="shared" si="701"/>
        <v>3</v>
      </c>
      <c r="CN854" s="189">
        <f t="shared" si="695"/>
        <v>0.2</v>
      </c>
      <c r="CO854" s="194">
        <f t="shared" si="696"/>
        <v>0.1</v>
      </c>
      <c r="CP854" s="194">
        <f t="shared" si="697"/>
        <v>0.15</v>
      </c>
      <c r="CQ854" s="189">
        <f t="shared" si="698"/>
        <v>0.36870000000000003</v>
      </c>
      <c r="CR854" s="189">
        <f t="shared" si="702"/>
        <v>3.687E-2</v>
      </c>
      <c r="CS854" s="189">
        <f t="shared" si="702"/>
        <v>3.687E-2</v>
      </c>
      <c r="CT854" s="189">
        <f t="shared" si="699"/>
        <v>1.8599999999999998E-2</v>
      </c>
      <c r="CU854" s="189">
        <f t="shared" si="703"/>
        <v>1.8600000000000001E-3</v>
      </c>
      <c r="CV854" s="189">
        <f t="shared" si="703"/>
        <v>1.8600000000000001E-3</v>
      </c>
      <c r="CW854" s="189">
        <f t="shared" si="700"/>
        <v>2.9999999999999997E-4</v>
      </c>
      <c r="CX854" s="189">
        <f t="shared" si="704"/>
        <v>3.0000000000000001E-5</v>
      </c>
      <c r="CY854" s="189">
        <f t="shared" si="704"/>
        <v>3.0000000000000001E-5</v>
      </c>
      <c r="CZ854" s="195">
        <f t="shared" si="705"/>
        <v>10.8408690409439</v>
      </c>
      <c r="DA854" s="195">
        <f t="shared" si="706"/>
        <v>204.56691357807921</v>
      </c>
      <c r="DB854" s="195">
        <f t="shared" si="707"/>
        <v>2.9597740177680905</v>
      </c>
      <c r="DC854" s="195">
        <f t="shared" si="708"/>
        <v>140.7039062914719</v>
      </c>
      <c r="DD854" s="195">
        <f t="shared" si="709"/>
        <v>2.5693122997658713</v>
      </c>
      <c r="DE854" s="195">
        <f t="shared" si="710"/>
        <v>119.73420899251595</v>
      </c>
      <c r="DF854" s="195">
        <f t="shared" si="711"/>
        <v>481.374984220545</v>
      </c>
    </row>
    <row r="855" spans="89:110" x14ac:dyDescent="0.2">
      <c r="CK855" s="189">
        <v>853</v>
      </c>
      <c r="CL855" s="190">
        <f>'Litter calculation'!G$30+CK855</f>
        <v>43528</v>
      </c>
      <c r="CM855" s="193">
        <f t="shared" si="701"/>
        <v>3</v>
      </c>
      <c r="CN855" s="189">
        <f t="shared" si="695"/>
        <v>0.2</v>
      </c>
      <c r="CO855" s="194">
        <f t="shared" si="696"/>
        <v>0.1</v>
      </c>
      <c r="CP855" s="194">
        <f t="shared" si="697"/>
        <v>0.15</v>
      </c>
      <c r="CQ855" s="189">
        <f t="shared" si="698"/>
        <v>0.36870000000000003</v>
      </c>
      <c r="CR855" s="189">
        <f t="shared" si="702"/>
        <v>3.687E-2</v>
      </c>
      <c r="CS855" s="189">
        <f t="shared" si="702"/>
        <v>3.687E-2</v>
      </c>
      <c r="CT855" s="189">
        <f t="shared" si="699"/>
        <v>1.8599999999999998E-2</v>
      </c>
      <c r="CU855" s="189">
        <f t="shared" si="703"/>
        <v>1.8600000000000001E-3</v>
      </c>
      <c r="CV855" s="189">
        <f t="shared" si="703"/>
        <v>1.8600000000000001E-3</v>
      </c>
      <c r="CW855" s="189">
        <f t="shared" si="700"/>
        <v>2.9999999999999997E-4</v>
      </c>
      <c r="CX855" s="189">
        <f t="shared" si="704"/>
        <v>3.0000000000000001E-5</v>
      </c>
      <c r="CY855" s="189">
        <f t="shared" si="704"/>
        <v>3.0000000000000001E-5</v>
      </c>
      <c r="CZ855" s="195">
        <f t="shared" si="705"/>
        <v>10.714832557600246</v>
      </c>
      <c r="DA855" s="195">
        <f t="shared" si="706"/>
        <v>204.63181270859641</v>
      </c>
      <c r="DB855" s="195">
        <f t="shared" si="707"/>
        <v>2.9579609547393271</v>
      </c>
      <c r="DC855" s="195">
        <f t="shared" si="708"/>
        <v>140.79599823759929</v>
      </c>
      <c r="DD855" s="195">
        <f t="shared" si="709"/>
        <v>2.5700683205304777</v>
      </c>
      <c r="DE855" s="195">
        <f t="shared" si="710"/>
        <v>119.87508652012603</v>
      </c>
      <c r="DF855" s="195">
        <f t="shared" si="711"/>
        <v>481.54575929919179</v>
      </c>
    </row>
    <row r="856" spans="89:110" x14ac:dyDescent="0.2">
      <c r="CK856" s="189">
        <v>854</v>
      </c>
      <c r="CL856" s="190">
        <f>'Litter calculation'!G$30+CK856</f>
        <v>43529</v>
      </c>
      <c r="CM856" s="193">
        <f t="shared" si="701"/>
        <v>3</v>
      </c>
      <c r="CN856" s="189">
        <f t="shared" si="695"/>
        <v>0.2</v>
      </c>
      <c r="CO856" s="194">
        <f t="shared" si="696"/>
        <v>0.1</v>
      </c>
      <c r="CP856" s="194">
        <f t="shared" si="697"/>
        <v>0.15</v>
      </c>
      <c r="CQ856" s="189">
        <f t="shared" si="698"/>
        <v>0.36870000000000003</v>
      </c>
      <c r="CR856" s="189">
        <f t="shared" si="702"/>
        <v>3.687E-2</v>
      </c>
      <c r="CS856" s="189">
        <f t="shared" si="702"/>
        <v>3.687E-2</v>
      </c>
      <c r="CT856" s="189">
        <f t="shared" si="699"/>
        <v>1.8599999999999998E-2</v>
      </c>
      <c r="CU856" s="189">
        <f t="shared" si="703"/>
        <v>1.8600000000000001E-3</v>
      </c>
      <c r="CV856" s="189">
        <f t="shared" si="703"/>
        <v>1.8600000000000001E-3</v>
      </c>
      <c r="CW856" s="189">
        <f t="shared" si="700"/>
        <v>2.9999999999999997E-4</v>
      </c>
      <c r="CX856" s="189">
        <f t="shared" si="704"/>
        <v>3.0000000000000001E-5</v>
      </c>
      <c r="CY856" s="189">
        <f t="shared" si="704"/>
        <v>3.0000000000000001E-5</v>
      </c>
      <c r="CZ856" s="195">
        <f t="shared" si="705"/>
        <v>10.591118685600785</v>
      </c>
      <c r="DA856" s="195">
        <f t="shared" si="706"/>
        <v>204.69669237229465</v>
      </c>
      <c r="DB856" s="195">
        <f t="shared" si="707"/>
        <v>2.9561512608735043</v>
      </c>
      <c r="DC856" s="195">
        <f t="shared" si="708"/>
        <v>140.88808742100974</v>
      </c>
      <c r="DD856" s="195">
        <f t="shared" si="709"/>
        <v>2.5708229364034163</v>
      </c>
      <c r="DE856" s="195">
        <f t="shared" si="710"/>
        <v>120.01595982147369</v>
      </c>
      <c r="DF856" s="195">
        <f t="shared" si="711"/>
        <v>481.7188324976558</v>
      </c>
    </row>
    <row r="857" spans="89:110" x14ac:dyDescent="0.2">
      <c r="CK857" s="189">
        <v>855</v>
      </c>
      <c r="CL857" s="190">
        <f>'Litter calculation'!G$30+CK857</f>
        <v>43530</v>
      </c>
      <c r="CM857" s="193">
        <f t="shared" si="701"/>
        <v>3</v>
      </c>
      <c r="CN857" s="189">
        <f t="shared" si="695"/>
        <v>0.2</v>
      </c>
      <c r="CO857" s="194">
        <f t="shared" si="696"/>
        <v>0.1</v>
      </c>
      <c r="CP857" s="194">
        <f t="shared" si="697"/>
        <v>0.15</v>
      </c>
      <c r="CQ857" s="189">
        <f t="shared" si="698"/>
        <v>0.36870000000000003</v>
      </c>
      <c r="CR857" s="189">
        <f t="shared" si="702"/>
        <v>3.687E-2</v>
      </c>
      <c r="CS857" s="189">
        <f t="shared" si="702"/>
        <v>3.687E-2</v>
      </c>
      <c r="CT857" s="189">
        <f t="shared" si="699"/>
        <v>1.8599999999999998E-2</v>
      </c>
      <c r="CU857" s="189">
        <f t="shared" si="703"/>
        <v>1.8600000000000001E-3</v>
      </c>
      <c r="CV857" s="189">
        <f t="shared" si="703"/>
        <v>1.8600000000000001E-3</v>
      </c>
      <c r="CW857" s="189">
        <f t="shared" si="700"/>
        <v>2.9999999999999997E-4</v>
      </c>
      <c r="CX857" s="189">
        <f t="shared" si="704"/>
        <v>3.0000000000000001E-5</v>
      </c>
      <c r="CY857" s="189">
        <f t="shared" si="704"/>
        <v>3.0000000000000001E-5</v>
      </c>
      <c r="CZ857" s="195">
        <f t="shared" si="705"/>
        <v>10.469684623660418</v>
      </c>
      <c r="DA857" s="195">
        <f t="shared" si="706"/>
        <v>204.76155257501307</v>
      </c>
      <c r="DB857" s="195">
        <f t="shared" si="707"/>
        <v>2.9543449299098032</v>
      </c>
      <c r="DC857" s="195">
        <f t="shared" si="708"/>
        <v>140.98017384178613</v>
      </c>
      <c r="DD857" s="195">
        <f t="shared" si="709"/>
        <v>2.5715761499953569</v>
      </c>
      <c r="DE857" s="195">
        <f t="shared" si="710"/>
        <v>120.15682889668568</v>
      </c>
      <c r="DF857" s="195">
        <f t="shared" si="711"/>
        <v>481.89416101705046</v>
      </c>
    </row>
    <row r="858" spans="89:110" x14ac:dyDescent="0.2">
      <c r="CK858" s="189">
        <v>856</v>
      </c>
      <c r="CL858" s="190">
        <f>'Litter calculation'!G$30+CK858</f>
        <v>43531</v>
      </c>
      <c r="CM858" s="193">
        <f t="shared" si="701"/>
        <v>3</v>
      </c>
      <c r="CN858" s="189">
        <f t="shared" si="695"/>
        <v>0.2</v>
      </c>
      <c r="CO858" s="194">
        <f t="shared" si="696"/>
        <v>0.1</v>
      </c>
      <c r="CP858" s="194">
        <f t="shared" si="697"/>
        <v>0.15</v>
      </c>
      <c r="CQ858" s="189">
        <f t="shared" si="698"/>
        <v>0.36870000000000003</v>
      </c>
      <c r="CR858" s="189">
        <f t="shared" si="702"/>
        <v>3.687E-2</v>
      </c>
      <c r="CS858" s="189">
        <f t="shared" si="702"/>
        <v>3.687E-2</v>
      </c>
      <c r="CT858" s="189">
        <f t="shared" si="699"/>
        <v>1.8599999999999998E-2</v>
      </c>
      <c r="CU858" s="189">
        <f t="shared" si="703"/>
        <v>1.8600000000000001E-3</v>
      </c>
      <c r="CV858" s="189">
        <f t="shared" si="703"/>
        <v>1.8600000000000001E-3</v>
      </c>
      <c r="CW858" s="189">
        <f t="shared" si="700"/>
        <v>2.9999999999999997E-4</v>
      </c>
      <c r="CX858" s="189">
        <f t="shared" si="704"/>
        <v>3.0000000000000001E-5</v>
      </c>
      <c r="CY858" s="189">
        <f t="shared" si="704"/>
        <v>3.0000000000000001E-5</v>
      </c>
      <c r="CZ858" s="195">
        <f t="shared" si="705"/>
        <v>10.350488359239877</v>
      </c>
      <c r="DA858" s="195">
        <f t="shared" si="706"/>
        <v>204.82639332258907</v>
      </c>
      <c r="DB858" s="195">
        <f t="shared" si="707"/>
        <v>2.95254195559904</v>
      </c>
      <c r="DC858" s="195">
        <f t="shared" si="708"/>
        <v>141.07225750001132</v>
      </c>
      <c r="DD858" s="195">
        <f t="shared" si="709"/>
        <v>2.5723279639121182</v>
      </c>
      <c r="DE858" s="195">
        <f t="shared" si="710"/>
        <v>120.29769374588881</v>
      </c>
      <c r="DF858" s="195">
        <f t="shared" si="711"/>
        <v>482.07170284724026</v>
      </c>
    </row>
    <row r="859" spans="89:110" x14ac:dyDescent="0.2">
      <c r="CK859" s="189">
        <v>857</v>
      </c>
      <c r="CL859" s="190">
        <f>'Litter calculation'!G$30+CK859</f>
        <v>43532</v>
      </c>
      <c r="CM859" s="193">
        <f t="shared" si="701"/>
        <v>3</v>
      </c>
      <c r="CN859" s="189">
        <f t="shared" si="695"/>
        <v>0.2</v>
      </c>
      <c r="CO859" s="194">
        <f t="shared" si="696"/>
        <v>0.1</v>
      </c>
      <c r="CP859" s="194">
        <f t="shared" si="697"/>
        <v>0.15</v>
      </c>
      <c r="CQ859" s="189">
        <f t="shared" si="698"/>
        <v>0.36870000000000003</v>
      </c>
      <c r="CR859" s="189">
        <f t="shared" si="702"/>
        <v>3.687E-2</v>
      </c>
      <c r="CS859" s="189">
        <f t="shared" si="702"/>
        <v>3.687E-2</v>
      </c>
      <c r="CT859" s="189">
        <f t="shared" si="699"/>
        <v>1.8599999999999998E-2</v>
      </c>
      <c r="CU859" s="189">
        <f t="shared" si="703"/>
        <v>1.8600000000000001E-3</v>
      </c>
      <c r="CV859" s="189">
        <f t="shared" si="703"/>
        <v>1.8600000000000001E-3</v>
      </c>
      <c r="CW859" s="189">
        <f t="shared" si="700"/>
        <v>2.9999999999999997E-4</v>
      </c>
      <c r="CX859" s="189">
        <f t="shared" si="704"/>
        <v>3.0000000000000001E-5</v>
      </c>
      <c r="CY859" s="189">
        <f t="shared" si="704"/>
        <v>3.0000000000000001E-5</v>
      </c>
      <c r="CZ859" s="195">
        <f t="shared" si="705"/>
        <v>10.233488654010642</v>
      </c>
      <c r="DA859" s="195">
        <f t="shared" si="706"/>
        <v>204.89121462085834</v>
      </c>
      <c r="DB859" s="195">
        <f t="shared" si="707"/>
        <v>2.9507423317036423</v>
      </c>
      <c r="DC859" s="195">
        <f t="shared" si="708"/>
        <v>141.1643383957682</v>
      </c>
      <c r="DD859" s="195">
        <f t="shared" si="709"/>
        <v>2.573078380754676</v>
      </c>
      <c r="DE859" s="195">
        <f t="shared" si="710"/>
        <v>120.43855436920985</v>
      </c>
      <c r="DF859" s="195">
        <f t="shared" si="711"/>
        <v>482.25141675230532</v>
      </c>
    </row>
    <row r="860" spans="89:110" x14ac:dyDescent="0.2">
      <c r="CK860" s="189">
        <v>858</v>
      </c>
      <c r="CL860" s="190">
        <f>'Litter calculation'!G$30+CK860</f>
        <v>43533</v>
      </c>
      <c r="CM860" s="193">
        <f t="shared" si="701"/>
        <v>3</v>
      </c>
      <c r="CN860" s="189">
        <f t="shared" si="695"/>
        <v>0.2</v>
      </c>
      <c r="CO860" s="194">
        <f t="shared" si="696"/>
        <v>0.1</v>
      </c>
      <c r="CP860" s="194">
        <f t="shared" si="697"/>
        <v>0.15</v>
      </c>
      <c r="CQ860" s="189">
        <f t="shared" si="698"/>
        <v>0.36870000000000003</v>
      </c>
      <c r="CR860" s="189">
        <f t="shared" si="702"/>
        <v>3.687E-2</v>
      </c>
      <c r="CS860" s="189">
        <f t="shared" si="702"/>
        <v>3.687E-2</v>
      </c>
      <c r="CT860" s="189">
        <f t="shared" si="699"/>
        <v>1.8599999999999998E-2</v>
      </c>
      <c r="CU860" s="189">
        <f t="shared" si="703"/>
        <v>1.8600000000000001E-3</v>
      </c>
      <c r="CV860" s="189">
        <f t="shared" si="703"/>
        <v>1.8600000000000001E-3</v>
      </c>
      <c r="CW860" s="189">
        <f t="shared" si="700"/>
        <v>2.9999999999999997E-4</v>
      </c>
      <c r="CX860" s="189">
        <f t="shared" si="704"/>
        <v>3.0000000000000001E-5</v>
      </c>
      <c r="CY860" s="189">
        <f t="shared" si="704"/>
        <v>3.0000000000000001E-5</v>
      </c>
      <c r="CZ860" s="195">
        <f t="shared" si="705"/>
        <v>10.118645029587721</v>
      </c>
      <c r="DA860" s="195">
        <f t="shared" si="706"/>
        <v>204.95601647565479</v>
      </c>
      <c r="DB860" s="195">
        <f t="shared" si="707"/>
        <v>2.94894605199763</v>
      </c>
      <c r="DC860" s="195">
        <f t="shared" si="708"/>
        <v>141.25641652913964</v>
      </c>
      <c r="DD860" s="195">
        <f t="shared" si="709"/>
        <v>2.5738274031191732</v>
      </c>
      <c r="DE860" s="195">
        <f t="shared" si="710"/>
        <v>120.57941076677558</v>
      </c>
      <c r="DF860" s="195">
        <f t="shared" si="711"/>
        <v>482.43326225627459</v>
      </c>
    </row>
    <row r="861" spans="89:110" x14ac:dyDescent="0.2">
      <c r="CK861" s="189">
        <v>859</v>
      </c>
      <c r="CL861" s="190">
        <f>'Litter calculation'!G$30+CK861</f>
        <v>43534</v>
      </c>
      <c r="CM861" s="193">
        <f t="shared" si="701"/>
        <v>3</v>
      </c>
      <c r="CN861" s="189">
        <f t="shared" si="695"/>
        <v>0.2</v>
      </c>
      <c r="CO861" s="194">
        <f t="shared" si="696"/>
        <v>0.1</v>
      </c>
      <c r="CP861" s="194">
        <f t="shared" si="697"/>
        <v>0.15</v>
      </c>
      <c r="CQ861" s="189">
        <f t="shared" si="698"/>
        <v>0.36870000000000003</v>
      </c>
      <c r="CR861" s="189">
        <f t="shared" si="702"/>
        <v>3.687E-2</v>
      </c>
      <c r="CS861" s="189">
        <f t="shared" si="702"/>
        <v>3.687E-2</v>
      </c>
      <c r="CT861" s="189">
        <f t="shared" si="699"/>
        <v>1.8599999999999998E-2</v>
      </c>
      <c r="CU861" s="189">
        <f t="shared" si="703"/>
        <v>1.8600000000000001E-3</v>
      </c>
      <c r="CV861" s="189">
        <f t="shared" si="703"/>
        <v>1.8600000000000001E-3</v>
      </c>
      <c r="CW861" s="189">
        <f t="shared" si="700"/>
        <v>2.9999999999999997E-4</v>
      </c>
      <c r="CX861" s="189">
        <f t="shared" si="704"/>
        <v>3.0000000000000001E-5</v>
      </c>
      <c r="CY861" s="189">
        <f t="shared" si="704"/>
        <v>3.0000000000000001E-5</v>
      </c>
      <c r="CZ861" s="195">
        <f t="shared" si="705"/>
        <v>10.005917753525344</v>
      </c>
      <c r="DA861" s="195">
        <f t="shared" si="706"/>
        <v>205.0207988928106</v>
      </c>
      <c r="DB861" s="195">
        <f t="shared" si="707"/>
        <v>2.9471531102665915</v>
      </c>
      <c r="DC861" s="195">
        <f t="shared" si="708"/>
        <v>141.34849190020853</v>
      </c>
      <c r="DD861" s="195">
        <f t="shared" si="709"/>
        <v>2.5745750335969282</v>
      </c>
      <c r="DE861" s="195">
        <f t="shared" si="710"/>
        <v>120.72026293871276</v>
      </c>
      <c r="DF861" s="195">
        <f t="shared" si="711"/>
        <v>482.61719962912076</v>
      </c>
    </row>
    <row r="862" spans="89:110" x14ac:dyDescent="0.2">
      <c r="CK862" s="189">
        <v>860</v>
      </c>
      <c r="CL862" s="190">
        <f>'Litter calculation'!G$30+CK862</f>
        <v>43535</v>
      </c>
      <c r="CM862" s="193">
        <f t="shared" si="701"/>
        <v>3</v>
      </c>
      <c r="CN862" s="189">
        <f t="shared" si="695"/>
        <v>0.2</v>
      </c>
      <c r="CO862" s="194">
        <f t="shared" si="696"/>
        <v>0.1</v>
      </c>
      <c r="CP862" s="194">
        <f t="shared" si="697"/>
        <v>0.15</v>
      </c>
      <c r="CQ862" s="189">
        <f t="shared" si="698"/>
        <v>0.36870000000000003</v>
      </c>
      <c r="CR862" s="189">
        <f t="shared" si="702"/>
        <v>3.687E-2</v>
      </c>
      <c r="CS862" s="189">
        <f t="shared" si="702"/>
        <v>3.687E-2</v>
      </c>
      <c r="CT862" s="189">
        <f t="shared" si="699"/>
        <v>1.8599999999999998E-2</v>
      </c>
      <c r="CU862" s="189">
        <f t="shared" si="703"/>
        <v>1.8600000000000001E-3</v>
      </c>
      <c r="CV862" s="189">
        <f t="shared" si="703"/>
        <v>1.8600000000000001E-3</v>
      </c>
      <c r="CW862" s="189">
        <f t="shared" si="700"/>
        <v>2.9999999999999997E-4</v>
      </c>
      <c r="CX862" s="189">
        <f t="shared" si="704"/>
        <v>3.0000000000000001E-5</v>
      </c>
      <c r="CY862" s="189">
        <f t="shared" si="704"/>
        <v>3.0000000000000001E-5</v>
      </c>
      <c r="CZ862" s="195">
        <f t="shared" si="705"/>
        <v>9.8952678255707216</v>
      </c>
      <c r="DA862" s="195">
        <f t="shared" si="706"/>
        <v>205.0855618781562</v>
      </c>
      <c r="DB862" s="195">
        <f t="shared" si="707"/>
        <v>2.9453635003076641</v>
      </c>
      <c r="DC862" s="195">
        <f t="shared" si="708"/>
        <v>141.44056450905771</v>
      </c>
      <c r="DD862" s="195">
        <f t="shared" si="709"/>
        <v>2.5753212747744443</v>
      </c>
      <c r="DE862" s="195">
        <f t="shared" si="710"/>
        <v>120.86111088514818</v>
      </c>
      <c r="DF862" s="195">
        <f t="shared" si="711"/>
        <v>482.80318987301496</v>
      </c>
    </row>
    <row r="863" spans="89:110" x14ac:dyDescent="0.2">
      <c r="CK863" s="189">
        <v>861</v>
      </c>
      <c r="CL863" s="190">
        <f>'Litter calculation'!G$30+CK863</f>
        <v>43536</v>
      </c>
      <c r="CM863" s="193">
        <f t="shared" si="701"/>
        <v>3</v>
      </c>
      <c r="CN863" s="189">
        <f t="shared" si="695"/>
        <v>0.2</v>
      </c>
      <c r="CO863" s="194">
        <f t="shared" si="696"/>
        <v>0.1</v>
      </c>
      <c r="CP863" s="194">
        <f t="shared" si="697"/>
        <v>0.15</v>
      </c>
      <c r="CQ863" s="189">
        <f t="shared" si="698"/>
        <v>0.36870000000000003</v>
      </c>
      <c r="CR863" s="189">
        <f t="shared" ref="CR863:CS882" si="712">IF($CM863=12,$D$50,IF($CM863&lt;=2,$D$50,IF($CM863&lt;=5,$D$52,IF($CM863&lt;=8,$D$54,$D$56))))</f>
        <v>3.687E-2</v>
      </c>
      <c r="CS863" s="189">
        <f t="shared" si="712"/>
        <v>3.687E-2</v>
      </c>
      <c r="CT863" s="189">
        <f t="shared" si="699"/>
        <v>1.8599999999999998E-2</v>
      </c>
      <c r="CU863" s="189">
        <f t="shared" ref="CU863:CV882" si="713">IF($CM863=12,$D$58,IF($CM863&lt;=2,$D$58,IF($CM863&lt;=5,$D$60,IF($CM863&lt;=8,$D$62,$D$64))))</f>
        <v>1.8600000000000001E-3</v>
      </c>
      <c r="CV863" s="189">
        <f t="shared" si="713"/>
        <v>1.8600000000000001E-3</v>
      </c>
      <c r="CW863" s="189">
        <f t="shared" si="700"/>
        <v>2.9999999999999997E-4</v>
      </c>
      <c r="CX863" s="189">
        <f t="shared" ref="CX863:CY882" si="714">IF($CM863=12,$D$66,IF($CM863&lt;=2,$D$66,IF($CM863&lt;=5,$D$68,IF($CM863&lt;=8,$D$70,$D$72))))</f>
        <v>3.0000000000000001E-5</v>
      </c>
      <c r="CY863" s="189">
        <f t="shared" si="714"/>
        <v>3.0000000000000001E-5</v>
      </c>
      <c r="CZ863" s="195">
        <f t="shared" si="705"/>
        <v>9.7866569641711454</v>
      </c>
      <c r="DA863" s="195">
        <f t="shared" si="706"/>
        <v>205.15030543752022</v>
      </c>
      <c r="DB863" s="195">
        <f t="shared" si="707"/>
        <v>2.9435772159295115</v>
      </c>
      <c r="DC863" s="195">
        <f t="shared" si="708"/>
        <v>141.53263435577006</v>
      </c>
      <c r="DD863" s="195">
        <f t="shared" si="709"/>
        <v>2.5760661292334186</v>
      </c>
      <c r="DE863" s="195">
        <f t="shared" si="710"/>
        <v>121.00195460620859</v>
      </c>
      <c r="DF863" s="195">
        <f t="shared" si="711"/>
        <v>482.99119470883295</v>
      </c>
    </row>
    <row r="864" spans="89:110" x14ac:dyDescent="0.2">
      <c r="CK864" s="189">
        <v>862</v>
      </c>
      <c r="CL864" s="190">
        <f>'Litter calculation'!G$30+CK864</f>
        <v>43537</v>
      </c>
      <c r="CM864" s="193">
        <f t="shared" si="701"/>
        <v>3</v>
      </c>
      <c r="CN864" s="189">
        <f t="shared" si="695"/>
        <v>0.2</v>
      </c>
      <c r="CO864" s="194">
        <f t="shared" si="696"/>
        <v>0.1</v>
      </c>
      <c r="CP864" s="194">
        <f t="shared" si="697"/>
        <v>0.15</v>
      </c>
      <c r="CQ864" s="189">
        <f t="shared" si="698"/>
        <v>0.36870000000000003</v>
      </c>
      <c r="CR864" s="189">
        <f t="shared" si="712"/>
        <v>3.687E-2</v>
      </c>
      <c r="CS864" s="189">
        <f t="shared" si="712"/>
        <v>3.687E-2</v>
      </c>
      <c r="CT864" s="189">
        <f t="shared" si="699"/>
        <v>1.8599999999999998E-2</v>
      </c>
      <c r="CU864" s="189">
        <f t="shared" si="713"/>
        <v>1.8600000000000001E-3</v>
      </c>
      <c r="CV864" s="189">
        <f t="shared" si="713"/>
        <v>1.8600000000000001E-3</v>
      </c>
      <c r="CW864" s="189">
        <f t="shared" si="700"/>
        <v>2.9999999999999997E-4</v>
      </c>
      <c r="CX864" s="189">
        <f t="shared" si="714"/>
        <v>3.0000000000000001E-5</v>
      </c>
      <c r="CY864" s="189">
        <f t="shared" si="714"/>
        <v>3.0000000000000001E-5</v>
      </c>
      <c r="CZ864" s="195">
        <f t="shared" si="705"/>
        <v>9.6800475932297019</v>
      </c>
      <c r="DA864" s="195">
        <f t="shared" si="706"/>
        <v>205.21502957672959</v>
      </c>
      <c r="DB864" s="195">
        <f t="shared" si="707"/>
        <v>2.9417942509523023</v>
      </c>
      <c r="DC864" s="195">
        <f t="shared" si="708"/>
        <v>141.62470144042845</v>
      </c>
      <c r="DD864" s="195">
        <f t="shared" si="709"/>
        <v>2.5768095995507498</v>
      </c>
      <c r="DE864" s="195">
        <f t="shared" si="710"/>
        <v>121.14279410202073</v>
      </c>
      <c r="DF864" s="195">
        <f t="shared" si="711"/>
        <v>483.18117656291156</v>
      </c>
    </row>
    <row r="865" spans="89:110" x14ac:dyDescent="0.2">
      <c r="CK865" s="189">
        <v>863</v>
      </c>
      <c r="CL865" s="190">
        <f>'Litter calculation'!G$30+CK865</f>
        <v>43538</v>
      </c>
      <c r="CM865" s="193">
        <f t="shared" si="701"/>
        <v>3</v>
      </c>
      <c r="CN865" s="189">
        <f t="shared" si="695"/>
        <v>0.2</v>
      </c>
      <c r="CO865" s="194">
        <f t="shared" si="696"/>
        <v>0.1</v>
      </c>
      <c r="CP865" s="194">
        <f t="shared" si="697"/>
        <v>0.15</v>
      </c>
      <c r="CQ865" s="189">
        <f t="shared" si="698"/>
        <v>0.36870000000000003</v>
      </c>
      <c r="CR865" s="189">
        <f t="shared" si="712"/>
        <v>3.687E-2</v>
      </c>
      <c r="CS865" s="189">
        <f t="shared" si="712"/>
        <v>3.687E-2</v>
      </c>
      <c r="CT865" s="189">
        <f t="shared" si="699"/>
        <v>1.8599999999999998E-2</v>
      </c>
      <c r="CU865" s="189">
        <f t="shared" si="713"/>
        <v>1.8600000000000001E-3</v>
      </c>
      <c r="CV865" s="189">
        <f t="shared" si="713"/>
        <v>1.8600000000000001E-3</v>
      </c>
      <c r="CW865" s="189">
        <f t="shared" si="700"/>
        <v>2.9999999999999997E-4</v>
      </c>
      <c r="CX865" s="189">
        <f t="shared" si="714"/>
        <v>3.0000000000000001E-5</v>
      </c>
      <c r="CY865" s="189">
        <f t="shared" si="714"/>
        <v>3.0000000000000001E-5</v>
      </c>
      <c r="CZ865" s="195">
        <f t="shared" si="705"/>
        <v>9.5754028291050854</v>
      </c>
      <c r="DA865" s="195">
        <f t="shared" si="706"/>
        <v>205.27973430160952</v>
      </c>
      <c r="DB865" s="195">
        <f t="shared" si="707"/>
        <v>2.9400145992076894</v>
      </c>
      <c r="DC865" s="195">
        <f t="shared" si="708"/>
        <v>141.71676576311572</v>
      </c>
      <c r="DD865" s="195">
        <f t="shared" si="709"/>
        <v>2.577551688298549</v>
      </c>
      <c r="DE865" s="195">
        <f t="shared" si="710"/>
        <v>121.28362937271139</v>
      </c>
      <c r="DF865" s="195">
        <f t="shared" si="711"/>
        <v>483.373098554048</v>
      </c>
    </row>
    <row r="866" spans="89:110" x14ac:dyDescent="0.2">
      <c r="CK866" s="189">
        <v>864</v>
      </c>
      <c r="CL866" s="190">
        <f>'Litter calculation'!G$30+CK866</f>
        <v>43539</v>
      </c>
      <c r="CM866" s="193">
        <f t="shared" si="701"/>
        <v>3</v>
      </c>
      <c r="CN866" s="189">
        <f t="shared" si="695"/>
        <v>0.2</v>
      </c>
      <c r="CO866" s="194">
        <f t="shared" si="696"/>
        <v>0.1</v>
      </c>
      <c r="CP866" s="194">
        <f t="shared" si="697"/>
        <v>0.15</v>
      </c>
      <c r="CQ866" s="189">
        <f t="shared" si="698"/>
        <v>0.36870000000000003</v>
      </c>
      <c r="CR866" s="189">
        <f t="shared" si="712"/>
        <v>3.687E-2</v>
      </c>
      <c r="CS866" s="189">
        <f t="shared" si="712"/>
        <v>3.687E-2</v>
      </c>
      <c r="CT866" s="189">
        <f t="shared" si="699"/>
        <v>1.8599999999999998E-2</v>
      </c>
      <c r="CU866" s="189">
        <f t="shared" si="713"/>
        <v>1.8600000000000001E-3</v>
      </c>
      <c r="CV866" s="189">
        <f t="shared" si="713"/>
        <v>1.8600000000000001E-3</v>
      </c>
      <c r="CW866" s="189">
        <f t="shared" si="700"/>
        <v>2.9999999999999997E-4</v>
      </c>
      <c r="CX866" s="189">
        <f t="shared" si="714"/>
        <v>3.0000000000000001E-5</v>
      </c>
      <c r="CY866" s="189">
        <f t="shared" si="714"/>
        <v>3.0000000000000001E-5</v>
      </c>
      <c r="CZ866" s="195">
        <f t="shared" si="705"/>
        <v>9.4726864678509575</v>
      </c>
      <c r="DA866" s="195">
        <f t="shared" si="706"/>
        <v>205.34441961798339</v>
      </c>
      <c r="DB866" s="195">
        <f t="shared" si="707"/>
        <v>2.9382382545387875</v>
      </c>
      <c r="DC866" s="195">
        <f t="shared" si="708"/>
        <v>141.80882732391473</v>
      </c>
      <c r="DD866" s="195">
        <f t="shared" si="709"/>
        <v>2.5782923980441468</v>
      </c>
      <c r="DE866" s="195">
        <f t="shared" si="710"/>
        <v>121.42446041840729</v>
      </c>
      <c r="DF866" s="195">
        <f t="shared" si="711"/>
        <v>483.56692448073932</v>
      </c>
    </row>
    <row r="867" spans="89:110" x14ac:dyDescent="0.2">
      <c r="CK867" s="189">
        <v>865</v>
      </c>
      <c r="CL867" s="190">
        <f>'Litter calculation'!G$30+CK867</f>
        <v>43540</v>
      </c>
      <c r="CM867" s="193">
        <f t="shared" si="701"/>
        <v>3</v>
      </c>
      <c r="CN867" s="189">
        <f t="shared" si="695"/>
        <v>0.2</v>
      </c>
      <c r="CO867" s="194">
        <f t="shared" si="696"/>
        <v>0.1</v>
      </c>
      <c r="CP867" s="194">
        <f t="shared" si="697"/>
        <v>0.15</v>
      </c>
      <c r="CQ867" s="189">
        <f t="shared" si="698"/>
        <v>0.36870000000000003</v>
      </c>
      <c r="CR867" s="189">
        <f t="shared" si="712"/>
        <v>3.687E-2</v>
      </c>
      <c r="CS867" s="189">
        <f t="shared" si="712"/>
        <v>3.687E-2</v>
      </c>
      <c r="CT867" s="189">
        <f t="shared" si="699"/>
        <v>1.8599999999999998E-2</v>
      </c>
      <c r="CU867" s="189">
        <f t="shared" si="713"/>
        <v>1.8600000000000001E-3</v>
      </c>
      <c r="CV867" s="189">
        <f t="shared" si="713"/>
        <v>1.8600000000000001E-3</v>
      </c>
      <c r="CW867" s="189">
        <f t="shared" si="700"/>
        <v>2.9999999999999997E-4</v>
      </c>
      <c r="CX867" s="189">
        <f t="shared" si="714"/>
        <v>3.0000000000000001E-5</v>
      </c>
      <c r="CY867" s="189">
        <f t="shared" si="714"/>
        <v>3.0000000000000001E-5</v>
      </c>
      <c r="CZ867" s="195">
        <f t="shared" si="705"/>
        <v>9.3718629726904705</v>
      </c>
      <c r="DA867" s="195">
        <f t="shared" si="706"/>
        <v>205.4090855316729</v>
      </c>
      <c r="DB867" s="195">
        <f t="shared" si="707"/>
        <v>2.936465210800153</v>
      </c>
      <c r="DC867" s="195">
        <f t="shared" si="708"/>
        <v>141.90088612290836</v>
      </c>
      <c r="DD867" s="195">
        <f t="shared" si="709"/>
        <v>2.5790317313501032</v>
      </c>
      <c r="DE867" s="195">
        <f t="shared" si="710"/>
        <v>121.5652872392352</v>
      </c>
      <c r="DF867" s="195">
        <f t="shared" si="711"/>
        <v>483.76261880865718</v>
      </c>
    </row>
    <row r="868" spans="89:110" x14ac:dyDescent="0.2">
      <c r="CK868" s="189">
        <v>866</v>
      </c>
      <c r="CL868" s="190">
        <f>'Litter calculation'!G$30+CK868</f>
        <v>43541</v>
      </c>
      <c r="CM868" s="193">
        <f t="shared" si="701"/>
        <v>3</v>
      </c>
      <c r="CN868" s="189">
        <f t="shared" si="695"/>
        <v>0.2</v>
      </c>
      <c r="CO868" s="194">
        <f t="shared" si="696"/>
        <v>0.1</v>
      </c>
      <c r="CP868" s="194">
        <f t="shared" si="697"/>
        <v>0.15</v>
      </c>
      <c r="CQ868" s="189">
        <f t="shared" si="698"/>
        <v>0.36870000000000003</v>
      </c>
      <c r="CR868" s="189">
        <f t="shared" si="712"/>
        <v>3.687E-2</v>
      </c>
      <c r="CS868" s="189">
        <f t="shared" si="712"/>
        <v>3.687E-2</v>
      </c>
      <c r="CT868" s="189">
        <f t="shared" si="699"/>
        <v>1.8599999999999998E-2</v>
      </c>
      <c r="CU868" s="189">
        <f t="shared" si="713"/>
        <v>1.8600000000000001E-3</v>
      </c>
      <c r="CV868" s="189">
        <f t="shared" si="713"/>
        <v>1.8600000000000001E-3</v>
      </c>
      <c r="CW868" s="189">
        <f t="shared" si="700"/>
        <v>2.9999999999999997E-4</v>
      </c>
      <c r="CX868" s="189">
        <f t="shared" si="714"/>
        <v>3.0000000000000001E-5</v>
      </c>
      <c r="CY868" s="189">
        <f t="shared" si="714"/>
        <v>3.0000000000000001E-5</v>
      </c>
      <c r="CZ868" s="195">
        <f t="shared" si="705"/>
        <v>9.2728974617216107</v>
      </c>
      <c r="DA868" s="195">
        <f t="shared" si="706"/>
        <v>205.47373204849799</v>
      </c>
      <c r="DB868" s="195">
        <f t="shared" si="707"/>
        <v>2.9346954618577619</v>
      </c>
      <c r="DC868" s="195">
        <f t="shared" si="708"/>
        <v>141.99294216017944</v>
      </c>
      <c r="DD868" s="195">
        <f t="shared" si="709"/>
        <v>2.5797696907742167</v>
      </c>
      <c r="DE868" s="195">
        <f t="shared" si="710"/>
        <v>121.70610983532185</v>
      </c>
      <c r="DF868" s="195">
        <f t="shared" si="711"/>
        <v>483.96014665835287</v>
      </c>
    </row>
    <row r="869" spans="89:110" x14ac:dyDescent="0.2">
      <c r="CK869" s="189">
        <v>867</v>
      </c>
      <c r="CL869" s="190">
        <f>'Litter calculation'!G$30+CK869</f>
        <v>43542</v>
      </c>
      <c r="CM869" s="193">
        <f t="shared" si="701"/>
        <v>3</v>
      </c>
      <c r="CN869" s="189">
        <f t="shared" si="695"/>
        <v>0.2</v>
      </c>
      <c r="CO869" s="194">
        <f t="shared" si="696"/>
        <v>0.1</v>
      </c>
      <c r="CP869" s="194">
        <f t="shared" si="697"/>
        <v>0.15</v>
      </c>
      <c r="CQ869" s="189">
        <f t="shared" si="698"/>
        <v>0.36870000000000003</v>
      </c>
      <c r="CR869" s="189">
        <f t="shared" si="712"/>
        <v>3.687E-2</v>
      </c>
      <c r="CS869" s="189">
        <f t="shared" si="712"/>
        <v>3.687E-2</v>
      </c>
      <c r="CT869" s="189">
        <f t="shared" si="699"/>
        <v>1.8599999999999998E-2</v>
      </c>
      <c r="CU869" s="189">
        <f t="shared" si="713"/>
        <v>1.8600000000000001E-3</v>
      </c>
      <c r="CV869" s="189">
        <f t="shared" si="713"/>
        <v>1.8600000000000001E-3</v>
      </c>
      <c r="CW869" s="189">
        <f t="shared" si="700"/>
        <v>2.9999999999999997E-4</v>
      </c>
      <c r="CX869" s="189">
        <f t="shared" si="714"/>
        <v>3.0000000000000001E-5</v>
      </c>
      <c r="CY869" s="189">
        <f t="shared" si="714"/>
        <v>3.0000000000000001E-5</v>
      </c>
      <c r="CZ869" s="195">
        <f t="shared" si="705"/>
        <v>9.1757556958491087</v>
      </c>
      <c r="DA869" s="195">
        <f t="shared" si="706"/>
        <v>205.53835917427682</v>
      </c>
      <c r="DB869" s="195">
        <f t="shared" si="707"/>
        <v>2.9329290015889891</v>
      </c>
      <c r="DC869" s="195">
        <f t="shared" si="708"/>
        <v>142.08499543581084</v>
      </c>
      <c r="DD869" s="195">
        <f t="shared" si="709"/>
        <v>2.5805062788695325</v>
      </c>
      <c r="DE869" s="195">
        <f t="shared" si="710"/>
        <v>121.84692820679399</v>
      </c>
      <c r="DF869" s="195">
        <f t="shared" si="711"/>
        <v>484.15947379318925</v>
      </c>
    </row>
    <row r="870" spans="89:110" x14ac:dyDescent="0.2">
      <c r="CK870" s="189">
        <v>868</v>
      </c>
      <c r="CL870" s="190">
        <f>'Litter calculation'!G$30+CK870</f>
        <v>43543</v>
      </c>
      <c r="CM870" s="193">
        <f t="shared" si="701"/>
        <v>3</v>
      </c>
      <c r="CN870" s="189">
        <f t="shared" si="695"/>
        <v>0.2</v>
      </c>
      <c r="CO870" s="194">
        <f t="shared" si="696"/>
        <v>0.1</v>
      </c>
      <c r="CP870" s="194">
        <f t="shared" si="697"/>
        <v>0.15</v>
      </c>
      <c r="CQ870" s="189">
        <f t="shared" si="698"/>
        <v>0.36870000000000003</v>
      </c>
      <c r="CR870" s="189">
        <f t="shared" si="712"/>
        <v>3.687E-2</v>
      </c>
      <c r="CS870" s="189">
        <f t="shared" si="712"/>
        <v>3.687E-2</v>
      </c>
      <c r="CT870" s="189">
        <f t="shared" si="699"/>
        <v>1.8599999999999998E-2</v>
      </c>
      <c r="CU870" s="189">
        <f t="shared" si="713"/>
        <v>1.8600000000000001E-3</v>
      </c>
      <c r="CV870" s="189">
        <f t="shared" si="713"/>
        <v>1.8600000000000001E-3</v>
      </c>
      <c r="CW870" s="189">
        <f t="shared" si="700"/>
        <v>2.9999999999999997E-4</v>
      </c>
      <c r="CX870" s="189">
        <f t="shared" si="714"/>
        <v>3.0000000000000001E-5</v>
      </c>
      <c r="CY870" s="189">
        <f t="shared" si="714"/>
        <v>3.0000000000000001E-5</v>
      </c>
      <c r="CZ870" s="195">
        <f t="shared" si="705"/>
        <v>9.0804040669387351</v>
      </c>
      <c r="DA870" s="195">
        <f t="shared" si="706"/>
        <v>205.60296691482586</v>
      </c>
      <c r="DB870" s="195">
        <f t="shared" si="707"/>
        <v>2.9311658238825871</v>
      </c>
      <c r="DC870" s="195">
        <f t="shared" si="708"/>
        <v>142.17704594988538</v>
      </c>
      <c r="DD870" s="195">
        <f t="shared" si="709"/>
        <v>2.5812414981843519</v>
      </c>
      <c r="DE870" s="195">
        <f t="shared" si="710"/>
        <v>121.98774235377836</v>
      </c>
      <c r="DF870" s="195">
        <f t="shared" si="711"/>
        <v>484.36056660749523</v>
      </c>
    </row>
    <row r="871" spans="89:110" x14ac:dyDescent="0.2">
      <c r="CK871" s="189">
        <v>869</v>
      </c>
      <c r="CL871" s="190">
        <f>'Litter calculation'!G$30+CK871</f>
        <v>43544</v>
      </c>
      <c r="CM871" s="193">
        <f t="shared" si="701"/>
        <v>3</v>
      </c>
      <c r="CN871" s="189">
        <f t="shared" si="695"/>
        <v>0.2</v>
      </c>
      <c r="CO871" s="194">
        <f t="shared" si="696"/>
        <v>0.1</v>
      </c>
      <c r="CP871" s="194">
        <f t="shared" si="697"/>
        <v>0.15</v>
      </c>
      <c r="CQ871" s="189">
        <f t="shared" si="698"/>
        <v>0.36870000000000003</v>
      </c>
      <c r="CR871" s="189">
        <f t="shared" si="712"/>
        <v>3.687E-2</v>
      </c>
      <c r="CS871" s="189">
        <f t="shared" si="712"/>
        <v>3.687E-2</v>
      </c>
      <c r="CT871" s="189">
        <f t="shared" si="699"/>
        <v>1.8599999999999998E-2</v>
      </c>
      <c r="CU871" s="189">
        <f t="shared" si="713"/>
        <v>1.8600000000000001E-3</v>
      </c>
      <c r="CV871" s="189">
        <f t="shared" si="713"/>
        <v>1.8600000000000001E-3</v>
      </c>
      <c r="CW871" s="189">
        <f t="shared" si="700"/>
        <v>2.9999999999999997E-4</v>
      </c>
      <c r="CX871" s="189">
        <f t="shared" si="714"/>
        <v>3.0000000000000001E-5</v>
      </c>
      <c r="CY871" s="189">
        <f t="shared" si="714"/>
        <v>3.0000000000000001E-5</v>
      </c>
      <c r="CZ871" s="195">
        <f t="shared" si="705"/>
        <v>8.9868095861899029</v>
      </c>
      <c r="DA871" s="195">
        <f t="shared" si="706"/>
        <v>205.66755527595978</v>
      </c>
      <c r="DB871" s="195">
        <f t="shared" si="707"/>
        <v>2.9294059226386642</v>
      </c>
      <c r="DC871" s="195">
        <f t="shared" si="708"/>
        <v>142.26909370248592</v>
      </c>
      <c r="DD871" s="195">
        <f t="shared" si="709"/>
        <v>2.5819753512622396</v>
      </c>
      <c r="DE871" s="195">
        <f t="shared" si="710"/>
        <v>122.12855227640168</v>
      </c>
      <c r="DF871" s="195">
        <f t="shared" si="711"/>
        <v>484.56339211493821</v>
      </c>
    </row>
    <row r="872" spans="89:110" x14ac:dyDescent="0.2">
      <c r="CK872" s="189">
        <v>870</v>
      </c>
      <c r="CL872" s="190">
        <f>'Litter calculation'!G$30+CK872</f>
        <v>43545</v>
      </c>
      <c r="CM872" s="193">
        <f t="shared" si="701"/>
        <v>3</v>
      </c>
      <c r="CN872" s="189">
        <f t="shared" si="695"/>
        <v>0.2</v>
      </c>
      <c r="CO872" s="194">
        <f t="shared" si="696"/>
        <v>0.1</v>
      </c>
      <c r="CP872" s="194">
        <f t="shared" si="697"/>
        <v>0.15</v>
      </c>
      <c r="CQ872" s="189">
        <f t="shared" si="698"/>
        <v>0.36870000000000003</v>
      </c>
      <c r="CR872" s="189">
        <f t="shared" si="712"/>
        <v>3.687E-2</v>
      </c>
      <c r="CS872" s="189">
        <f t="shared" si="712"/>
        <v>3.687E-2</v>
      </c>
      <c r="CT872" s="189">
        <f t="shared" si="699"/>
        <v>1.8599999999999998E-2</v>
      </c>
      <c r="CU872" s="189">
        <f t="shared" si="713"/>
        <v>1.8600000000000001E-3</v>
      </c>
      <c r="CV872" s="189">
        <f t="shared" si="713"/>
        <v>1.8600000000000001E-3</v>
      </c>
      <c r="CW872" s="189">
        <f t="shared" si="700"/>
        <v>2.9999999999999997E-4</v>
      </c>
      <c r="CX872" s="189">
        <f t="shared" si="714"/>
        <v>3.0000000000000001E-5</v>
      </c>
      <c r="CY872" s="189">
        <f t="shared" si="714"/>
        <v>3.0000000000000001E-5</v>
      </c>
      <c r="CZ872" s="195">
        <f t="shared" si="705"/>
        <v>8.894939872722528</v>
      </c>
      <c r="DA872" s="195">
        <f t="shared" si="706"/>
        <v>205.73212426349156</v>
      </c>
      <c r="DB872" s="195">
        <f t="shared" si="707"/>
        <v>2.9276492917686645</v>
      </c>
      <c r="DC872" s="195">
        <f t="shared" si="708"/>
        <v>142.3611386936953</v>
      </c>
      <c r="DD872" s="195">
        <f t="shared" si="709"/>
        <v>2.5827078406420352</v>
      </c>
      <c r="DE872" s="195">
        <f t="shared" si="710"/>
        <v>122.26935797479068</v>
      </c>
      <c r="DF872" s="195">
        <f t="shared" si="711"/>
        <v>484.76791793711078</v>
      </c>
    </row>
    <row r="873" spans="89:110" x14ac:dyDescent="0.2">
      <c r="CK873" s="189">
        <v>871</v>
      </c>
      <c r="CL873" s="190">
        <f>'Litter calculation'!G$30+CK873</f>
        <v>43546</v>
      </c>
      <c r="CM873" s="193">
        <f t="shared" si="701"/>
        <v>3</v>
      </c>
      <c r="CN873" s="189">
        <f t="shared" si="695"/>
        <v>0.2</v>
      </c>
      <c r="CO873" s="194">
        <f t="shared" si="696"/>
        <v>0.1</v>
      </c>
      <c r="CP873" s="194">
        <f t="shared" si="697"/>
        <v>0.15</v>
      </c>
      <c r="CQ873" s="189">
        <f t="shared" si="698"/>
        <v>0.36870000000000003</v>
      </c>
      <c r="CR873" s="189">
        <f t="shared" si="712"/>
        <v>3.687E-2</v>
      </c>
      <c r="CS873" s="189">
        <f t="shared" si="712"/>
        <v>3.687E-2</v>
      </c>
      <c r="CT873" s="189">
        <f t="shared" si="699"/>
        <v>1.8599999999999998E-2</v>
      </c>
      <c r="CU873" s="189">
        <f t="shared" si="713"/>
        <v>1.8600000000000001E-3</v>
      </c>
      <c r="CV873" s="189">
        <f t="shared" si="713"/>
        <v>1.8600000000000001E-3</v>
      </c>
      <c r="CW873" s="189">
        <f t="shared" si="700"/>
        <v>2.9999999999999997E-4</v>
      </c>
      <c r="CX873" s="189">
        <f t="shared" si="714"/>
        <v>3.0000000000000001E-5</v>
      </c>
      <c r="CY873" s="189">
        <f t="shared" si="714"/>
        <v>3.0000000000000001E-5</v>
      </c>
      <c r="CZ873" s="195">
        <f t="shared" si="705"/>
        <v>8.8047631423742168</v>
      </c>
      <c r="DA873" s="195">
        <f t="shared" si="706"/>
        <v>205.79667388323239</v>
      </c>
      <c r="DB873" s="195">
        <f t="shared" si="707"/>
        <v>2.9258959251953458</v>
      </c>
      <c r="DC873" s="195">
        <f t="shared" si="708"/>
        <v>142.45318092359636</v>
      </c>
      <c r="DD873" s="195">
        <f t="shared" si="709"/>
        <v>2.583438968857859</v>
      </c>
      <c r="DE873" s="195">
        <f t="shared" si="710"/>
        <v>122.4101594490721</v>
      </c>
      <c r="DF873" s="195">
        <f t="shared" si="711"/>
        <v>484.9741122923283</v>
      </c>
    </row>
    <row r="874" spans="89:110" x14ac:dyDescent="0.2">
      <c r="CK874" s="189">
        <v>872</v>
      </c>
      <c r="CL874" s="190">
        <f>'Litter calculation'!G$30+CK874</f>
        <v>43547</v>
      </c>
      <c r="CM874" s="193">
        <f t="shared" si="701"/>
        <v>3</v>
      </c>
      <c r="CN874" s="189">
        <f t="shared" si="695"/>
        <v>0.2</v>
      </c>
      <c r="CO874" s="194">
        <f t="shared" si="696"/>
        <v>0.1</v>
      </c>
      <c r="CP874" s="194">
        <f t="shared" si="697"/>
        <v>0.15</v>
      </c>
      <c r="CQ874" s="189">
        <f t="shared" si="698"/>
        <v>0.36870000000000003</v>
      </c>
      <c r="CR874" s="189">
        <f t="shared" si="712"/>
        <v>3.687E-2</v>
      </c>
      <c r="CS874" s="189">
        <f t="shared" si="712"/>
        <v>3.687E-2</v>
      </c>
      <c r="CT874" s="189">
        <f t="shared" si="699"/>
        <v>1.8599999999999998E-2</v>
      </c>
      <c r="CU874" s="189">
        <f t="shared" si="713"/>
        <v>1.8600000000000001E-3</v>
      </c>
      <c r="CV874" s="189">
        <f t="shared" si="713"/>
        <v>1.8600000000000001E-3</v>
      </c>
      <c r="CW874" s="189">
        <f t="shared" si="700"/>
        <v>2.9999999999999997E-4</v>
      </c>
      <c r="CX874" s="189">
        <f t="shared" si="714"/>
        <v>3.0000000000000001E-5</v>
      </c>
      <c r="CY874" s="189">
        <f t="shared" si="714"/>
        <v>3.0000000000000001E-5</v>
      </c>
      <c r="CZ874" s="195">
        <f t="shared" si="705"/>
        <v>8.7162481967039032</v>
      </c>
      <c r="DA874" s="195">
        <f t="shared" si="706"/>
        <v>205.86120414099173</v>
      </c>
      <c r="DB874" s="195">
        <f t="shared" si="707"/>
        <v>2.9241458168527594</v>
      </c>
      <c r="DC874" s="195">
        <f t="shared" si="708"/>
        <v>142.54522039227194</v>
      </c>
      <c r="DD874" s="195">
        <f t="shared" si="709"/>
        <v>2.5841687384391232</v>
      </c>
      <c r="DE874" s="195">
        <f t="shared" si="710"/>
        <v>122.55095669937265</v>
      </c>
      <c r="DF874" s="195">
        <f t="shared" si="711"/>
        <v>485.18194398463208</v>
      </c>
    </row>
    <row r="875" spans="89:110" x14ac:dyDescent="0.2">
      <c r="CK875" s="189">
        <v>873</v>
      </c>
      <c r="CL875" s="190">
        <f>'Litter calculation'!G$30+CK875</f>
        <v>43548</v>
      </c>
      <c r="CM875" s="193">
        <f t="shared" si="701"/>
        <v>3</v>
      </c>
      <c r="CN875" s="189">
        <f t="shared" si="695"/>
        <v>0.2</v>
      </c>
      <c r="CO875" s="194">
        <f t="shared" si="696"/>
        <v>0.1</v>
      </c>
      <c r="CP875" s="194">
        <f t="shared" si="697"/>
        <v>0.15</v>
      </c>
      <c r="CQ875" s="189">
        <f t="shared" si="698"/>
        <v>0.36870000000000003</v>
      </c>
      <c r="CR875" s="189">
        <f t="shared" si="712"/>
        <v>3.687E-2</v>
      </c>
      <c r="CS875" s="189">
        <f t="shared" si="712"/>
        <v>3.687E-2</v>
      </c>
      <c r="CT875" s="189">
        <f t="shared" si="699"/>
        <v>1.8599999999999998E-2</v>
      </c>
      <c r="CU875" s="189">
        <f t="shared" si="713"/>
        <v>1.8600000000000001E-3</v>
      </c>
      <c r="CV875" s="189">
        <f t="shared" si="713"/>
        <v>1.8600000000000001E-3</v>
      </c>
      <c r="CW875" s="189">
        <f t="shared" si="700"/>
        <v>2.9999999999999997E-4</v>
      </c>
      <c r="CX875" s="189">
        <f t="shared" si="714"/>
        <v>3.0000000000000001E-5</v>
      </c>
      <c r="CY875" s="189">
        <f t="shared" si="714"/>
        <v>3.0000000000000001E-5</v>
      </c>
      <c r="CZ875" s="195">
        <f t="shared" si="705"/>
        <v>8.6293644121981217</v>
      </c>
      <c r="DA875" s="195">
        <f t="shared" si="706"/>
        <v>205.92571504257731</v>
      </c>
      <c r="DB875" s="195">
        <f t="shared" si="707"/>
        <v>2.9223989606862291</v>
      </c>
      <c r="DC875" s="195">
        <f t="shared" si="708"/>
        <v>142.63725709980488</v>
      </c>
      <c r="DD875" s="195">
        <f t="shared" si="709"/>
        <v>2.5848971519105395</v>
      </c>
      <c r="DE875" s="195">
        <f t="shared" si="710"/>
        <v>122.69174972581905</v>
      </c>
      <c r="DF875" s="195">
        <f t="shared" si="711"/>
        <v>485.39138239299609</v>
      </c>
    </row>
    <row r="876" spans="89:110" x14ac:dyDescent="0.2">
      <c r="CK876" s="189">
        <v>874</v>
      </c>
      <c r="CL876" s="190">
        <f>'Litter calculation'!G$30+CK876</f>
        <v>43549</v>
      </c>
      <c r="CM876" s="193">
        <f t="shared" si="701"/>
        <v>3</v>
      </c>
      <c r="CN876" s="189">
        <f t="shared" si="695"/>
        <v>0.2</v>
      </c>
      <c r="CO876" s="194">
        <f t="shared" si="696"/>
        <v>0.1</v>
      </c>
      <c r="CP876" s="194">
        <f t="shared" si="697"/>
        <v>0.15</v>
      </c>
      <c r="CQ876" s="189">
        <f t="shared" si="698"/>
        <v>0.36870000000000003</v>
      </c>
      <c r="CR876" s="189">
        <f t="shared" si="712"/>
        <v>3.687E-2</v>
      </c>
      <c r="CS876" s="189">
        <f t="shared" si="712"/>
        <v>3.687E-2</v>
      </c>
      <c r="CT876" s="189">
        <f t="shared" si="699"/>
        <v>1.8599999999999998E-2</v>
      </c>
      <c r="CU876" s="189">
        <f t="shared" si="713"/>
        <v>1.8600000000000001E-3</v>
      </c>
      <c r="CV876" s="189">
        <f t="shared" si="713"/>
        <v>1.8600000000000001E-3</v>
      </c>
      <c r="CW876" s="189">
        <f t="shared" si="700"/>
        <v>2.9999999999999997E-4</v>
      </c>
      <c r="CX876" s="189">
        <f t="shared" si="714"/>
        <v>3.0000000000000001E-5</v>
      </c>
      <c r="CY876" s="189">
        <f t="shared" si="714"/>
        <v>3.0000000000000001E-5</v>
      </c>
      <c r="CZ876" s="195">
        <f t="shared" si="705"/>
        <v>8.5440817296761935</v>
      </c>
      <c r="DA876" s="195">
        <f t="shared" si="706"/>
        <v>205.99020659379514</v>
      </c>
      <c r="DB876" s="195">
        <f t="shared" si="707"/>
        <v>2.9206553506523294</v>
      </c>
      <c r="DC876" s="195">
        <f t="shared" si="708"/>
        <v>142.72929104627804</v>
      </c>
      <c r="DD876" s="195">
        <f t="shared" si="709"/>
        <v>2.5856242117921275</v>
      </c>
      <c r="DE876" s="195">
        <f t="shared" si="710"/>
        <v>122.83253852853801</v>
      </c>
      <c r="DF876" s="195">
        <f t="shared" si="711"/>
        <v>485.60239746073188</v>
      </c>
    </row>
    <row r="877" spans="89:110" x14ac:dyDescent="0.2">
      <c r="CK877" s="189">
        <v>875</v>
      </c>
      <c r="CL877" s="190">
        <f>'Litter calculation'!G$30+CK877</f>
        <v>43550</v>
      </c>
      <c r="CM877" s="193">
        <f t="shared" si="701"/>
        <v>3</v>
      </c>
      <c r="CN877" s="189">
        <f t="shared" si="695"/>
        <v>0.2</v>
      </c>
      <c r="CO877" s="194">
        <f t="shared" si="696"/>
        <v>0.1</v>
      </c>
      <c r="CP877" s="194">
        <f t="shared" si="697"/>
        <v>0.15</v>
      </c>
      <c r="CQ877" s="189">
        <f t="shared" si="698"/>
        <v>0.36870000000000003</v>
      </c>
      <c r="CR877" s="189">
        <f t="shared" si="712"/>
        <v>3.687E-2</v>
      </c>
      <c r="CS877" s="189">
        <f t="shared" si="712"/>
        <v>3.687E-2</v>
      </c>
      <c r="CT877" s="189">
        <f t="shared" si="699"/>
        <v>1.8599999999999998E-2</v>
      </c>
      <c r="CU877" s="189">
        <f t="shared" si="713"/>
        <v>1.8600000000000001E-3</v>
      </c>
      <c r="CV877" s="189">
        <f t="shared" si="713"/>
        <v>1.8600000000000001E-3</v>
      </c>
      <c r="CW877" s="189">
        <f t="shared" si="700"/>
        <v>2.9999999999999997E-4</v>
      </c>
      <c r="CX877" s="189">
        <f t="shared" si="714"/>
        <v>3.0000000000000001E-5</v>
      </c>
      <c r="CY877" s="189">
        <f t="shared" si="714"/>
        <v>3.0000000000000001E-5</v>
      </c>
      <c r="CZ877" s="195">
        <f t="shared" si="705"/>
        <v>8.4603706438906521</v>
      </c>
      <c r="DA877" s="195">
        <f t="shared" si="706"/>
        <v>206.05467880044941</v>
      </c>
      <c r="DB877" s="195">
        <f t="shared" si="707"/>
        <v>2.9189149807188652</v>
      </c>
      <c r="DC877" s="195">
        <f t="shared" si="708"/>
        <v>142.82132223177419</v>
      </c>
      <c r="DD877" s="195">
        <f t="shared" si="709"/>
        <v>2.5863499205992246</v>
      </c>
      <c r="DE877" s="195">
        <f t="shared" si="710"/>
        <v>122.97332310765624</v>
      </c>
      <c r="DF877" s="195">
        <f t="shared" si="711"/>
        <v>485.81495968508858</v>
      </c>
    </row>
    <row r="878" spans="89:110" x14ac:dyDescent="0.2">
      <c r="CK878" s="189">
        <v>876</v>
      </c>
      <c r="CL878" s="190">
        <f>'Litter calculation'!G$30+CK878</f>
        <v>43551</v>
      </c>
      <c r="CM878" s="193">
        <f t="shared" si="701"/>
        <v>3</v>
      </c>
      <c r="CN878" s="189">
        <f t="shared" si="695"/>
        <v>0.2</v>
      </c>
      <c r="CO878" s="194">
        <f t="shared" si="696"/>
        <v>0.1</v>
      </c>
      <c r="CP878" s="194">
        <f t="shared" si="697"/>
        <v>0.15</v>
      </c>
      <c r="CQ878" s="189">
        <f t="shared" si="698"/>
        <v>0.36870000000000003</v>
      </c>
      <c r="CR878" s="189">
        <f t="shared" si="712"/>
        <v>3.687E-2</v>
      </c>
      <c r="CS878" s="189">
        <f t="shared" si="712"/>
        <v>3.687E-2</v>
      </c>
      <c r="CT878" s="189">
        <f t="shared" si="699"/>
        <v>1.8599999999999998E-2</v>
      </c>
      <c r="CU878" s="189">
        <f t="shared" si="713"/>
        <v>1.8600000000000001E-3</v>
      </c>
      <c r="CV878" s="189">
        <f t="shared" si="713"/>
        <v>1.8600000000000001E-3</v>
      </c>
      <c r="CW878" s="189">
        <f t="shared" si="700"/>
        <v>2.9999999999999997E-4</v>
      </c>
      <c r="CX878" s="189">
        <f t="shared" si="714"/>
        <v>3.0000000000000001E-5</v>
      </c>
      <c r="CY878" s="189">
        <f t="shared" si="714"/>
        <v>3.0000000000000001E-5</v>
      </c>
      <c r="CZ878" s="195">
        <f t="shared" si="705"/>
        <v>8.3782021933193125</v>
      </c>
      <c r="DA878" s="195">
        <f t="shared" si="706"/>
        <v>206.11913166834265</v>
      </c>
      <c r="DB878" s="195">
        <f t="shared" si="707"/>
        <v>2.9171778448648511</v>
      </c>
      <c r="DC878" s="195">
        <f t="shared" si="708"/>
        <v>142.9133506563762</v>
      </c>
      <c r="DD878" s="195">
        <f t="shared" si="709"/>
        <v>2.5870742808424936</v>
      </c>
      <c r="DE878" s="195">
        <f t="shared" si="710"/>
        <v>123.11410346330045</v>
      </c>
      <c r="DF878" s="195">
        <f t="shared" si="711"/>
        <v>486.029040107046</v>
      </c>
    </row>
    <row r="879" spans="89:110" x14ac:dyDescent="0.2">
      <c r="CK879" s="189">
        <v>877</v>
      </c>
      <c r="CL879" s="190">
        <f>'Litter calculation'!G$30+CK879</f>
        <v>43552</v>
      </c>
      <c r="CM879" s="193">
        <f t="shared" si="701"/>
        <v>3</v>
      </c>
      <c r="CN879" s="189">
        <f t="shared" si="695"/>
        <v>0.2</v>
      </c>
      <c r="CO879" s="194">
        <f t="shared" si="696"/>
        <v>0.1</v>
      </c>
      <c r="CP879" s="194">
        <f t="shared" si="697"/>
        <v>0.15</v>
      </c>
      <c r="CQ879" s="189">
        <f t="shared" si="698"/>
        <v>0.36870000000000003</v>
      </c>
      <c r="CR879" s="189">
        <f t="shared" si="712"/>
        <v>3.687E-2</v>
      </c>
      <c r="CS879" s="189">
        <f t="shared" si="712"/>
        <v>3.687E-2</v>
      </c>
      <c r="CT879" s="189">
        <f t="shared" si="699"/>
        <v>1.8599999999999998E-2</v>
      </c>
      <c r="CU879" s="189">
        <f t="shared" si="713"/>
        <v>1.8600000000000001E-3</v>
      </c>
      <c r="CV879" s="189">
        <f t="shared" si="713"/>
        <v>1.8600000000000001E-3</v>
      </c>
      <c r="CW879" s="189">
        <f t="shared" si="700"/>
        <v>2.9999999999999997E-4</v>
      </c>
      <c r="CX879" s="189">
        <f t="shared" si="714"/>
        <v>3.0000000000000001E-5</v>
      </c>
      <c r="CY879" s="189">
        <f t="shared" si="714"/>
        <v>3.0000000000000001E-5</v>
      </c>
      <c r="CZ879" s="195">
        <f t="shared" si="705"/>
        <v>8.2975479501454572</v>
      </c>
      <c r="DA879" s="195">
        <f t="shared" si="706"/>
        <v>206.18356520327561</v>
      </c>
      <c r="DB879" s="195">
        <f t="shared" si="707"/>
        <v>2.9154439370804899</v>
      </c>
      <c r="DC879" s="195">
        <f t="shared" si="708"/>
        <v>143.00537632016687</v>
      </c>
      <c r="DD879" s="195">
        <f t="shared" si="709"/>
        <v>2.587797295027932</v>
      </c>
      <c r="DE879" s="195">
        <f t="shared" si="710"/>
        <v>123.25487959559734</v>
      </c>
      <c r="DF879" s="195">
        <f t="shared" si="711"/>
        <v>486.24461030129373</v>
      </c>
    </row>
    <row r="880" spans="89:110" x14ac:dyDescent="0.2">
      <c r="CK880" s="189">
        <v>878</v>
      </c>
      <c r="CL880" s="190">
        <f>'Litter calculation'!G$30+CK880</f>
        <v>43553</v>
      </c>
      <c r="CM880" s="193">
        <f t="shared" si="701"/>
        <v>3</v>
      </c>
      <c r="CN880" s="189">
        <f t="shared" si="695"/>
        <v>0.2</v>
      </c>
      <c r="CO880" s="194">
        <f t="shared" si="696"/>
        <v>0.1</v>
      </c>
      <c r="CP880" s="194">
        <f t="shared" si="697"/>
        <v>0.15</v>
      </c>
      <c r="CQ880" s="189">
        <f t="shared" si="698"/>
        <v>0.36870000000000003</v>
      </c>
      <c r="CR880" s="189">
        <f t="shared" si="712"/>
        <v>3.687E-2</v>
      </c>
      <c r="CS880" s="189">
        <f t="shared" si="712"/>
        <v>3.687E-2</v>
      </c>
      <c r="CT880" s="189">
        <f t="shared" si="699"/>
        <v>1.8599999999999998E-2</v>
      </c>
      <c r="CU880" s="189">
        <f t="shared" si="713"/>
        <v>1.8600000000000001E-3</v>
      </c>
      <c r="CV880" s="189">
        <f t="shared" si="713"/>
        <v>1.8600000000000001E-3</v>
      </c>
      <c r="CW880" s="189">
        <f t="shared" si="700"/>
        <v>2.9999999999999997E-4</v>
      </c>
      <c r="CX880" s="189">
        <f t="shared" si="714"/>
        <v>3.0000000000000001E-5</v>
      </c>
      <c r="CY880" s="189">
        <f t="shared" si="714"/>
        <v>3.0000000000000001E-5</v>
      </c>
      <c r="CZ880" s="195">
        <f t="shared" si="705"/>
        <v>8.2183800104226581</v>
      </c>
      <c r="DA880" s="195">
        <f t="shared" si="706"/>
        <v>206.24797941104731</v>
      </c>
      <c r="DB880" s="195">
        <f t="shared" si="707"/>
        <v>2.9137132513671524</v>
      </c>
      <c r="DC880" s="195">
        <f t="shared" si="708"/>
        <v>143.09739922322905</v>
      </c>
      <c r="DD880" s="195">
        <f t="shared" si="709"/>
        <v>2.5885189656568803</v>
      </c>
      <c r="DE880" s="195">
        <f t="shared" si="710"/>
        <v>123.39565150467362</v>
      </c>
      <c r="DF880" s="195">
        <f t="shared" si="711"/>
        <v>486.46164236639663</v>
      </c>
    </row>
    <row r="881" spans="89:110" x14ac:dyDescent="0.2">
      <c r="CK881" s="189">
        <v>879</v>
      </c>
      <c r="CL881" s="190">
        <f>'Litter calculation'!G$30+CK881</f>
        <v>43554</v>
      </c>
      <c r="CM881" s="193">
        <f t="shared" si="701"/>
        <v>3</v>
      </c>
      <c r="CN881" s="189">
        <f t="shared" si="695"/>
        <v>0.2</v>
      </c>
      <c r="CO881" s="194">
        <f t="shared" si="696"/>
        <v>0.1</v>
      </c>
      <c r="CP881" s="194">
        <f t="shared" si="697"/>
        <v>0.15</v>
      </c>
      <c r="CQ881" s="189">
        <f t="shared" si="698"/>
        <v>0.36870000000000003</v>
      </c>
      <c r="CR881" s="189">
        <f t="shared" si="712"/>
        <v>3.687E-2</v>
      </c>
      <c r="CS881" s="189">
        <f t="shared" si="712"/>
        <v>3.687E-2</v>
      </c>
      <c r="CT881" s="189">
        <f t="shared" si="699"/>
        <v>1.8599999999999998E-2</v>
      </c>
      <c r="CU881" s="189">
        <f t="shared" si="713"/>
        <v>1.8600000000000001E-3</v>
      </c>
      <c r="CV881" s="189">
        <f t="shared" si="713"/>
        <v>1.8600000000000001E-3</v>
      </c>
      <c r="CW881" s="189">
        <f t="shared" si="700"/>
        <v>2.9999999999999997E-4</v>
      </c>
      <c r="CX881" s="189">
        <f t="shared" si="714"/>
        <v>3.0000000000000001E-5</v>
      </c>
      <c r="CY881" s="189">
        <f t="shared" si="714"/>
        <v>3.0000000000000001E-5</v>
      </c>
      <c r="CZ881" s="195">
        <f t="shared" si="705"/>
        <v>8.1406709844208578</v>
      </c>
      <c r="DA881" s="195">
        <f t="shared" si="706"/>
        <v>206.31237429745502</v>
      </c>
      <c r="DB881" s="195">
        <f t="shared" si="707"/>
        <v>2.9119857817373571</v>
      </c>
      <c r="DC881" s="195">
        <f t="shared" si="708"/>
        <v>143.18941936564553</v>
      </c>
      <c r="DD881" s="195">
        <f t="shared" si="709"/>
        <v>2.5892392952260312</v>
      </c>
      <c r="DE881" s="195">
        <f t="shared" si="710"/>
        <v>123.53641919065598</v>
      </c>
      <c r="DF881" s="195">
        <f t="shared" si="711"/>
        <v>486.68010891514075</v>
      </c>
    </row>
    <row r="882" spans="89:110" x14ac:dyDescent="0.2">
      <c r="CK882" s="189">
        <v>880</v>
      </c>
      <c r="CL882" s="190">
        <f>'Litter calculation'!G$30+CK882</f>
        <v>43555</v>
      </c>
      <c r="CM882" s="193">
        <f t="shared" si="701"/>
        <v>3</v>
      </c>
      <c r="CN882" s="189">
        <f t="shared" si="695"/>
        <v>0.2</v>
      </c>
      <c r="CO882" s="194">
        <f t="shared" si="696"/>
        <v>0.1</v>
      </c>
      <c r="CP882" s="194">
        <f t="shared" si="697"/>
        <v>0.15</v>
      </c>
      <c r="CQ882" s="189">
        <f t="shared" si="698"/>
        <v>0.36870000000000003</v>
      </c>
      <c r="CR882" s="189">
        <f t="shared" si="712"/>
        <v>3.687E-2</v>
      </c>
      <c r="CS882" s="189">
        <f t="shared" si="712"/>
        <v>3.687E-2</v>
      </c>
      <c r="CT882" s="189">
        <f t="shared" si="699"/>
        <v>1.8599999999999998E-2</v>
      </c>
      <c r="CU882" s="189">
        <f t="shared" si="713"/>
        <v>1.8600000000000001E-3</v>
      </c>
      <c r="CV882" s="189">
        <f t="shared" si="713"/>
        <v>1.8600000000000001E-3</v>
      </c>
      <c r="CW882" s="189">
        <f t="shared" si="700"/>
        <v>2.9999999999999997E-4</v>
      </c>
      <c r="CX882" s="189">
        <f t="shared" si="714"/>
        <v>3.0000000000000001E-5</v>
      </c>
      <c r="CY882" s="189">
        <f t="shared" si="714"/>
        <v>3.0000000000000001E-5</v>
      </c>
      <c r="CZ882" s="195">
        <f t="shared" si="705"/>
        <v>8.0643939871503392</v>
      </c>
      <c r="DA882" s="195">
        <f t="shared" si="706"/>
        <v>206.3767498682943</v>
      </c>
      <c r="DB882" s="195">
        <f t="shared" si="707"/>
        <v>2.9102615222147481</v>
      </c>
      <c r="DC882" s="195">
        <f t="shared" si="708"/>
        <v>143.28143674749916</v>
      </c>
      <c r="DD882" s="195">
        <f t="shared" si="709"/>
        <v>2.5899582862274375</v>
      </c>
      <c r="DE882" s="195">
        <f t="shared" si="710"/>
        <v>123.6771826536711</v>
      </c>
      <c r="DF882" s="195">
        <f t="shared" si="711"/>
        <v>486.89998306505703</v>
      </c>
    </row>
    <row r="883" spans="89:110" x14ac:dyDescent="0.2">
      <c r="CK883" s="189">
        <v>881</v>
      </c>
      <c r="CL883" s="190">
        <f>'Litter calculation'!G$30+CK883</f>
        <v>43556</v>
      </c>
      <c r="CM883" s="193">
        <f t="shared" si="701"/>
        <v>4</v>
      </c>
      <c r="CN883" s="189">
        <f t="shared" si="695"/>
        <v>0.2</v>
      </c>
      <c r="CO883" s="194">
        <f t="shared" si="696"/>
        <v>0.1</v>
      </c>
      <c r="CP883" s="194">
        <f t="shared" si="697"/>
        <v>0.15</v>
      </c>
      <c r="CQ883" s="189">
        <f t="shared" si="698"/>
        <v>0.36870000000000003</v>
      </c>
      <c r="CR883" s="189">
        <f t="shared" ref="CR883:CS902" si="715">IF($CM883=12,$D$50,IF($CM883&lt;=2,$D$50,IF($CM883&lt;=5,$D$52,IF($CM883&lt;=8,$D$54,$D$56))))</f>
        <v>3.687E-2</v>
      </c>
      <c r="CS883" s="189">
        <f t="shared" si="715"/>
        <v>3.687E-2</v>
      </c>
      <c r="CT883" s="189">
        <f t="shared" si="699"/>
        <v>1.8599999999999998E-2</v>
      </c>
      <c r="CU883" s="189">
        <f t="shared" ref="CU883:CV902" si="716">IF($CM883=12,$D$58,IF($CM883&lt;=2,$D$58,IF($CM883&lt;=5,$D$60,IF($CM883&lt;=8,$D$62,$D$64))))</f>
        <v>1.8600000000000001E-3</v>
      </c>
      <c r="CV883" s="189">
        <f t="shared" si="716"/>
        <v>1.8600000000000001E-3</v>
      </c>
      <c r="CW883" s="189">
        <f t="shared" si="700"/>
        <v>2.9999999999999997E-4</v>
      </c>
      <c r="CX883" s="189">
        <f t="shared" ref="CX883:CY902" si="717">IF($CM883=12,$D$66,IF($CM883&lt;=2,$D$66,IF($CM883&lt;=5,$D$68,IF($CM883&lt;=8,$D$70,$D$72))))</f>
        <v>3.0000000000000001E-5</v>
      </c>
      <c r="CY883" s="189">
        <f t="shared" si="717"/>
        <v>3.0000000000000001E-5</v>
      </c>
      <c r="CZ883" s="195">
        <f t="shared" si="705"/>
        <v>7.9895226290603292</v>
      </c>
      <c r="DA883" s="195">
        <f t="shared" si="706"/>
        <v>206.44110612935893</v>
      </c>
      <c r="DB883" s="195">
        <f t="shared" si="707"/>
        <v>2.9085404668340753</v>
      </c>
      <c r="DC883" s="195">
        <f t="shared" si="708"/>
        <v>143.37345136887274</v>
      </c>
      <c r="DD883" s="195">
        <f t="shared" si="709"/>
        <v>2.590675941148521</v>
      </c>
      <c r="DE883" s="195">
        <f t="shared" si="710"/>
        <v>123.81794189384566</v>
      </c>
      <c r="DF883" s="195">
        <f t="shared" si="711"/>
        <v>487.12123842912024</v>
      </c>
    </row>
    <row r="884" spans="89:110" x14ac:dyDescent="0.2">
      <c r="CK884" s="189">
        <v>882</v>
      </c>
      <c r="CL884" s="190">
        <f>'Litter calculation'!G$30+CK884</f>
        <v>43557</v>
      </c>
      <c r="CM884" s="193">
        <f t="shared" si="701"/>
        <v>4</v>
      </c>
      <c r="CN884" s="189">
        <f t="shared" si="695"/>
        <v>0.2</v>
      </c>
      <c r="CO884" s="194">
        <f t="shared" si="696"/>
        <v>0.1</v>
      </c>
      <c r="CP884" s="194">
        <f t="shared" si="697"/>
        <v>0.15</v>
      </c>
      <c r="CQ884" s="189">
        <f t="shared" si="698"/>
        <v>0.36870000000000003</v>
      </c>
      <c r="CR884" s="189">
        <f t="shared" si="715"/>
        <v>3.687E-2</v>
      </c>
      <c r="CS884" s="189">
        <f t="shared" si="715"/>
        <v>3.687E-2</v>
      </c>
      <c r="CT884" s="189">
        <f t="shared" si="699"/>
        <v>1.8599999999999998E-2</v>
      </c>
      <c r="CU884" s="189">
        <f t="shared" si="716"/>
        <v>1.8600000000000001E-3</v>
      </c>
      <c r="CV884" s="189">
        <f t="shared" si="716"/>
        <v>1.8600000000000001E-3</v>
      </c>
      <c r="CW884" s="189">
        <f t="shared" si="700"/>
        <v>2.9999999999999997E-4</v>
      </c>
      <c r="CX884" s="189">
        <f t="shared" si="717"/>
        <v>3.0000000000000001E-5</v>
      </c>
      <c r="CY884" s="189">
        <f t="shared" si="717"/>
        <v>3.0000000000000001E-5</v>
      </c>
      <c r="CZ884" s="195">
        <f t="shared" si="705"/>
        <v>7.9160310069090061</v>
      </c>
      <c r="DA884" s="195">
        <f t="shared" si="706"/>
        <v>206.50544308644098</v>
      </c>
      <c r="DB884" s="195">
        <f t="shared" si="707"/>
        <v>2.906822609641174</v>
      </c>
      <c r="DC884" s="195">
        <f t="shared" si="708"/>
        <v>143.46546322984909</v>
      </c>
      <c r="DD884" s="195">
        <f t="shared" si="709"/>
        <v>2.5913922624720813</v>
      </c>
      <c r="DE884" s="195">
        <f t="shared" si="710"/>
        <v>123.95869691130636</v>
      </c>
      <c r="DF884" s="195">
        <f t="shared" si="711"/>
        <v>487.34384910661868</v>
      </c>
    </row>
    <row r="885" spans="89:110" x14ac:dyDescent="0.2">
      <c r="CK885" s="189">
        <v>883</v>
      </c>
      <c r="CL885" s="190">
        <f>'Litter calculation'!G$30+CK885</f>
        <v>43558</v>
      </c>
      <c r="CM885" s="193">
        <f t="shared" si="701"/>
        <v>4</v>
      </c>
      <c r="CN885" s="189">
        <f t="shared" si="695"/>
        <v>0.2</v>
      </c>
      <c r="CO885" s="194">
        <f t="shared" si="696"/>
        <v>0.1</v>
      </c>
      <c r="CP885" s="194">
        <f t="shared" si="697"/>
        <v>0.15</v>
      </c>
      <c r="CQ885" s="189">
        <f t="shared" si="698"/>
        <v>0.36870000000000003</v>
      </c>
      <c r="CR885" s="189">
        <f t="shared" si="715"/>
        <v>3.687E-2</v>
      </c>
      <c r="CS885" s="189">
        <f t="shared" si="715"/>
        <v>3.687E-2</v>
      </c>
      <c r="CT885" s="189">
        <f t="shared" si="699"/>
        <v>1.8599999999999998E-2</v>
      </c>
      <c r="CU885" s="189">
        <f t="shared" si="716"/>
        <v>1.8600000000000001E-3</v>
      </c>
      <c r="CV885" s="189">
        <f t="shared" si="716"/>
        <v>1.8600000000000001E-3</v>
      </c>
      <c r="CW885" s="189">
        <f t="shared" si="700"/>
        <v>2.9999999999999997E-4</v>
      </c>
      <c r="CX885" s="189">
        <f t="shared" si="717"/>
        <v>3.0000000000000001E-5</v>
      </c>
      <c r="CY885" s="189">
        <f t="shared" si="717"/>
        <v>3.0000000000000001E-5</v>
      </c>
      <c r="CZ885" s="195">
        <f t="shared" si="705"/>
        <v>7.8438936948017544</v>
      </c>
      <c r="DA885" s="195">
        <f t="shared" si="706"/>
        <v>206.5697607453308</v>
      </c>
      <c r="DB885" s="195">
        <f t="shared" si="707"/>
        <v>2.9051079446929435</v>
      </c>
      <c r="DC885" s="195">
        <f t="shared" si="708"/>
        <v>143.55747233051102</v>
      </c>
      <c r="DD885" s="195">
        <f t="shared" si="709"/>
        <v>2.5921072526763047</v>
      </c>
      <c r="DE885" s="195">
        <f t="shared" si="710"/>
        <v>124.09944770617987</v>
      </c>
      <c r="DF885" s="195">
        <f t="shared" si="711"/>
        <v>487.56778967419274</v>
      </c>
    </row>
    <row r="886" spans="89:110" x14ac:dyDescent="0.2">
      <c r="CK886" s="189">
        <v>884</v>
      </c>
      <c r="CL886" s="190">
        <f>'Litter calculation'!G$30+CK886</f>
        <v>43559</v>
      </c>
      <c r="CM886" s="193">
        <f t="shared" si="701"/>
        <v>4</v>
      </c>
      <c r="CN886" s="189">
        <f t="shared" si="695"/>
        <v>0.2</v>
      </c>
      <c r="CO886" s="194">
        <f t="shared" si="696"/>
        <v>0.1</v>
      </c>
      <c r="CP886" s="194">
        <f t="shared" si="697"/>
        <v>0.15</v>
      </c>
      <c r="CQ886" s="189">
        <f t="shared" si="698"/>
        <v>0.36870000000000003</v>
      </c>
      <c r="CR886" s="189">
        <f t="shared" si="715"/>
        <v>3.687E-2</v>
      </c>
      <c r="CS886" s="189">
        <f t="shared" si="715"/>
        <v>3.687E-2</v>
      </c>
      <c r="CT886" s="189">
        <f t="shared" si="699"/>
        <v>1.8599999999999998E-2</v>
      </c>
      <c r="CU886" s="189">
        <f t="shared" si="716"/>
        <v>1.8600000000000001E-3</v>
      </c>
      <c r="CV886" s="189">
        <f t="shared" si="716"/>
        <v>1.8600000000000001E-3</v>
      </c>
      <c r="CW886" s="189">
        <f t="shared" si="700"/>
        <v>2.9999999999999997E-4</v>
      </c>
      <c r="CX886" s="189">
        <f t="shared" si="717"/>
        <v>3.0000000000000001E-5</v>
      </c>
      <c r="CY886" s="189">
        <f t="shared" si="717"/>
        <v>3.0000000000000001E-5</v>
      </c>
      <c r="CZ886" s="195">
        <f t="shared" si="705"/>
        <v>7.7730857353945693</v>
      </c>
      <c r="DA886" s="195">
        <f t="shared" si="706"/>
        <v>206.63405911181695</v>
      </c>
      <c r="DB886" s="195">
        <f t="shared" si="707"/>
        <v>2.9033964660573273</v>
      </c>
      <c r="DC886" s="195">
        <f t="shared" si="708"/>
        <v>143.64947867094133</v>
      </c>
      <c r="DD886" s="195">
        <f t="shared" si="709"/>
        <v>2.5928209142347716</v>
      </c>
      <c r="DE886" s="195">
        <f t="shared" si="710"/>
        <v>124.24019427859288</v>
      </c>
      <c r="DF886" s="195">
        <f t="shared" si="711"/>
        <v>487.79303517703784</v>
      </c>
    </row>
    <row r="887" spans="89:110" x14ac:dyDescent="0.2">
      <c r="CK887" s="189">
        <v>885</v>
      </c>
      <c r="CL887" s="190">
        <f>'Litter calculation'!G$30+CK887</f>
        <v>43560</v>
      </c>
      <c r="CM887" s="193">
        <f t="shared" si="701"/>
        <v>4</v>
      </c>
      <c r="CN887" s="189">
        <f t="shared" si="695"/>
        <v>0.2</v>
      </c>
      <c r="CO887" s="194">
        <f t="shared" si="696"/>
        <v>0.1</v>
      </c>
      <c r="CP887" s="194">
        <f t="shared" si="697"/>
        <v>0.15</v>
      </c>
      <c r="CQ887" s="189">
        <f t="shared" si="698"/>
        <v>0.36870000000000003</v>
      </c>
      <c r="CR887" s="189">
        <f t="shared" si="715"/>
        <v>3.687E-2</v>
      </c>
      <c r="CS887" s="189">
        <f t="shared" si="715"/>
        <v>3.687E-2</v>
      </c>
      <c r="CT887" s="189">
        <f t="shared" si="699"/>
        <v>1.8599999999999998E-2</v>
      </c>
      <c r="CU887" s="189">
        <f t="shared" si="716"/>
        <v>1.8600000000000001E-3</v>
      </c>
      <c r="CV887" s="189">
        <f t="shared" si="716"/>
        <v>1.8600000000000001E-3</v>
      </c>
      <c r="CW887" s="189">
        <f t="shared" si="700"/>
        <v>2.9999999999999997E-4</v>
      </c>
      <c r="CX887" s="189">
        <f t="shared" si="717"/>
        <v>3.0000000000000001E-5</v>
      </c>
      <c r="CY887" s="189">
        <f t="shared" si="717"/>
        <v>3.0000000000000001E-5</v>
      </c>
      <c r="CZ887" s="195">
        <f t="shared" si="705"/>
        <v>7.7035826312595663</v>
      </c>
      <c r="DA887" s="195">
        <f t="shared" si="706"/>
        <v>206.6983381916863</v>
      </c>
      <c r="DB887" s="195">
        <f t="shared" si="707"/>
        <v>2.9016881678132922</v>
      </c>
      <c r="DC887" s="195">
        <f t="shared" si="708"/>
        <v>143.74148225122283</v>
      </c>
      <c r="DD887" s="195">
        <f t="shared" si="709"/>
        <v>2.5935332496164665</v>
      </c>
      <c r="DE887" s="195">
        <f t="shared" si="710"/>
        <v>124.38093662867205</v>
      </c>
      <c r="DF887" s="195">
        <f t="shared" si="711"/>
        <v>488.01956112027051</v>
      </c>
    </row>
    <row r="888" spans="89:110" x14ac:dyDescent="0.2">
      <c r="CK888" s="189">
        <v>886</v>
      </c>
      <c r="CL888" s="190">
        <f>'Litter calculation'!G$30+CK888</f>
        <v>43561</v>
      </c>
      <c r="CM888" s="193">
        <f t="shared" si="701"/>
        <v>4</v>
      </c>
      <c r="CN888" s="189">
        <f t="shared" si="695"/>
        <v>0.2</v>
      </c>
      <c r="CO888" s="194">
        <f t="shared" si="696"/>
        <v>0.1</v>
      </c>
      <c r="CP888" s="194">
        <f t="shared" si="697"/>
        <v>0.15</v>
      </c>
      <c r="CQ888" s="189">
        <f t="shared" si="698"/>
        <v>0.36870000000000003</v>
      </c>
      <c r="CR888" s="189">
        <f t="shared" si="715"/>
        <v>3.687E-2</v>
      </c>
      <c r="CS888" s="189">
        <f t="shared" si="715"/>
        <v>3.687E-2</v>
      </c>
      <c r="CT888" s="189">
        <f t="shared" si="699"/>
        <v>1.8599999999999998E-2</v>
      </c>
      <c r="CU888" s="189">
        <f t="shared" si="716"/>
        <v>1.8600000000000001E-3</v>
      </c>
      <c r="CV888" s="189">
        <f t="shared" si="716"/>
        <v>1.8600000000000001E-3</v>
      </c>
      <c r="CW888" s="189">
        <f t="shared" si="700"/>
        <v>2.9999999999999997E-4</v>
      </c>
      <c r="CX888" s="189">
        <f t="shared" si="717"/>
        <v>3.0000000000000001E-5</v>
      </c>
      <c r="CY888" s="189">
        <f t="shared" si="717"/>
        <v>3.0000000000000001E-5</v>
      </c>
      <c r="CZ888" s="195">
        <f t="shared" si="705"/>
        <v>7.6353603364096045</v>
      </c>
      <c r="DA888" s="195">
        <f t="shared" si="706"/>
        <v>206.76259799072395</v>
      </c>
      <c r="DB888" s="195">
        <f t="shared" si="707"/>
        <v>2.8999830440508081</v>
      </c>
      <c r="DC888" s="195">
        <f t="shared" si="708"/>
        <v>143.83348307143834</v>
      </c>
      <c r="DD888" s="195">
        <f t="shared" si="709"/>
        <v>2.5942442612857857</v>
      </c>
      <c r="DE888" s="195">
        <f t="shared" si="710"/>
        <v>124.52167475654404</v>
      </c>
      <c r="DF888" s="195">
        <f t="shared" si="711"/>
        <v>488.2473434604525</v>
      </c>
    </row>
    <row r="889" spans="89:110" x14ac:dyDescent="0.2">
      <c r="CK889" s="189">
        <v>887</v>
      </c>
      <c r="CL889" s="190">
        <f>'Litter calculation'!G$30+CK889</f>
        <v>43562</v>
      </c>
      <c r="CM889" s="193">
        <f t="shared" si="701"/>
        <v>4</v>
      </c>
      <c r="CN889" s="189">
        <f t="shared" si="695"/>
        <v>0.2</v>
      </c>
      <c r="CO889" s="194">
        <f t="shared" si="696"/>
        <v>0.1</v>
      </c>
      <c r="CP889" s="194">
        <f t="shared" si="697"/>
        <v>0.15</v>
      </c>
      <c r="CQ889" s="189">
        <f t="shared" si="698"/>
        <v>0.36870000000000003</v>
      </c>
      <c r="CR889" s="189">
        <f t="shared" si="715"/>
        <v>3.687E-2</v>
      </c>
      <c r="CS889" s="189">
        <f t="shared" si="715"/>
        <v>3.687E-2</v>
      </c>
      <c r="CT889" s="189">
        <f t="shared" si="699"/>
        <v>1.8599999999999998E-2</v>
      </c>
      <c r="CU889" s="189">
        <f t="shared" si="716"/>
        <v>1.8600000000000001E-3</v>
      </c>
      <c r="CV889" s="189">
        <f t="shared" si="716"/>
        <v>1.8600000000000001E-3</v>
      </c>
      <c r="CW889" s="189">
        <f t="shared" si="700"/>
        <v>2.9999999999999997E-4</v>
      </c>
      <c r="CX889" s="189">
        <f t="shared" si="717"/>
        <v>3.0000000000000001E-5</v>
      </c>
      <c r="CY889" s="189">
        <f t="shared" si="717"/>
        <v>3.0000000000000001E-5</v>
      </c>
      <c r="CZ889" s="195">
        <f t="shared" si="705"/>
        <v>7.5683952479790992</v>
      </c>
      <c r="DA889" s="195">
        <f t="shared" si="706"/>
        <v>206.82683851471327</v>
      </c>
      <c r="DB889" s="195">
        <f t="shared" si="707"/>
        <v>2.898281088870827</v>
      </c>
      <c r="DC889" s="195">
        <f t="shared" si="708"/>
        <v>143.92548113167064</v>
      </c>
      <c r="DD889" s="195">
        <f t="shared" si="709"/>
        <v>2.5949539517025459</v>
      </c>
      <c r="DE889" s="195">
        <f t="shared" si="710"/>
        <v>124.66240866233554</v>
      </c>
      <c r="DF889" s="195">
        <f t="shared" si="711"/>
        <v>488.476358597272</v>
      </c>
    </row>
    <row r="890" spans="89:110" x14ac:dyDescent="0.2">
      <c r="CK890" s="189">
        <v>888</v>
      </c>
      <c r="CL890" s="190">
        <f>'Litter calculation'!G$30+CK890</f>
        <v>43563</v>
      </c>
      <c r="CM890" s="193">
        <f t="shared" si="701"/>
        <v>4</v>
      </c>
      <c r="CN890" s="189">
        <f t="shared" si="695"/>
        <v>0.2</v>
      </c>
      <c r="CO890" s="194">
        <f t="shared" si="696"/>
        <v>0.1</v>
      </c>
      <c r="CP890" s="194">
        <f t="shared" si="697"/>
        <v>0.15</v>
      </c>
      <c r="CQ890" s="189">
        <f t="shared" si="698"/>
        <v>0.36870000000000003</v>
      </c>
      <c r="CR890" s="189">
        <f t="shared" si="715"/>
        <v>3.687E-2</v>
      </c>
      <c r="CS890" s="189">
        <f t="shared" si="715"/>
        <v>3.687E-2</v>
      </c>
      <c r="CT890" s="189">
        <f t="shared" si="699"/>
        <v>1.8599999999999998E-2</v>
      </c>
      <c r="CU890" s="189">
        <f t="shared" si="716"/>
        <v>1.8600000000000001E-3</v>
      </c>
      <c r="CV890" s="189">
        <f t="shared" si="716"/>
        <v>1.8600000000000001E-3</v>
      </c>
      <c r="CW890" s="189">
        <f t="shared" si="700"/>
        <v>2.9999999999999997E-4</v>
      </c>
      <c r="CX890" s="189">
        <f t="shared" si="717"/>
        <v>3.0000000000000001E-5</v>
      </c>
      <c r="CY890" s="189">
        <f t="shared" si="717"/>
        <v>3.0000000000000001E-5</v>
      </c>
      <c r="CZ890" s="195">
        <f t="shared" si="705"/>
        <v>7.5026641980581372</v>
      </c>
      <c r="DA890" s="195">
        <f t="shared" si="706"/>
        <v>206.89105976943594</v>
      </c>
      <c r="DB890" s="195">
        <f t="shared" si="707"/>
        <v>2.896582296385263</v>
      </c>
      <c r="DC890" s="195">
        <f t="shared" si="708"/>
        <v>144.01747643200252</v>
      </c>
      <c r="DD890" s="195">
        <f t="shared" si="709"/>
        <v>2.5956623233219926</v>
      </c>
      <c r="DE890" s="195">
        <f t="shared" si="710"/>
        <v>124.80313834617318</v>
      </c>
      <c r="DF890" s="195">
        <f t="shared" si="711"/>
        <v>488.70658336537707</v>
      </c>
    </row>
    <row r="891" spans="89:110" x14ac:dyDescent="0.2">
      <c r="CK891" s="189">
        <v>889</v>
      </c>
      <c r="CL891" s="190">
        <f>'Litter calculation'!G$30+CK891</f>
        <v>43564</v>
      </c>
      <c r="CM891" s="193">
        <f t="shared" si="701"/>
        <v>4</v>
      </c>
      <c r="CN891" s="189">
        <f t="shared" si="695"/>
        <v>0.2</v>
      </c>
      <c r="CO891" s="194">
        <f t="shared" si="696"/>
        <v>0.1</v>
      </c>
      <c r="CP891" s="194">
        <f t="shared" si="697"/>
        <v>0.15</v>
      </c>
      <c r="CQ891" s="189">
        <f t="shared" si="698"/>
        <v>0.36870000000000003</v>
      </c>
      <c r="CR891" s="189">
        <f t="shared" si="715"/>
        <v>3.687E-2</v>
      </c>
      <c r="CS891" s="189">
        <f t="shared" si="715"/>
        <v>3.687E-2</v>
      </c>
      <c r="CT891" s="189">
        <f t="shared" si="699"/>
        <v>1.8599999999999998E-2</v>
      </c>
      <c r="CU891" s="189">
        <f t="shared" si="716"/>
        <v>1.8600000000000001E-3</v>
      </c>
      <c r="CV891" s="189">
        <f t="shared" si="716"/>
        <v>1.8600000000000001E-3</v>
      </c>
      <c r="CW891" s="189">
        <f t="shared" si="700"/>
        <v>2.9999999999999997E-4</v>
      </c>
      <c r="CX891" s="189">
        <f t="shared" si="717"/>
        <v>3.0000000000000001E-5</v>
      </c>
      <c r="CY891" s="189">
        <f t="shared" si="717"/>
        <v>3.0000000000000001E-5</v>
      </c>
      <c r="CZ891" s="195">
        <f t="shared" si="705"/>
        <v>7.4381444456770778</v>
      </c>
      <c r="DA891" s="195">
        <f t="shared" si="706"/>
        <v>206.95526176067187</v>
      </c>
      <c r="DB891" s="195">
        <f t="shared" si="707"/>
        <v>2.8948866607169719</v>
      </c>
      <c r="DC891" s="195">
        <f t="shared" si="708"/>
        <v>144.10946897251679</v>
      </c>
      <c r="DD891" s="195">
        <f t="shared" si="709"/>
        <v>2.596369378594809</v>
      </c>
      <c r="DE891" s="195">
        <f t="shared" si="710"/>
        <v>124.94386380818365</v>
      </c>
      <c r="DF891" s="195">
        <f t="shared" si="711"/>
        <v>488.93799502636119</v>
      </c>
    </row>
    <row r="892" spans="89:110" x14ac:dyDescent="0.2">
      <c r="CK892" s="189">
        <v>890</v>
      </c>
      <c r="CL892" s="190">
        <f>'Litter calculation'!G$30+CK892</f>
        <v>43565</v>
      </c>
      <c r="CM892" s="193">
        <f t="shared" si="701"/>
        <v>4</v>
      </c>
      <c r="CN892" s="189">
        <f t="shared" si="695"/>
        <v>0.2</v>
      </c>
      <c r="CO892" s="194">
        <f t="shared" si="696"/>
        <v>0.1</v>
      </c>
      <c r="CP892" s="194">
        <f t="shared" si="697"/>
        <v>0.15</v>
      </c>
      <c r="CQ892" s="189">
        <f t="shared" si="698"/>
        <v>0.36870000000000003</v>
      </c>
      <c r="CR892" s="189">
        <f t="shared" si="715"/>
        <v>3.687E-2</v>
      </c>
      <c r="CS892" s="189">
        <f t="shared" si="715"/>
        <v>3.687E-2</v>
      </c>
      <c r="CT892" s="189">
        <f t="shared" si="699"/>
        <v>1.8599999999999998E-2</v>
      </c>
      <c r="CU892" s="189">
        <f t="shared" si="716"/>
        <v>1.8600000000000001E-3</v>
      </c>
      <c r="CV892" s="189">
        <f t="shared" si="716"/>
        <v>1.8600000000000001E-3</v>
      </c>
      <c r="CW892" s="189">
        <f t="shared" si="700"/>
        <v>2.9999999999999997E-4</v>
      </c>
      <c r="CX892" s="189">
        <f t="shared" si="717"/>
        <v>3.0000000000000001E-5</v>
      </c>
      <c r="CY892" s="189">
        <f t="shared" si="717"/>
        <v>3.0000000000000001E-5</v>
      </c>
      <c r="CZ892" s="195">
        <f t="shared" si="705"/>
        <v>7.3748136689388577</v>
      </c>
      <c r="DA892" s="195">
        <f t="shared" si="706"/>
        <v>207.01944449419923</v>
      </c>
      <c r="DB892" s="195">
        <f t="shared" si="707"/>
        <v>2.8931941759997311</v>
      </c>
      <c r="DC892" s="195">
        <f t="shared" si="708"/>
        <v>144.20145875329624</v>
      </c>
      <c r="DD892" s="195">
        <f t="shared" si="709"/>
        <v>2.597075119967124</v>
      </c>
      <c r="DE892" s="195">
        <f t="shared" si="710"/>
        <v>125.08458504849358</v>
      </c>
      <c r="DF892" s="195">
        <f t="shared" si="711"/>
        <v>489.17057126089475</v>
      </c>
    </row>
    <row r="893" spans="89:110" x14ac:dyDescent="0.2">
      <c r="CK893" s="189">
        <v>891</v>
      </c>
      <c r="CL893" s="190">
        <f>'Litter calculation'!G$30+CK893</f>
        <v>43566</v>
      </c>
      <c r="CM893" s="193">
        <f t="shared" si="701"/>
        <v>4</v>
      </c>
      <c r="CN893" s="189">
        <f t="shared" si="695"/>
        <v>0.2</v>
      </c>
      <c r="CO893" s="194">
        <f t="shared" si="696"/>
        <v>0.1</v>
      </c>
      <c r="CP893" s="194">
        <f t="shared" si="697"/>
        <v>0.15</v>
      </c>
      <c r="CQ893" s="189">
        <f t="shared" si="698"/>
        <v>0.36870000000000003</v>
      </c>
      <c r="CR893" s="189">
        <f t="shared" si="715"/>
        <v>3.687E-2</v>
      </c>
      <c r="CS893" s="189">
        <f t="shared" si="715"/>
        <v>3.687E-2</v>
      </c>
      <c r="CT893" s="189">
        <f t="shared" si="699"/>
        <v>1.8599999999999998E-2</v>
      </c>
      <c r="CU893" s="189">
        <f t="shared" si="716"/>
        <v>1.8600000000000001E-3</v>
      </c>
      <c r="CV893" s="189">
        <f t="shared" si="716"/>
        <v>1.8600000000000001E-3</v>
      </c>
      <c r="CW893" s="189">
        <f t="shared" si="700"/>
        <v>2.9999999999999997E-4</v>
      </c>
      <c r="CX893" s="189">
        <f t="shared" si="717"/>
        <v>3.0000000000000001E-5</v>
      </c>
      <c r="CY893" s="189">
        <f t="shared" si="717"/>
        <v>3.0000000000000001E-5</v>
      </c>
      <c r="CZ893" s="195">
        <f t="shared" si="705"/>
        <v>7.3126499572962862</v>
      </c>
      <c r="DA893" s="195">
        <f t="shared" si="706"/>
        <v>207.08360797579448</v>
      </c>
      <c r="DB893" s="195">
        <f t="shared" si="707"/>
        <v>2.8915048363782185</v>
      </c>
      <c r="DC893" s="195">
        <f t="shared" si="708"/>
        <v>144.29344577442365</v>
      </c>
      <c r="DD893" s="195">
        <f t="shared" si="709"/>
        <v>2.5977795498805216</v>
      </c>
      <c r="DE893" s="195">
        <f t="shared" si="710"/>
        <v>125.22530206722962</v>
      </c>
      <c r="DF893" s="195">
        <f t="shared" si="711"/>
        <v>489.40429016100279</v>
      </c>
    </row>
    <row r="894" spans="89:110" x14ac:dyDescent="0.2">
      <c r="CK894" s="189">
        <v>892</v>
      </c>
      <c r="CL894" s="190">
        <f>'Litter calculation'!G$30+CK894</f>
        <v>43567</v>
      </c>
      <c r="CM894" s="193">
        <f t="shared" si="701"/>
        <v>4</v>
      </c>
      <c r="CN894" s="189">
        <f t="shared" si="695"/>
        <v>0.2</v>
      </c>
      <c r="CO894" s="194">
        <f t="shared" si="696"/>
        <v>0.1</v>
      </c>
      <c r="CP894" s="194">
        <f t="shared" si="697"/>
        <v>0.15</v>
      </c>
      <c r="CQ894" s="189">
        <f t="shared" si="698"/>
        <v>0.36870000000000003</v>
      </c>
      <c r="CR894" s="189">
        <f t="shared" si="715"/>
        <v>3.687E-2</v>
      </c>
      <c r="CS894" s="189">
        <f t="shared" si="715"/>
        <v>3.687E-2</v>
      </c>
      <c r="CT894" s="189">
        <f t="shared" si="699"/>
        <v>1.8599999999999998E-2</v>
      </c>
      <c r="CU894" s="189">
        <f t="shared" si="716"/>
        <v>1.8600000000000001E-3</v>
      </c>
      <c r="CV894" s="189">
        <f t="shared" si="716"/>
        <v>1.8600000000000001E-3</v>
      </c>
      <c r="CW894" s="189">
        <f t="shared" si="700"/>
        <v>2.9999999999999997E-4</v>
      </c>
      <c r="CX894" s="189">
        <f t="shared" si="717"/>
        <v>3.0000000000000001E-5</v>
      </c>
      <c r="CY894" s="189">
        <f t="shared" si="717"/>
        <v>3.0000000000000001E-5</v>
      </c>
      <c r="CZ894" s="195">
        <f t="shared" si="705"/>
        <v>7.2516318039716534</v>
      </c>
      <c r="DA894" s="195">
        <f t="shared" si="706"/>
        <v>207.1477522112323</v>
      </c>
      <c r="DB894" s="195">
        <f t="shared" si="707"/>
        <v>2.8898186360079934</v>
      </c>
      <c r="DC894" s="195">
        <f t="shared" si="708"/>
        <v>144.38543003598181</v>
      </c>
      <c r="DD894" s="195">
        <f t="shared" si="709"/>
        <v>2.5984826707720479</v>
      </c>
      <c r="DE894" s="195">
        <f t="shared" si="710"/>
        <v>125.36601486451843</v>
      </c>
      <c r="DF894" s="195">
        <f t="shared" si="711"/>
        <v>489.63913022248425</v>
      </c>
    </row>
    <row r="895" spans="89:110" x14ac:dyDescent="0.2">
      <c r="CK895" s="189">
        <v>893</v>
      </c>
      <c r="CL895" s="190">
        <f>'Litter calculation'!G$30+CK895</f>
        <v>43568</v>
      </c>
      <c r="CM895" s="193">
        <f t="shared" si="701"/>
        <v>4</v>
      </c>
      <c r="CN895" s="189">
        <f t="shared" si="695"/>
        <v>0.2</v>
      </c>
      <c r="CO895" s="194">
        <f t="shared" si="696"/>
        <v>0.1</v>
      </c>
      <c r="CP895" s="194">
        <f t="shared" si="697"/>
        <v>0.15</v>
      </c>
      <c r="CQ895" s="189">
        <f t="shared" si="698"/>
        <v>0.36870000000000003</v>
      </c>
      <c r="CR895" s="189">
        <f t="shared" si="715"/>
        <v>3.687E-2</v>
      </c>
      <c r="CS895" s="189">
        <f t="shared" si="715"/>
        <v>3.687E-2</v>
      </c>
      <c r="CT895" s="189">
        <f t="shared" si="699"/>
        <v>1.8599999999999998E-2</v>
      </c>
      <c r="CU895" s="189">
        <f t="shared" si="716"/>
        <v>1.8600000000000001E-3</v>
      </c>
      <c r="CV895" s="189">
        <f t="shared" si="716"/>
        <v>1.8600000000000001E-3</v>
      </c>
      <c r="CW895" s="189">
        <f t="shared" si="700"/>
        <v>2.9999999999999997E-4</v>
      </c>
      <c r="CX895" s="189">
        <f t="shared" si="717"/>
        <v>3.0000000000000001E-5</v>
      </c>
      <c r="CY895" s="189">
        <f t="shared" si="717"/>
        <v>3.0000000000000001E-5</v>
      </c>
      <c r="CZ895" s="195">
        <f t="shared" si="705"/>
        <v>7.1917380985160317</v>
      </c>
      <c r="DA895" s="195">
        <f t="shared" si="706"/>
        <v>207.21187720628569</v>
      </c>
      <c r="DB895" s="195">
        <f t="shared" si="707"/>
        <v>2.8881355690554749</v>
      </c>
      <c r="DC895" s="195">
        <f t="shared" si="708"/>
        <v>144.47741153805353</v>
      </c>
      <c r="DD895" s="195">
        <f t="shared" si="709"/>
        <v>2.599184485074221</v>
      </c>
      <c r="DE895" s="195">
        <f t="shared" si="710"/>
        <v>125.50672344048664</v>
      </c>
      <c r="DF895" s="195">
        <f t="shared" si="711"/>
        <v>489.87507033747158</v>
      </c>
    </row>
    <row r="896" spans="89:110" x14ac:dyDescent="0.2">
      <c r="CK896" s="189">
        <v>894</v>
      </c>
      <c r="CL896" s="190">
        <f>'Litter calculation'!G$30+CK896</f>
        <v>43569</v>
      </c>
      <c r="CM896" s="193">
        <f t="shared" si="701"/>
        <v>4</v>
      </c>
      <c r="CN896" s="189">
        <f t="shared" si="695"/>
        <v>0.2</v>
      </c>
      <c r="CO896" s="194">
        <f t="shared" si="696"/>
        <v>0.1</v>
      </c>
      <c r="CP896" s="194">
        <f t="shared" si="697"/>
        <v>0.15</v>
      </c>
      <c r="CQ896" s="189">
        <f t="shared" si="698"/>
        <v>0.36870000000000003</v>
      </c>
      <c r="CR896" s="189">
        <f t="shared" si="715"/>
        <v>3.687E-2</v>
      </c>
      <c r="CS896" s="189">
        <f t="shared" si="715"/>
        <v>3.687E-2</v>
      </c>
      <c r="CT896" s="189">
        <f t="shared" si="699"/>
        <v>1.8599999999999998E-2</v>
      </c>
      <c r="CU896" s="189">
        <f t="shared" si="716"/>
        <v>1.8600000000000001E-3</v>
      </c>
      <c r="CV896" s="189">
        <f t="shared" si="716"/>
        <v>1.8600000000000001E-3</v>
      </c>
      <c r="CW896" s="189">
        <f t="shared" si="700"/>
        <v>2.9999999999999997E-4</v>
      </c>
      <c r="CX896" s="189">
        <f t="shared" si="717"/>
        <v>3.0000000000000001E-5</v>
      </c>
      <c r="CY896" s="189">
        <f t="shared" si="717"/>
        <v>3.0000000000000001E-5</v>
      </c>
      <c r="CZ896" s="195">
        <f t="shared" si="705"/>
        <v>7.1329481195056941</v>
      </c>
      <c r="DA896" s="195">
        <f t="shared" si="706"/>
        <v>207.27598296672591</v>
      </c>
      <c r="DB896" s="195">
        <f t="shared" si="707"/>
        <v>2.8864556296979229</v>
      </c>
      <c r="DC896" s="195">
        <f t="shared" si="708"/>
        <v>144.56939028072159</v>
      </c>
      <c r="DD896" s="195">
        <f t="shared" si="709"/>
        <v>2.5998849952150378</v>
      </c>
      <c r="DE896" s="195">
        <f t="shared" si="710"/>
        <v>125.64742779526088</v>
      </c>
      <c r="DF896" s="195">
        <f t="shared" si="711"/>
        <v>490.11208978712705</v>
      </c>
    </row>
    <row r="897" spans="89:110" x14ac:dyDescent="0.2">
      <c r="CK897" s="189">
        <v>895</v>
      </c>
      <c r="CL897" s="190">
        <f>'Litter calculation'!G$30+CK897</f>
        <v>43570</v>
      </c>
      <c r="CM897" s="193">
        <f t="shared" si="701"/>
        <v>4</v>
      </c>
      <c r="CN897" s="189">
        <f t="shared" si="695"/>
        <v>0.2</v>
      </c>
      <c r="CO897" s="194">
        <f t="shared" si="696"/>
        <v>0.1</v>
      </c>
      <c r="CP897" s="194">
        <f t="shared" si="697"/>
        <v>0.15</v>
      </c>
      <c r="CQ897" s="189">
        <f t="shared" si="698"/>
        <v>0.36870000000000003</v>
      </c>
      <c r="CR897" s="189">
        <f t="shared" si="715"/>
        <v>3.687E-2</v>
      </c>
      <c r="CS897" s="189">
        <f t="shared" si="715"/>
        <v>3.687E-2</v>
      </c>
      <c r="CT897" s="189">
        <f t="shared" si="699"/>
        <v>1.8599999999999998E-2</v>
      </c>
      <c r="CU897" s="189">
        <f t="shared" si="716"/>
        <v>1.8600000000000001E-3</v>
      </c>
      <c r="CV897" s="189">
        <f t="shared" si="716"/>
        <v>1.8600000000000001E-3</v>
      </c>
      <c r="CW897" s="189">
        <f t="shared" si="700"/>
        <v>2.9999999999999997E-4</v>
      </c>
      <c r="CX897" s="189">
        <f t="shared" si="717"/>
        <v>3.0000000000000001E-5</v>
      </c>
      <c r="CY897" s="189">
        <f t="shared" si="717"/>
        <v>3.0000000000000001E-5</v>
      </c>
      <c r="CZ897" s="195">
        <f t="shared" si="705"/>
        <v>7.0752415273731213</v>
      </c>
      <c r="DA897" s="195">
        <f t="shared" si="706"/>
        <v>207.34006949832246</v>
      </c>
      <c r="DB897" s="195">
        <f t="shared" si="707"/>
        <v>2.8847788121234177</v>
      </c>
      <c r="DC897" s="195">
        <f t="shared" si="708"/>
        <v>144.66136626406876</v>
      </c>
      <c r="DD897" s="195">
        <f t="shared" si="709"/>
        <v>2.6005842036179843</v>
      </c>
      <c r="DE897" s="195">
        <f t="shared" si="710"/>
        <v>125.7881279289678</v>
      </c>
      <c r="DF897" s="195">
        <f t="shared" si="711"/>
        <v>490.35016823447353</v>
      </c>
    </row>
    <row r="898" spans="89:110" x14ac:dyDescent="0.2">
      <c r="CK898" s="189">
        <v>896</v>
      </c>
      <c r="CL898" s="190">
        <f>'Litter calculation'!G$30+CK898</f>
        <v>43571</v>
      </c>
      <c r="CM898" s="193">
        <f t="shared" si="701"/>
        <v>4</v>
      </c>
      <c r="CN898" s="189">
        <f t="shared" si="695"/>
        <v>0.2</v>
      </c>
      <c r="CO898" s="194">
        <f t="shared" si="696"/>
        <v>0.1</v>
      </c>
      <c r="CP898" s="194">
        <f t="shared" si="697"/>
        <v>0.15</v>
      </c>
      <c r="CQ898" s="189">
        <f t="shared" si="698"/>
        <v>0.36870000000000003</v>
      </c>
      <c r="CR898" s="189">
        <f t="shared" si="715"/>
        <v>3.687E-2</v>
      </c>
      <c r="CS898" s="189">
        <f t="shared" si="715"/>
        <v>3.687E-2</v>
      </c>
      <c r="CT898" s="189">
        <f t="shared" si="699"/>
        <v>1.8599999999999998E-2</v>
      </c>
      <c r="CU898" s="189">
        <f t="shared" si="716"/>
        <v>1.8600000000000001E-3</v>
      </c>
      <c r="CV898" s="189">
        <f t="shared" si="716"/>
        <v>1.8600000000000001E-3</v>
      </c>
      <c r="CW898" s="189">
        <f t="shared" si="700"/>
        <v>2.9999999999999997E-4</v>
      </c>
      <c r="CX898" s="189">
        <f t="shared" si="717"/>
        <v>3.0000000000000001E-5</v>
      </c>
      <c r="CY898" s="189">
        <f t="shared" si="717"/>
        <v>3.0000000000000001E-5</v>
      </c>
      <c r="CZ898" s="195">
        <f t="shared" si="705"/>
        <v>7.0185983573701263</v>
      </c>
      <c r="DA898" s="195">
        <f t="shared" si="706"/>
        <v>207.40413680684313</v>
      </c>
      <c r="DB898" s="195">
        <f t="shared" si="707"/>
        <v>2.8831051105308396</v>
      </c>
      <c r="DC898" s="195">
        <f t="shared" si="708"/>
        <v>144.7533394881778</v>
      </c>
      <c r="DD898" s="195">
        <f t="shared" si="709"/>
        <v>2.6012821127020422</v>
      </c>
      <c r="DE898" s="195">
        <f t="shared" si="710"/>
        <v>125.92882384173402</v>
      </c>
      <c r="DF898" s="195">
        <f t="shared" si="711"/>
        <v>490.58928571735794</v>
      </c>
    </row>
    <row r="899" spans="89:110" x14ac:dyDescent="0.2">
      <c r="CK899" s="189">
        <v>897</v>
      </c>
      <c r="CL899" s="190">
        <f>'Litter calculation'!G$30+CK899</f>
        <v>43572</v>
      </c>
      <c r="CM899" s="193">
        <f t="shared" si="701"/>
        <v>4</v>
      </c>
      <c r="CN899" s="189">
        <f t="shared" ref="CN899:CN962" si="718">IF($CM899=12,D$37,IF($CM899&lt;=2,D$37,IF($CM899&lt;=5,D$40,IF($CM899&lt;=8,D$43,D$46))))</f>
        <v>0.2</v>
      </c>
      <c r="CO899" s="194">
        <f t="shared" ref="CO899:CO962" si="719">IF($CM899=12,D$39,IF($CM899&lt;=2,D$39,IF($CM899&lt;=5,D$42,IF($CM899&lt;=8,D$45,D$48))))</f>
        <v>0.1</v>
      </c>
      <c r="CP899" s="194">
        <f t="shared" ref="CP899:CP962" si="720">IF($CM899=12,D$38,IF($CM899&lt;=2,D$38,IF($CM899&lt;=5,D$41,IF($CM899&lt;=8,D$44,D$47))))</f>
        <v>0.15</v>
      </c>
      <c r="CQ899" s="189">
        <f t="shared" ref="CQ899:CQ962" si="721">IF($CM899=12,$D$49,IF($CM899&lt;=2,$D$49,IF($CM899&lt;=5,$D$51,IF($CM899&lt;=8,$D$53,$D$55))))</f>
        <v>0.36870000000000003</v>
      </c>
      <c r="CR899" s="189">
        <f t="shared" si="715"/>
        <v>3.687E-2</v>
      </c>
      <c r="CS899" s="189">
        <f t="shared" si="715"/>
        <v>3.687E-2</v>
      </c>
      <c r="CT899" s="189">
        <f t="shared" ref="CT899:CT962" si="722">IF($CM899=12,$D$57,IF($CM899&lt;=2,$D$57,IF($CM899&lt;=5,$D$59,IF($CM899&lt;=8,$D$61,$D$63))))</f>
        <v>1.8599999999999998E-2</v>
      </c>
      <c r="CU899" s="189">
        <f t="shared" si="716"/>
        <v>1.8600000000000001E-3</v>
      </c>
      <c r="CV899" s="189">
        <f t="shared" si="716"/>
        <v>1.8600000000000001E-3</v>
      </c>
      <c r="CW899" s="189">
        <f t="shared" ref="CW899:CW962" si="723">IF($CM899=12,$D$65,IF($CM899&lt;=2,$D$65,IF($CM899&lt;=5,$D$67,IF($CM899&lt;=8,$D$69,$D$71))))</f>
        <v>2.9999999999999997E-4</v>
      </c>
      <c r="CX899" s="189">
        <f t="shared" si="717"/>
        <v>3.0000000000000001E-5</v>
      </c>
      <c r="CY899" s="189">
        <f t="shared" si="717"/>
        <v>3.0000000000000001E-5</v>
      </c>
      <c r="CZ899" s="195">
        <f t="shared" si="705"/>
        <v>6.9629990126606476</v>
      </c>
      <c r="DA899" s="195">
        <f t="shared" si="706"/>
        <v>207.46818489805398</v>
      </c>
      <c r="DB899" s="195">
        <f t="shared" si="707"/>
        <v>2.8814345191298489</v>
      </c>
      <c r="DC899" s="195">
        <f t="shared" si="708"/>
        <v>144.8453099531315</v>
      </c>
      <c r="DD899" s="195">
        <f t="shared" si="709"/>
        <v>2.601978724881699</v>
      </c>
      <c r="DE899" s="195">
        <f t="shared" si="710"/>
        <v>126.06951553368617</v>
      </c>
      <c r="DF899" s="195">
        <f t="shared" si="711"/>
        <v>490.82942264154383</v>
      </c>
    </row>
    <row r="900" spans="89:110" x14ac:dyDescent="0.2">
      <c r="CK900" s="189">
        <v>898</v>
      </c>
      <c r="CL900" s="190">
        <f>'Litter calculation'!G$30+CK900</f>
        <v>43573</v>
      </c>
      <c r="CM900" s="193">
        <f t="shared" ref="CM900:CM963" si="724">MONTH(CL900)</f>
        <v>4</v>
      </c>
      <c r="CN900" s="189">
        <f t="shared" si="718"/>
        <v>0.2</v>
      </c>
      <c r="CO900" s="194">
        <f t="shared" si="719"/>
        <v>0.1</v>
      </c>
      <c r="CP900" s="194">
        <f t="shared" si="720"/>
        <v>0.15</v>
      </c>
      <c r="CQ900" s="189">
        <f t="shared" si="721"/>
        <v>0.36870000000000003</v>
      </c>
      <c r="CR900" s="189">
        <f t="shared" si="715"/>
        <v>3.687E-2</v>
      </c>
      <c r="CS900" s="189">
        <f t="shared" si="715"/>
        <v>3.687E-2</v>
      </c>
      <c r="CT900" s="189">
        <f t="shared" si="722"/>
        <v>1.8599999999999998E-2</v>
      </c>
      <c r="CU900" s="189">
        <f t="shared" si="716"/>
        <v>1.8600000000000001E-3</v>
      </c>
      <c r="CV900" s="189">
        <f t="shared" si="716"/>
        <v>1.8600000000000001E-3</v>
      </c>
      <c r="CW900" s="189">
        <f t="shared" si="723"/>
        <v>2.9999999999999997E-4</v>
      </c>
      <c r="CX900" s="189">
        <f t="shared" si="717"/>
        <v>3.0000000000000001E-5</v>
      </c>
      <c r="CY900" s="189">
        <f t="shared" si="717"/>
        <v>3.0000000000000001E-5</v>
      </c>
      <c r="CZ900" s="195">
        <f t="shared" si="705"/>
        <v>6.9084242575408341</v>
      </c>
      <c r="DA900" s="195">
        <f t="shared" si="706"/>
        <v>207.53221377771936</v>
      </c>
      <c r="DB900" s="195">
        <f t="shared" si="707"/>
        <v>2.8797670321408662</v>
      </c>
      <c r="DC900" s="195">
        <f t="shared" si="708"/>
        <v>144.93727765901266</v>
      </c>
      <c r="DD900" s="195">
        <f t="shared" si="709"/>
        <v>2.6026740425669548</v>
      </c>
      <c r="DE900" s="195">
        <f t="shared" si="710"/>
        <v>126.21020300495087</v>
      </c>
      <c r="DF900" s="195">
        <f t="shared" si="711"/>
        <v>491.07055977393156</v>
      </c>
    </row>
    <row r="901" spans="89:110" x14ac:dyDescent="0.2">
      <c r="CK901" s="189">
        <v>899</v>
      </c>
      <c r="CL901" s="190">
        <f>'Litter calculation'!G$30+CK901</f>
        <v>43574</v>
      </c>
      <c r="CM901" s="193">
        <f t="shared" si="724"/>
        <v>4</v>
      </c>
      <c r="CN901" s="189">
        <f t="shared" si="718"/>
        <v>0.2</v>
      </c>
      <c r="CO901" s="194">
        <f t="shared" si="719"/>
        <v>0.1</v>
      </c>
      <c r="CP901" s="194">
        <f t="shared" si="720"/>
        <v>0.15</v>
      </c>
      <c r="CQ901" s="189">
        <f t="shared" si="721"/>
        <v>0.36870000000000003</v>
      </c>
      <c r="CR901" s="189">
        <f t="shared" si="715"/>
        <v>3.687E-2</v>
      </c>
      <c r="CS901" s="189">
        <f t="shared" si="715"/>
        <v>3.687E-2</v>
      </c>
      <c r="CT901" s="189">
        <f t="shared" si="722"/>
        <v>1.8599999999999998E-2</v>
      </c>
      <c r="CU901" s="189">
        <f t="shared" si="716"/>
        <v>1.8600000000000001E-3</v>
      </c>
      <c r="CV901" s="189">
        <f t="shared" si="716"/>
        <v>1.8600000000000001E-3</v>
      </c>
      <c r="CW901" s="189">
        <f t="shared" si="723"/>
        <v>2.9999999999999997E-4</v>
      </c>
      <c r="CX901" s="189">
        <f t="shared" si="717"/>
        <v>3.0000000000000001E-5</v>
      </c>
      <c r="CY901" s="189">
        <f t="shared" si="717"/>
        <v>3.0000000000000001E-5</v>
      </c>
      <c r="CZ901" s="195">
        <f t="shared" si="705"/>
        <v>6.8548552107840672</v>
      </c>
      <c r="DA901" s="195">
        <f t="shared" si="706"/>
        <v>207.59622345160184</v>
      </c>
      <c r="DB901" s="195">
        <f t="shared" si="707"/>
        <v>2.8781026437950512</v>
      </c>
      <c r="DC901" s="195">
        <f t="shared" si="708"/>
        <v>145.02924260590402</v>
      </c>
      <c r="DD901" s="195">
        <f t="shared" si="709"/>
        <v>2.6033680681633311</v>
      </c>
      <c r="DE901" s="195">
        <f t="shared" si="710"/>
        <v>126.35088625565474</v>
      </c>
      <c r="DF901" s="195">
        <f t="shared" si="711"/>
        <v>491.31267823590304</v>
      </c>
    </row>
    <row r="902" spans="89:110" x14ac:dyDescent="0.2">
      <c r="CK902" s="189">
        <v>900</v>
      </c>
      <c r="CL902" s="190">
        <f>'Litter calculation'!G$30+CK902</f>
        <v>43575</v>
      </c>
      <c r="CM902" s="193">
        <f t="shared" si="724"/>
        <v>4</v>
      </c>
      <c r="CN902" s="189">
        <f t="shared" si="718"/>
        <v>0.2</v>
      </c>
      <c r="CO902" s="194">
        <f t="shared" si="719"/>
        <v>0.1</v>
      </c>
      <c r="CP902" s="194">
        <f t="shared" si="720"/>
        <v>0.15</v>
      </c>
      <c r="CQ902" s="189">
        <f t="shared" si="721"/>
        <v>0.36870000000000003</v>
      </c>
      <c r="CR902" s="189">
        <f t="shared" si="715"/>
        <v>3.687E-2</v>
      </c>
      <c r="CS902" s="189">
        <f t="shared" si="715"/>
        <v>3.687E-2</v>
      </c>
      <c r="CT902" s="189">
        <f t="shared" si="722"/>
        <v>1.8599999999999998E-2</v>
      </c>
      <c r="CU902" s="189">
        <f t="shared" si="716"/>
        <v>1.8600000000000001E-3</v>
      </c>
      <c r="CV902" s="189">
        <f t="shared" si="716"/>
        <v>1.8600000000000001E-3</v>
      </c>
      <c r="CW902" s="189">
        <f t="shared" si="723"/>
        <v>2.9999999999999997E-4</v>
      </c>
      <c r="CX902" s="189">
        <f t="shared" si="717"/>
        <v>3.0000000000000001E-5</v>
      </c>
      <c r="CY902" s="189">
        <f t="shared" si="717"/>
        <v>3.0000000000000001E-5</v>
      </c>
      <c r="CZ902" s="195">
        <f t="shared" si="705"/>
        <v>6.802273339108627</v>
      </c>
      <c r="DA902" s="195">
        <f t="shared" si="706"/>
        <v>207.6602139254623</v>
      </c>
      <c r="DB902" s="195">
        <f t="shared" si="707"/>
        <v>2.8764413483342848</v>
      </c>
      <c r="DC902" s="195">
        <f t="shared" si="708"/>
        <v>145.12120479388835</v>
      </c>
      <c r="DD902" s="195">
        <f t="shared" si="709"/>
        <v>2.6040608040718798</v>
      </c>
      <c r="DE902" s="195">
        <f t="shared" si="710"/>
        <v>126.49156528592441</v>
      </c>
      <c r="DF902" s="195">
        <f t="shared" si="711"/>
        <v>491.5557594967899</v>
      </c>
    </row>
    <row r="903" spans="89:110" x14ac:dyDescent="0.2">
      <c r="CK903" s="189">
        <v>901</v>
      </c>
      <c r="CL903" s="190">
        <f>'Litter calculation'!G$30+CK903</f>
        <v>43576</v>
      </c>
      <c r="CM903" s="193">
        <f t="shared" si="724"/>
        <v>4</v>
      </c>
      <c r="CN903" s="189">
        <f t="shared" si="718"/>
        <v>0.2</v>
      </c>
      <c r="CO903" s="194">
        <f t="shared" si="719"/>
        <v>0.1</v>
      </c>
      <c r="CP903" s="194">
        <f t="shared" si="720"/>
        <v>0.15</v>
      </c>
      <c r="CQ903" s="189">
        <f t="shared" si="721"/>
        <v>0.36870000000000003</v>
      </c>
      <c r="CR903" s="189">
        <f t="shared" ref="CR903:CS922" si="725">IF($CM903=12,$D$50,IF($CM903&lt;=2,$D$50,IF($CM903&lt;=5,$D$52,IF($CM903&lt;=8,$D$54,$D$56))))</f>
        <v>3.687E-2</v>
      </c>
      <c r="CS903" s="189">
        <f t="shared" si="725"/>
        <v>3.687E-2</v>
      </c>
      <c r="CT903" s="189">
        <f t="shared" si="722"/>
        <v>1.8599999999999998E-2</v>
      </c>
      <c r="CU903" s="189">
        <f t="shared" ref="CU903:CV922" si="726">IF($CM903=12,$D$58,IF($CM903&lt;=2,$D$58,IF($CM903&lt;=5,$D$60,IF($CM903&lt;=8,$D$62,$D$64))))</f>
        <v>1.8600000000000001E-3</v>
      </c>
      <c r="CV903" s="189">
        <f t="shared" si="726"/>
        <v>1.8600000000000001E-3</v>
      </c>
      <c r="CW903" s="189">
        <f t="shared" si="723"/>
        <v>2.9999999999999997E-4</v>
      </c>
      <c r="CX903" s="189">
        <f t="shared" ref="CX903:CY922" si="727">IF($CM903=12,$D$66,IF($CM903&lt;=2,$D$66,IF($CM903&lt;=5,$D$68,IF($CM903&lt;=8,$D$70,$D$72))))</f>
        <v>3.0000000000000001E-5</v>
      </c>
      <c r="CY903" s="189">
        <f t="shared" si="727"/>
        <v>3.0000000000000001E-5</v>
      </c>
      <c r="CZ903" s="195">
        <f t="shared" si="705"/>
        <v>6.7506604507657286</v>
      </c>
      <c r="DA903" s="195">
        <f t="shared" si="706"/>
        <v>207.72418520505988</v>
      </c>
      <c r="DB903" s="195">
        <f t="shared" si="707"/>
        <v>2.8747831400111474</v>
      </c>
      <c r="DC903" s="195">
        <f t="shared" si="708"/>
        <v>145.21316422304844</v>
      </c>
      <c r="DD903" s="195">
        <f t="shared" si="709"/>
        <v>2.6047522526891904</v>
      </c>
      <c r="DE903" s="195">
        <f t="shared" si="710"/>
        <v>126.63224009588647</v>
      </c>
      <c r="DF903" s="195">
        <f t="shared" si="711"/>
        <v>491.79978536746086</v>
      </c>
    </row>
    <row r="904" spans="89:110" x14ac:dyDescent="0.2">
      <c r="CK904" s="189">
        <v>902</v>
      </c>
      <c r="CL904" s="190">
        <f>'Litter calculation'!G$30+CK904</f>
        <v>43577</v>
      </c>
      <c r="CM904" s="193">
        <f t="shared" si="724"/>
        <v>4</v>
      </c>
      <c r="CN904" s="189">
        <f t="shared" si="718"/>
        <v>0.2</v>
      </c>
      <c r="CO904" s="194">
        <f t="shared" si="719"/>
        <v>0.1</v>
      </c>
      <c r="CP904" s="194">
        <f t="shared" si="720"/>
        <v>0.15</v>
      </c>
      <c r="CQ904" s="189">
        <f t="shared" si="721"/>
        <v>0.36870000000000003</v>
      </c>
      <c r="CR904" s="189">
        <f t="shared" si="725"/>
        <v>3.687E-2</v>
      </c>
      <c r="CS904" s="189">
        <f t="shared" si="725"/>
        <v>3.687E-2</v>
      </c>
      <c r="CT904" s="189">
        <f t="shared" si="722"/>
        <v>1.8599999999999998E-2</v>
      </c>
      <c r="CU904" s="189">
        <f t="shared" si="726"/>
        <v>1.8600000000000001E-3</v>
      </c>
      <c r="CV904" s="189">
        <f t="shared" si="726"/>
        <v>1.8600000000000001E-3</v>
      </c>
      <c r="CW904" s="189">
        <f t="shared" si="723"/>
        <v>2.9999999999999997E-4</v>
      </c>
      <c r="CX904" s="189">
        <f t="shared" si="727"/>
        <v>3.0000000000000001E-5</v>
      </c>
      <c r="CY904" s="189">
        <f t="shared" si="727"/>
        <v>3.0000000000000001E-5</v>
      </c>
      <c r="CZ904" s="195">
        <f t="shared" si="705"/>
        <v>6.6999986892457271</v>
      </c>
      <c r="DA904" s="195">
        <f t="shared" si="706"/>
        <v>207.78813729615203</v>
      </c>
      <c r="DB904" s="195">
        <f t="shared" si="707"/>
        <v>2.8731280130888996</v>
      </c>
      <c r="DC904" s="195">
        <f t="shared" si="708"/>
        <v>145.30512089346703</v>
      </c>
      <c r="DD904" s="195">
        <f t="shared" si="709"/>
        <v>2.6054424164073993</v>
      </c>
      <c r="DE904" s="195">
        <f t="shared" si="710"/>
        <v>126.77291068566754</v>
      </c>
      <c r="DF904" s="195">
        <f t="shared" si="711"/>
        <v>492.04473799402865</v>
      </c>
    </row>
    <row r="905" spans="89:110" x14ac:dyDescent="0.2">
      <c r="CK905" s="189">
        <v>903</v>
      </c>
      <c r="CL905" s="190">
        <f>'Litter calculation'!G$30+CK905</f>
        <v>43578</v>
      </c>
      <c r="CM905" s="193">
        <f t="shared" si="724"/>
        <v>4</v>
      </c>
      <c r="CN905" s="189">
        <f t="shared" si="718"/>
        <v>0.2</v>
      </c>
      <c r="CO905" s="194">
        <f t="shared" si="719"/>
        <v>0.1</v>
      </c>
      <c r="CP905" s="194">
        <f t="shared" si="720"/>
        <v>0.15</v>
      </c>
      <c r="CQ905" s="189">
        <f t="shared" si="721"/>
        <v>0.36870000000000003</v>
      </c>
      <c r="CR905" s="189">
        <f t="shared" si="725"/>
        <v>3.687E-2</v>
      </c>
      <c r="CS905" s="189">
        <f t="shared" si="725"/>
        <v>3.687E-2</v>
      </c>
      <c r="CT905" s="189">
        <f t="shared" si="722"/>
        <v>1.8599999999999998E-2</v>
      </c>
      <c r="CU905" s="189">
        <f t="shared" si="726"/>
        <v>1.8600000000000001E-3</v>
      </c>
      <c r="CV905" s="189">
        <f t="shared" si="726"/>
        <v>1.8600000000000001E-3</v>
      </c>
      <c r="CW905" s="189">
        <f t="shared" si="723"/>
        <v>2.9999999999999997E-4</v>
      </c>
      <c r="CX905" s="189">
        <f t="shared" si="727"/>
        <v>3.0000000000000001E-5</v>
      </c>
      <c r="CY905" s="189">
        <f t="shared" si="727"/>
        <v>3.0000000000000001E-5</v>
      </c>
      <c r="CZ905" s="195">
        <f t="shared" si="705"/>
        <v>6.6502705271002993</v>
      </c>
      <c r="DA905" s="195">
        <f t="shared" si="706"/>
        <v>207.8520702044944</v>
      </c>
      <c r="DB905" s="195">
        <f t="shared" si="707"/>
        <v>2.8714759618414631</v>
      </c>
      <c r="DC905" s="195">
        <f t="shared" si="708"/>
        <v>145.39707480522688</v>
      </c>
      <c r="DD905" s="195">
        <f t="shared" si="709"/>
        <v>2.6061312976141977</v>
      </c>
      <c r="DE905" s="195">
        <f t="shared" si="710"/>
        <v>126.91357705539421</v>
      </c>
      <c r="DF905" s="195">
        <f t="shared" si="711"/>
        <v>492.29059985167146</v>
      </c>
    </row>
    <row r="906" spans="89:110" x14ac:dyDescent="0.2">
      <c r="CK906" s="189">
        <v>904</v>
      </c>
      <c r="CL906" s="190">
        <f>'Litter calculation'!G$30+CK906</f>
        <v>43579</v>
      </c>
      <c r="CM906" s="193">
        <f t="shared" si="724"/>
        <v>4</v>
      </c>
      <c r="CN906" s="189">
        <f t="shared" si="718"/>
        <v>0.2</v>
      </c>
      <c r="CO906" s="194">
        <f t="shared" si="719"/>
        <v>0.1</v>
      </c>
      <c r="CP906" s="194">
        <f t="shared" si="720"/>
        <v>0.15</v>
      </c>
      <c r="CQ906" s="189">
        <f t="shared" si="721"/>
        <v>0.36870000000000003</v>
      </c>
      <c r="CR906" s="189">
        <f t="shared" si="725"/>
        <v>3.687E-2</v>
      </c>
      <c r="CS906" s="189">
        <f t="shared" si="725"/>
        <v>3.687E-2</v>
      </c>
      <c r="CT906" s="189">
        <f t="shared" si="722"/>
        <v>1.8599999999999998E-2</v>
      </c>
      <c r="CU906" s="189">
        <f t="shared" si="726"/>
        <v>1.8600000000000001E-3</v>
      </c>
      <c r="CV906" s="189">
        <f t="shared" si="726"/>
        <v>1.8600000000000001E-3</v>
      </c>
      <c r="CW906" s="189">
        <f t="shared" si="723"/>
        <v>2.9999999999999997E-4</v>
      </c>
      <c r="CX906" s="189">
        <f t="shared" si="727"/>
        <v>3.0000000000000001E-5</v>
      </c>
      <c r="CY906" s="189">
        <f t="shared" si="727"/>
        <v>3.0000000000000001E-5</v>
      </c>
      <c r="CZ906" s="195">
        <f t="shared" si="705"/>
        <v>6.601458759878474</v>
      </c>
      <c r="DA906" s="195">
        <f t="shared" si="706"/>
        <v>207.91598393584096</v>
      </c>
      <c r="DB906" s="195">
        <f t="shared" si="707"/>
        <v>2.8698269805533996</v>
      </c>
      <c r="DC906" s="195">
        <f t="shared" si="708"/>
        <v>145.48902595841076</v>
      </c>
      <c r="DD906" s="195">
        <f t="shared" si="709"/>
        <v>2.6068188986928398</v>
      </c>
      <c r="DE906" s="195">
        <f t="shared" si="710"/>
        <v>127.05423920519308</v>
      </c>
      <c r="DF906" s="195">
        <f t="shared" si="711"/>
        <v>492.53735373856955</v>
      </c>
    </row>
    <row r="907" spans="89:110" x14ac:dyDescent="0.2">
      <c r="CK907" s="189">
        <v>905</v>
      </c>
      <c r="CL907" s="190">
        <f>'Litter calculation'!G$30+CK907</f>
        <v>43580</v>
      </c>
      <c r="CM907" s="193">
        <f t="shared" si="724"/>
        <v>4</v>
      </c>
      <c r="CN907" s="189">
        <f t="shared" si="718"/>
        <v>0.2</v>
      </c>
      <c r="CO907" s="194">
        <f t="shared" si="719"/>
        <v>0.1</v>
      </c>
      <c r="CP907" s="194">
        <f t="shared" si="720"/>
        <v>0.15</v>
      </c>
      <c r="CQ907" s="189">
        <f t="shared" si="721"/>
        <v>0.36870000000000003</v>
      </c>
      <c r="CR907" s="189">
        <f t="shared" si="725"/>
        <v>3.687E-2</v>
      </c>
      <c r="CS907" s="189">
        <f t="shared" si="725"/>
        <v>3.687E-2</v>
      </c>
      <c r="CT907" s="189">
        <f t="shared" si="722"/>
        <v>1.8599999999999998E-2</v>
      </c>
      <c r="CU907" s="189">
        <f t="shared" si="726"/>
        <v>1.8600000000000001E-3</v>
      </c>
      <c r="CV907" s="189">
        <f t="shared" si="726"/>
        <v>1.8600000000000001E-3</v>
      </c>
      <c r="CW907" s="189">
        <f t="shared" si="723"/>
        <v>2.9999999999999997E-4</v>
      </c>
      <c r="CX907" s="189">
        <f t="shared" si="727"/>
        <v>3.0000000000000001E-5</v>
      </c>
      <c r="CY907" s="189">
        <f t="shared" si="727"/>
        <v>3.0000000000000001E-5</v>
      </c>
      <c r="CZ907" s="195">
        <f t="shared" si="705"/>
        <v>6.5535465001744067</v>
      </c>
      <c r="DA907" s="195">
        <f t="shared" si="706"/>
        <v>207.97987849594392</v>
      </c>
      <c r="DB907" s="195">
        <f t="shared" si="707"/>
        <v>2.8681810635198914</v>
      </c>
      <c r="DC907" s="195">
        <f t="shared" si="708"/>
        <v>145.58097435310142</v>
      </c>
      <c r="DD907" s="195">
        <f t="shared" si="709"/>
        <v>2.6075052220221506</v>
      </c>
      <c r="DE907" s="195">
        <f t="shared" si="710"/>
        <v>127.19489713519077</v>
      </c>
      <c r="DF907" s="195">
        <f t="shared" si="711"/>
        <v>492.78498276995259</v>
      </c>
    </row>
    <row r="908" spans="89:110" x14ac:dyDescent="0.2">
      <c r="CK908" s="189">
        <v>906</v>
      </c>
      <c r="CL908" s="190">
        <f>'Litter calculation'!G$30+CK908</f>
        <v>43581</v>
      </c>
      <c r="CM908" s="193">
        <f t="shared" si="724"/>
        <v>4</v>
      </c>
      <c r="CN908" s="189">
        <f t="shared" si="718"/>
        <v>0.2</v>
      </c>
      <c r="CO908" s="194">
        <f t="shared" si="719"/>
        <v>0.1</v>
      </c>
      <c r="CP908" s="194">
        <f t="shared" si="720"/>
        <v>0.15</v>
      </c>
      <c r="CQ908" s="189">
        <f t="shared" si="721"/>
        <v>0.36870000000000003</v>
      </c>
      <c r="CR908" s="189">
        <f t="shared" si="725"/>
        <v>3.687E-2</v>
      </c>
      <c r="CS908" s="189">
        <f t="shared" si="725"/>
        <v>3.687E-2</v>
      </c>
      <c r="CT908" s="189">
        <f t="shared" si="722"/>
        <v>1.8599999999999998E-2</v>
      </c>
      <c r="CU908" s="189">
        <f t="shared" si="726"/>
        <v>1.8600000000000001E-3</v>
      </c>
      <c r="CV908" s="189">
        <f t="shared" si="726"/>
        <v>1.8600000000000001E-3</v>
      </c>
      <c r="CW908" s="189">
        <f t="shared" si="723"/>
        <v>2.9999999999999997E-4</v>
      </c>
      <c r="CX908" s="189">
        <f t="shared" si="727"/>
        <v>3.0000000000000001E-5</v>
      </c>
      <c r="CY908" s="189">
        <f t="shared" si="727"/>
        <v>3.0000000000000001E-5</v>
      </c>
      <c r="CZ908" s="195">
        <f t="shared" si="705"/>
        <v>6.5065171717848473</v>
      </c>
      <c r="DA908" s="195">
        <f t="shared" si="706"/>
        <v>208.04375389055383</v>
      </c>
      <c r="DB908" s="195">
        <f t="shared" si="707"/>
        <v>2.866538205046723</v>
      </c>
      <c r="DC908" s="195">
        <f t="shared" si="708"/>
        <v>145.67291998938163</v>
      </c>
      <c r="DD908" s="195">
        <f t="shared" si="709"/>
        <v>2.6081902699765354</v>
      </c>
      <c r="DE908" s="195">
        <f t="shared" si="710"/>
        <v>127.33555084551385</v>
      </c>
      <c r="DF908" s="195">
        <f t="shared" si="711"/>
        <v>493.03347037225745</v>
      </c>
    </row>
    <row r="909" spans="89:110" x14ac:dyDescent="0.2">
      <c r="CK909" s="189">
        <v>907</v>
      </c>
      <c r="CL909" s="190">
        <f>'Litter calculation'!G$30+CK909</f>
        <v>43582</v>
      </c>
      <c r="CM909" s="193">
        <f t="shared" si="724"/>
        <v>4</v>
      </c>
      <c r="CN909" s="189">
        <f t="shared" si="718"/>
        <v>0.2</v>
      </c>
      <c r="CO909" s="194">
        <f t="shared" si="719"/>
        <v>0.1</v>
      </c>
      <c r="CP909" s="194">
        <f t="shared" si="720"/>
        <v>0.15</v>
      </c>
      <c r="CQ909" s="189">
        <f t="shared" si="721"/>
        <v>0.36870000000000003</v>
      </c>
      <c r="CR909" s="189">
        <f t="shared" si="725"/>
        <v>3.687E-2</v>
      </c>
      <c r="CS909" s="189">
        <f t="shared" si="725"/>
        <v>3.687E-2</v>
      </c>
      <c r="CT909" s="189">
        <f t="shared" si="722"/>
        <v>1.8599999999999998E-2</v>
      </c>
      <c r="CU909" s="189">
        <f t="shared" si="726"/>
        <v>1.8600000000000001E-3</v>
      </c>
      <c r="CV909" s="189">
        <f t="shared" si="726"/>
        <v>1.8600000000000001E-3</v>
      </c>
      <c r="CW909" s="189">
        <f t="shared" si="723"/>
        <v>2.9999999999999997E-4</v>
      </c>
      <c r="CX909" s="189">
        <f t="shared" si="727"/>
        <v>3.0000000000000001E-5</v>
      </c>
      <c r="CY909" s="189">
        <f t="shared" si="727"/>
        <v>3.0000000000000001E-5</v>
      </c>
      <c r="CZ909" s="195">
        <f t="shared" si="705"/>
        <v>6.4603545039742691</v>
      </c>
      <c r="DA909" s="195">
        <f t="shared" si="706"/>
        <v>208.10761012541946</v>
      </c>
      <c r="DB909" s="195">
        <f t="shared" si="707"/>
        <v>2.8648983994502588</v>
      </c>
      <c r="DC909" s="195">
        <f t="shared" si="708"/>
        <v>145.7648628673341</v>
      </c>
      <c r="DD909" s="195">
        <f t="shared" si="709"/>
        <v>2.6088740449259866</v>
      </c>
      <c r="DE909" s="195">
        <f t="shared" si="710"/>
        <v>127.47620033628891</v>
      </c>
      <c r="DF909" s="195">
        <f t="shared" si="711"/>
        <v>493.28280027739299</v>
      </c>
    </row>
    <row r="910" spans="89:110" x14ac:dyDescent="0.2">
      <c r="CK910" s="189">
        <v>908</v>
      </c>
      <c r="CL910" s="190">
        <f>'Litter calculation'!G$30+CK910</f>
        <v>43583</v>
      </c>
      <c r="CM910" s="193">
        <f t="shared" si="724"/>
        <v>4</v>
      </c>
      <c r="CN910" s="189">
        <f t="shared" si="718"/>
        <v>0.2</v>
      </c>
      <c r="CO910" s="194">
        <f t="shared" si="719"/>
        <v>0.1</v>
      </c>
      <c r="CP910" s="194">
        <f t="shared" si="720"/>
        <v>0.15</v>
      </c>
      <c r="CQ910" s="189">
        <f t="shared" si="721"/>
        <v>0.36870000000000003</v>
      </c>
      <c r="CR910" s="189">
        <f t="shared" si="725"/>
        <v>3.687E-2</v>
      </c>
      <c r="CS910" s="189">
        <f t="shared" si="725"/>
        <v>3.687E-2</v>
      </c>
      <c r="CT910" s="189">
        <f t="shared" si="722"/>
        <v>1.8599999999999998E-2</v>
      </c>
      <c r="CU910" s="189">
        <f t="shared" si="726"/>
        <v>1.8600000000000001E-3</v>
      </c>
      <c r="CV910" s="189">
        <f t="shared" si="726"/>
        <v>1.8600000000000001E-3</v>
      </c>
      <c r="CW910" s="189">
        <f t="shared" si="723"/>
        <v>2.9999999999999997E-4</v>
      </c>
      <c r="CX910" s="189">
        <f t="shared" si="727"/>
        <v>3.0000000000000001E-5</v>
      </c>
      <c r="CY910" s="189">
        <f t="shared" si="727"/>
        <v>3.0000000000000001E-5</v>
      </c>
      <c r="CZ910" s="195">
        <f t="shared" si="705"/>
        <v>6.4150425258456822</v>
      </c>
      <c r="DA910" s="195">
        <f t="shared" si="706"/>
        <v>208.17144720628787</v>
      </c>
      <c r="DB910" s="195">
        <f t="shared" si="707"/>
        <v>2.8632616410574263</v>
      </c>
      <c r="DC910" s="195">
        <f t="shared" si="708"/>
        <v>145.85680298704162</v>
      </c>
      <c r="DD910" s="195">
        <f t="shared" si="709"/>
        <v>2.609556549236093</v>
      </c>
      <c r="DE910" s="195">
        <f t="shared" si="710"/>
        <v>127.61684560764255</v>
      </c>
      <c r="DF910" s="195">
        <f t="shared" si="711"/>
        <v>493.53295651711119</v>
      </c>
    </row>
    <row r="911" spans="89:110" x14ac:dyDescent="0.2">
      <c r="CK911" s="189">
        <v>909</v>
      </c>
      <c r="CL911" s="190">
        <f>'Litter calculation'!G$30+CK911</f>
        <v>43584</v>
      </c>
      <c r="CM911" s="193">
        <f t="shared" si="724"/>
        <v>4</v>
      </c>
      <c r="CN911" s="189">
        <f t="shared" si="718"/>
        <v>0.2</v>
      </c>
      <c r="CO911" s="194">
        <f t="shared" si="719"/>
        <v>0.1</v>
      </c>
      <c r="CP911" s="194">
        <f t="shared" si="720"/>
        <v>0.15</v>
      </c>
      <c r="CQ911" s="189">
        <f t="shared" si="721"/>
        <v>0.36870000000000003</v>
      </c>
      <c r="CR911" s="189">
        <f t="shared" si="725"/>
        <v>3.687E-2</v>
      </c>
      <c r="CS911" s="189">
        <f t="shared" si="725"/>
        <v>3.687E-2</v>
      </c>
      <c r="CT911" s="189">
        <f t="shared" si="722"/>
        <v>1.8599999999999998E-2</v>
      </c>
      <c r="CU911" s="189">
        <f t="shared" si="726"/>
        <v>1.8600000000000001E-3</v>
      </c>
      <c r="CV911" s="189">
        <f t="shared" si="726"/>
        <v>1.8600000000000001E-3</v>
      </c>
      <c r="CW911" s="189">
        <f t="shared" si="723"/>
        <v>2.9999999999999997E-4</v>
      </c>
      <c r="CX911" s="189">
        <f t="shared" si="727"/>
        <v>3.0000000000000001E-5</v>
      </c>
      <c r="CY911" s="189">
        <f t="shared" si="727"/>
        <v>3.0000000000000001E-5</v>
      </c>
      <c r="CZ911" s="195">
        <f t="shared" si="705"/>
        <v>6.3705655608151863</v>
      </c>
      <c r="DA911" s="195">
        <f t="shared" si="706"/>
        <v>208.2352651389044</v>
      </c>
      <c r="DB911" s="195">
        <f t="shared" si="707"/>
        <v>2.8616279242056946</v>
      </c>
      <c r="DC911" s="195">
        <f t="shared" si="708"/>
        <v>145.94874034858691</v>
      </c>
      <c r="DD911" s="195">
        <f t="shared" si="709"/>
        <v>2.6102377852680467</v>
      </c>
      <c r="DE911" s="195">
        <f t="shared" si="710"/>
        <v>127.75748665970133</v>
      </c>
      <c r="DF911" s="195">
        <f t="shared" si="711"/>
        <v>493.78392341748156</v>
      </c>
    </row>
    <row r="912" spans="89:110" x14ac:dyDescent="0.2">
      <c r="CK912" s="189">
        <v>910</v>
      </c>
      <c r="CL912" s="190">
        <f>'Litter calculation'!G$30+CK912</f>
        <v>43585</v>
      </c>
      <c r="CM912" s="193">
        <f t="shared" si="724"/>
        <v>4</v>
      </c>
      <c r="CN912" s="189">
        <f t="shared" si="718"/>
        <v>0.2</v>
      </c>
      <c r="CO912" s="194">
        <f t="shared" si="719"/>
        <v>0.1</v>
      </c>
      <c r="CP912" s="194">
        <f t="shared" si="720"/>
        <v>0.15</v>
      </c>
      <c r="CQ912" s="189">
        <f t="shared" si="721"/>
        <v>0.36870000000000003</v>
      </c>
      <c r="CR912" s="189">
        <f t="shared" si="725"/>
        <v>3.687E-2</v>
      </c>
      <c r="CS912" s="189">
        <f t="shared" si="725"/>
        <v>3.687E-2</v>
      </c>
      <c r="CT912" s="189">
        <f t="shared" si="722"/>
        <v>1.8599999999999998E-2</v>
      </c>
      <c r="CU912" s="189">
        <f t="shared" si="726"/>
        <v>1.8600000000000001E-3</v>
      </c>
      <c r="CV912" s="189">
        <f t="shared" si="726"/>
        <v>1.8600000000000001E-3</v>
      </c>
      <c r="CW912" s="189">
        <f t="shared" si="723"/>
        <v>2.9999999999999997E-4</v>
      </c>
      <c r="CX912" s="189">
        <f t="shared" si="727"/>
        <v>3.0000000000000001E-5</v>
      </c>
      <c r="CY912" s="189">
        <f t="shared" si="727"/>
        <v>3.0000000000000001E-5</v>
      </c>
      <c r="CZ912" s="195">
        <f t="shared" si="705"/>
        <v>6.3269082211883401</v>
      </c>
      <c r="DA912" s="195">
        <f t="shared" si="706"/>
        <v>208.29906392901268</v>
      </c>
      <c r="DB912" s="195">
        <f t="shared" si="707"/>
        <v>2.8599972432430549</v>
      </c>
      <c r="DC912" s="195">
        <f t="shared" si="708"/>
        <v>146.04067495205274</v>
      </c>
      <c r="DD912" s="195">
        <f t="shared" si="709"/>
        <v>2.6109177553786531</v>
      </c>
      <c r="DE912" s="195">
        <f t="shared" si="710"/>
        <v>127.89812349259184</v>
      </c>
      <c r="DF912" s="195">
        <f t="shared" si="711"/>
        <v>494.03568559346729</v>
      </c>
    </row>
    <row r="913" spans="89:110" x14ac:dyDescent="0.2">
      <c r="CK913" s="189">
        <v>911</v>
      </c>
      <c r="CL913" s="190">
        <f>'Litter calculation'!G$30+CK913</f>
        <v>43586</v>
      </c>
      <c r="CM913" s="193">
        <f t="shared" si="724"/>
        <v>5</v>
      </c>
      <c r="CN913" s="189">
        <f t="shared" si="718"/>
        <v>0.2</v>
      </c>
      <c r="CO913" s="194">
        <f t="shared" si="719"/>
        <v>0.1</v>
      </c>
      <c r="CP913" s="194">
        <f t="shared" si="720"/>
        <v>0.15</v>
      </c>
      <c r="CQ913" s="189">
        <f t="shared" si="721"/>
        <v>0.36870000000000003</v>
      </c>
      <c r="CR913" s="189">
        <f t="shared" si="725"/>
        <v>3.687E-2</v>
      </c>
      <c r="CS913" s="189">
        <f t="shared" si="725"/>
        <v>3.687E-2</v>
      </c>
      <c r="CT913" s="189">
        <f t="shared" si="722"/>
        <v>1.8599999999999998E-2</v>
      </c>
      <c r="CU913" s="189">
        <f t="shared" si="726"/>
        <v>1.8600000000000001E-3</v>
      </c>
      <c r="CV913" s="189">
        <f t="shared" si="726"/>
        <v>1.8600000000000001E-3</v>
      </c>
      <c r="CW913" s="189">
        <f t="shared" si="723"/>
        <v>2.9999999999999997E-4</v>
      </c>
      <c r="CX913" s="189">
        <f t="shared" si="727"/>
        <v>3.0000000000000001E-5</v>
      </c>
      <c r="CY913" s="189">
        <f t="shared" si="727"/>
        <v>3.0000000000000001E-5</v>
      </c>
      <c r="CZ913" s="195">
        <f t="shared" si="705"/>
        <v>6.284055402836481</v>
      </c>
      <c r="DA913" s="195">
        <f t="shared" si="706"/>
        <v>208.36284358235457</v>
      </c>
      <c r="DB913" s="195">
        <f t="shared" si="707"/>
        <v>2.8583695925280019</v>
      </c>
      <c r="DC913" s="195">
        <f t="shared" si="708"/>
        <v>146.13260679752185</v>
      </c>
      <c r="DD913" s="195">
        <f t="shared" si="709"/>
        <v>2.6115964619203371</v>
      </c>
      <c r="DE913" s="195">
        <f t="shared" si="710"/>
        <v>128.03875610644064</v>
      </c>
      <c r="DF913" s="195">
        <f t="shared" si="711"/>
        <v>494.2882279436019</v>
      </c>
    </row>
    <row r="914" spans="89:110" x14ac:dyDescent="0.2">
      <c r="CK914" s="189">
        <v>912</v>
      </c>
      <c r="CL914" s="190">
        <f>'Litter calculation'!G$30+CK914</f>
        <v>43587</v>
      </c>
      <c r="CM914" s="193">
        <f t="shared" si="724"/>
        <v>5</v>
      </c>
      <c r="CN914" s="189">
        <f t="shared" si="718"/>
        <v>0.2</v>
      </c>
      <c r="CO914" s="194">
        <f t="shared" si="719"/>
        <v>0.1</v>
      </c>
      <c r="CP914" s="194">
        <f t="shared" si="720"/>
        <v>0.15</v>
      </c>
      <c r="CQ914" s="189">
        <f t="shared" si="721"/>
        <v>0.36870000000000003</v>
      </c>
      <c r="CR914" s="189">
        <f t="shared" si="725"/>
        <v>3.687E-2</v>
      </c>
      <c r="CS914" s="189">
        <f t="shared" si="725"/>
        <v>3.687E-2</v>
      </c>
      <c r="CT914" s="189">
        <f t="shared" si="722"/>
        <v>1.8599999999999998E-2</v>
      </c>
      <c r="CU914" s="189">
        <f t="shared" si="726"/>
        <v>1.8600000000000001E-3</v>
      </c>
      <c r="CV914" s="189">
        <f t="shared" si="726"/>
        <v>1.8600000000000001E-3</v>
      </c>
      <c r="CW914" s="189">
        <f t="shared" si="723"/>
        <v>2.9999999999999997E-4</v>
      </c>
      <c r="CX914" s="189">
        <f t="shared" si="727"/>
        <v>3.0000000000000001E-5</v>
      </c>
      <c r="CY914" s="189">
        <f t="shared" si="727"/>
        <v>3.0000000000000001E-5</v>
      </c>
      <c r="CZ914" s="195">
        <f t="shared" si="705"/>
        <v>6.2419922799711518</v>
      </c>
      <c r="DA914" s="195">
        <f t="shared" si="706"/>
        <v>208.42660410467028</v>
      </c>
      <c r="DB914" s="195">
        <f t="shared" si="707"/>
        <v>2.8567449664295133</v>
      </c>
      <c r="DC914" s="195">
        <f t="shared" si="708"/>
        <v>146.22453588507693</v>
      </c>
      <c r="DD914" s="195">
        <f t="shared" si="709"/>
        <v>2.6122739072411525</v>
      </c>
      <c r="DE914" s="195">
        <f t="shared" si="710"/>
        <v>128.17938450137433</v>
      </c>
      <c r="DF914" s="195">
        <f t="shared" si="711"/>
        <v>494.54153564476337</v>
      </c>
    </row>
    <row r="915" spans="89:110" x14ac:dyDescent="0.2">
      <c r="CK915" s="189">
        <v>913</v>
      </c>
      <c r="CL915" s="190">
        <f>'Litter calculation'!G$30+CK915</f>
        <v>43588</v>
      </c>
      <c r="CM915" s="193">
        <f t="shared" si="724"/>
        <v>5</v>
      </c>
      <c r="CN915" s="189">
        <f t="shared" si="718"/>
        <v>0.2</v>
      </c>
      <c r="CO915" s="194">
        <f t="shared" si="719"/>
        <v>0.1</v>
      </c>
      <c r="CP915" s="194">
        <f t="shared" si="720"/>
        <v>0.15</v>
      </c>
      <c r="CQ915" s="189">
        <f t="shared" si="721"/>
        <v>0.36870000000000003</v>
      </c>
      <c r="CR915" s="189">
        <f t="shared" si="725"/>
        <v>3.687E-2</v>
      </c>
      <c r="CS915" s="189">
        <f t="shared" si="725"/>
        <v>3.687E-2</v>
      </c>
      <c r="CT915" s="189">
        <f t="shared" si="722"/>
        <v>1.8599999999999998E-2</v>
      </c>
      <c r="CU915" s="189">
        <f t="shared" si="726"/>
        <v>1.8600000000000001E-3</v>
      </c>
      <c r="CV915" s="189">
        <f t="shared" si="726"/>
        <v>1.8600000000000001E-3</v>
      </c>
      <c r="CW915" s="189">
        <f t="shared" si="723"/>
        <v>2.9999999999999997E-4</v>
      </c>
      <c r="CX915" s="189">
        <f t="shared" si="727"/>
        <v>3.0000000000000001E-5</v>
      </c>
      <c r="CY915" s="189">
        <f t="shared" si="727"/>
        <v>3.0000000000000001E-5</v>
      </c>
      <c r="CZ915" s="195">
        <f t="shared" ref="CZ915:CZ917" si="728">CZ914*EXP(-CT915)+CN915*CQ915</f>
        <v>6.2007043000148228</v>
      </c>
      <c r="DA915" s="195">
        <f t="shared" ref="DA915:DA917" si="729">DA914*EXP(-CW915)+CN915*(1-CQ915)</f>
        <v>208.49034550169822</v>
      </c>
      <c r="DB915" s="195">
        <f t="shared" ref="DB915:DB917" si="730">DB914*EXP(-CU915)+CO915*CR915</f>
        <v>2.8551233593270311</v>
      </c>
      <c r="DC915" s="195">
        <f t="shared" ref="DC915:DC917" si="731">DC914*EXP(-CX915)+CO915*(1-CR915)</f>
        <v>146.31646221480077</v>
      </c>
      <c r="DD915" s="195">
        <f t="shared" ref="DD915:DD917" si="732">DD914*EXP(-CV915)+CP915*CS915</f>
        <v>2.6129500936847898</v>
      </c>
      <c r="DE915" s="195">
        <f t="shared" ref="DE915:DE917" si="733">DE914*EXP(-CY915)+CP915*(1-CS915)</f>
        <v>128.32000867751944</v>
      </c>
      <c r="DF915" s="195">
        <f t="shared" ref="DF915:DF917" si="734">SUM(CZ915:DE915)</f>
        <v>494.79559414704499</v>
      </c>
    </row>
    <row r="916" spans="89:110" x14ac:dyDescent="0.2">
      <c r="CK916" s="189">
        <v>914</v>
      </c>
      <c r="CL916" s="190">
        <f>'Litter calculation'!G$30+CK916</f>
        <v>43589</v>
      </c>
      <c r="CM916" s="193">
        <f t="shared" si="724"/>
        <v>5</v>
      </c>
      <c r="CN916" s="189">
        <f t="shared" si="718"/>
        <v>0.2</v>
      </c>
      <c r="CO916" s="194">
        <f t="shared" si="719"/>
        <v>0.1</v>
      </c>
      <c r="CP916" s="194">
        <f t="shared" si="720"/>
        <v>0.15</v>
      </c>
      <c r="CQ916" s="189">
        <f t="shared" si="721"/>
        <v>0.36870000000000003</v>
      </c>
      <c r="CR916" s="189">
        <f t="shared" si="725"/>
        <v>3.687E-2</v>
      </c>
      <c r="CS916" s="189">
        <f t="shared" si="725"/>
        <v>3.687E-2</v>
      </c>
      <c r="CT916" s="189">
        <f t="shared" si="722"/>
        <v>1.8599999999999998E-2</v>
      </c>
      <c r="CU916" s="189">
        <f t="shared" si="726"/>
        <v>1.8600000000000001E-3</v>
      </c>
      <c r="CV916" s="189">
        <f t="shared" si="726"/>
        <v>1.8600000000000001E-3</v>
      </c>
      <c r="CW916" s="189">
        <f t="shared" si="723"/>
        <v>2.9999999999999997E-4</v>
      </c>
      <c r="CX916" s="189">
        <f t="shared" si="727"/>
        <v>3.0000000000000001E-5</v>
      </c>
      <c r="CY916" s="189">
        <f t="shared" si="727"/>
        <v>3.0000000000000001E-5</v>
      </c>
      <c r="CZ916" s="195">
        <f t="shared" si="728"/>
        <v>6.1601771785661361</v>
      </c>
      <c r="DA916" s="195">
        <f t="shared" si="729"/>
        <v>208.55406777917511</v>
      </c>
      <c r="DB916" s="195">
        <f t="shared" si="730"/>
        <v>2.8535047656104422</v>
      </c>
      <c r="DC916" s="195">
        <f t="shared" si="731"/>
        <v>146.40838578677608</v>
      </c>
      <c r="DD916" s="195">
        <f t="shared" si="732"/>
        <v>2.6136250235905845</v>
      </c>
      <c r="DE916" s="195">
        <f t="shared" si="733"/>
        <v>128.46062863500256</v>
      </c>
      <c r="DF916" s="195">
        <f t="shared" si="734"/>
        <v>495.05038916872093</v>
      </c>
    </row>
    <row r="917" spans="89:110" x14ac:dyDescent="0.2">
      <c r="CK917" s="189">
        <v>915</v>
      </c>
      <c r="CL917" s="190">
        <f>'Litter calculation'!G$30+CK917</f>
        <v>43590</v>
      </c>
      <c r="CM917" s="193">
        <f t="shared" si="724"/>
        <v>5</v>
      </c>
      <c r="CN917" s="189">
        <f t="shared" si="718"/>
        <v>0.2</v>
      </c>
      <c r="CO917" s="194">
        <f t="shared" si="719"/>
        <v>0.1</v>
      </c>
      <c r="CP917" s="194">
        <f t="shared" si="720"/>
        <v>0.15</v>
      </c>
      <c r="CQ917" s="189">
        <f t="shared" si="721"/>
        <v>0.36870000000000003</v>
      </c>
      <c r="CR917" s="189">
        <f t="shared" si="725"/>
        <v>3.687E-2</v>
      </c>
      <c r="CS917" s="189">
        <f t="shared" si="725"/>
        <v>3.687E-2</v>
      </c>
      <c r="CT917" s="189">
        <f t="shared" si="722"/>
        <v>1.8599999999999998E-2</v>
      </c>
      <c r="CU917" s="189">
        <f t="shared" si="726"/>
        <v>1.8600000000000001E-3</v>
      </c>
      <c r="CV917" s="189">
        <f t="shared" si="726"/>
        <v>1.8600000000000001E-3</v>
      </c>
      <c r="CW917" s="189">
        <f t="shared" si="723"/>
        <v>2.9999999999999997E-4</v>
      </c>
      <c r="CX917" s="189">
        <f t="shared" si="727"/>
        <v>3.0000000000000001E-5</v>
      </c>
      <c r="CY917" s="189">
        <f t="shared" si="727"/>
        <v>3.0000000000000001E-5</v>
      </c>
      <c r="CZ917" s="195">
        <f t="shared" si="728"/>
        <v>6.1203968944579321</v>
      </c>
      <c r="DA917" s="195">
        <f t="shared" si="729"/>
        <v>208.61777094283599</v>
      </c>
      <c r="DB917" s="195">
        <f t="shared" si="730"/>
        <v>2.8518891796800578</v>
      </c>
      <c r="DC917" s="195">
        <f t="shared" si="731"/>
        <v>146.50030660108561</v>
      </c>
      <c r="DD917" s="195">
        <f t="shared" si="732"/>
        <v>2.6142986992935247</v>
      </c>
      <c r="DE917" s="195">
        <f t="shared" si="733"/>
        <v>128.60124437395024</v>
      </c>
      <c r="DF917" s="195">
        <f t="shared" si="734"/>
        <v>495.30590669130333</v>
      </c>
    </row>
    <row r="918" spans="89:110" x14ac:dyDescent="0.2">
      <c r="CK918" s="189">
        <v>916</v>
      </c>
      <c r="CL918" s="190">
        <f>'Litter calculation'!G$30+CK918</f>
        <v>43591</v>
      </c>
      <c r="CM918" s="193">
        <f t="shared" si="724"/>
        <v>5</v>
      </c>
      <c r="CN918" s="189">
        <f t="shared" si="718"/>
        <v>0.2</v>
      </c>
      <c r="CO918" s="194">
        <f t="shared" si="719"/>
        <v>0.1</v>
      </c>
      <c r="CP918" s="194">
        <f t="shared" si="720"/>
        <v>0.15</v>
      </c>
      <c r="CQ918" s="189">
        <f t="shared" si="721"/>
        <v>0.36870000000000003</v>
      </c>
      <c r="CR918" s="189">
        <f t="shared" si="725"/>
        <v>3.687E-2</v>
      </c>
      <c r="CS918" s="189">
        <f t="shared" si="725"/>
        <v>3.687E-2</v>
      </c>
      <c r="CT918" s="189">
        <f t="shared" si="722"/>
        <v>1.8599999999999998E-2</v>
      </c>
      <c r="CU918" s="189">
        <f t="shared" si="726"/>
        <v>1.8600000000000001E-3</v>
      </c>
      <c r="CV918" s="189">
        <f t="shared" si="726"/>
        <v>1.8600000000000001E-3</v>
      </c>
      <c r="CW918" s="189">
        <f t="shared" si="723"/>
        <v>2.9999999999999997E-4</v>
      </c>
      <c r="CX918" s="189">
        <f t="shared" si="727"/>
        <v>3.0000000000000001E-5</v>
      </c>
      <c r="CY918" s="189">
        <f t="shared" si="727"/>
        <v>3.0000000000000001E-5</v>
      </c>
      <c r="CZ918" s="195">
        <f t="shared" ref="CZ918:CZ981" si="735">CZ917*EXP(-CT918)+CN918*CQ918</f>
        <v>6.0813496849063471</v>
      </c>
      <c r="DA918" s="195">
        <f t="shared" ref="DA918:DA981" si="736">DA917*EXP(-CW918)+CN918*(1-CQ918)</f>
        <v>208.68145499841413</v>
      </c>
      <c r="DB918" s="195">
        <f t="shared" ref="DB918:DB981" si="737">DB917*EXP(-CU918)+CO918*CR918</f>
        <v>2.8502765959465952</v>
      </c>
      <c r="DC918" s="195">
        <f t="shared" ref="DC918:DC981" si="738">DC917*EXP(-CX918)+CO918*(1-CR918)</f>
        <v>146.59222465781207</v>
      </c>
      <c r="DD918" s="195">
        <f t="shared" ref="DD918:DD981" si="739">DD917*EXP(-CV918)+CP918*CS918</f>
        <v>2.6149711231242594</v>
      </c>
      <c r="DE918" s="195">
        <f t="shared" ref="DE918:DE981" si="740">DE917*EXP(-CY918)+CP918*(1-CS918)</f>
        <v>128.74185589448902</v>
      </c>
      <c r="DF918" s="195">
        <f t="shared" ref="DF918:DF981" si="741">SUM(CZ918:DE918)</f>
        <v>495.5621329546924</v>
      </c>
    </row>
    <row r="919" spans="89:110" x14ac:dyDescent="0.2">
      <c r="CK919" s="189">
        <v>917</v>
      </c>
      <c r="CL919" s="190">
        <f>'Litter calculation'!G$30+CK919</f>
        <v>43592</v>
      </c>
      <c r="CM919" s="193">
        <f t="shared" si="724"/>
        <v>5</v>
      </c>
      <c r="CN919" s="189">
        <f t="shared" si="718"/>
        <v>0.2</v>
      </c>
      <c r="CO919" s="194">
        <f t="shared" si="719"/>
        <v>0.1</v>
      </c>
      <c r="CP919" s="194">
        <f t="shared" si="720"/>
        <v>0.15</v>
      </c>
      <c r="CQ919" s="189">
        <f t="shared" si="721"/>
        <v>0.36870000000000003</v>
      </c>
      <c r="CR919" s="189">
        <f t="shared" si="725"/>
        <v>3.687E-2</v>
      </c>
      <c r="CS919" s="189">
        <f t="shared" si="725"/>
        <v>3.687E-2</v>
      </c>
      <c r="CT919" s="189">
        <f t="shared" si="722"/>
        <v>1.8599999999999998E-2</v>
      </c>
      <c r="CU919" s="189">
        <f t="shared" si="726"/>
        <v>1.8600000000000001E-3</v>
      </c>
      <c r="CV919" s="189">
        <f t="shared" si="726"/>
        <v>1.8600000000000001E-3</v>
      </c>
      <c r="CW919" s="189">
        <f t="shared" si="723"/>
        <v>2.9999999999999997E-4</v>
      </c>
      <c r="CX919" s="189">
        <f t="shared" si="727"/>
        <v>3.0000000000000001E-5</v>
      </c>
      <c r="CY919" s="189">
        <f t="shared" si="727"/>
        <v>3.0000000000000001E-5</v>
      </c>
      <c r="CZ919" s="195">
        <f t="shared" si="735"/>
        <v>6.0430220407493014</v>
      </c>
      <c r="DA919" s="195">
        <f t="shared" si="736"/>
        <v>208.74511995164107</v>
      </c>
      <c r="DB919" s="195">
        <f t="shared" si="737"/>
        <v>2.8486670088311583</v>
      </c>
      <c r="DC919" s="195">
        <f t="shared" si="738"/>
        <v>146.68413995703818</v>
      </c>
      <c r="DD919" s="195">
        <f t="shared" si="739"/>
        <v>2.6156422974091069</v>
      </c>
      <c r="DE919" s="195">
        <f t="shared" si="740"/>
        <v>128.88246319674545</v>
      </c>
      <c r="DF919" s="195">
        <f t="shared" si="741"/>
        <v>495.81905445241426</v>
      </c>
    </row>
    <row r="920" spans="89:110" x14ac:dyDescent="0.2">
      <c r="CK920" s="189">
        <v>918</v>
      </c>
      <c r="CL920" s="190">
        <f>'Litter calculation'!G$30+CK920</f>
        <v>43593</v>
      </c>
      <c r="CM920" s="193">
        <f t="shared" si="724"/>
        <v>5</v>
      </c>
      <c r="CN920" s="189">
        <f t="shared" si="718"/>
        <v>0.2</v>
      </c>
      <c r="CO920" s="194">
        <f t="shared" si="719"/>
        <v>0.1</v>
      </c>
      <c r="CP920" s="194">
        <f t="shared" si="720"/>
        <v>0.15</v>
      </c>
      <c r="CQ920" s="189">
        <f t="shared" si="721"/>
        <v>0.36870000000000003</v>
      </c>
      <c r="CR920" s="189">
        <f t="shared" si="725"/>
        <v>3.687E-2</v>
      </c>
      <c r="CS920" s="189">
        <f t="shared" si="725"/>
        <v>3.687E-2</v>
      </c>
      <c r="CT920" s="189">
        <f t="shared" si="722"/>
        <v>1.8599999999999998E-2</v>
      </c>
      <c r="CU920" s="189">
        <f t="shared" si="726"/>
        <v>1.8600000000000001E-3</v>
      </c>
      <c r="CV920" s="189">
        <f t="shared" si="726"/>
        <v>1.8600000000000001E-3</v>
      </c>
      <c r="CW920" s="189">
        <f t="shared" si="723"/>
        <v>2.9999999999999997E-4</v>
      </c>
      <c r="CX920" s="189">
        <f t="shared" si="727"/>
        <v>3.0000000000000001E-5</v>
      </c>
      <c r="CY920" s="189">
        <f t="shared" si="727"/>
        <v>3.0000000000000001E-5</v>
      </c>
      <c r="CZ920" s="195">
        <f t="shared" si="735"/>
        <v>6.0054007017727375</v>
      </c>
      <c r="DA920" s="195">
        <f t="shared" si="736"/>
        <v>208.8087658082467</v>
      </c>
      <c r="DB920" s="195">
        <f t="shared" si="737"/>
        <v>2.8470604127652175</v>
      </c>
      <c r="DC920" s="195">
        <f t="shared" si="738"/>
        <v>146.7760524988467</v>
      </c>
      <c r="DD920" s="195">
        <f t="shared" si="739"/>
        <v>2.6163122244700623</v>
      </c>
      <c r="DE920" s="195">
        <f t="shared" si="740"/>
        <v>129.02306628084608</v>
      </c>
      <c r="DF920" s="195">
        <f t="shared" si="741"/>
        <v>496.07665792694752</v>
      </c>
    </row>
    <row r="921" spans="89:110" x14ac:dyDescent="0.2">
      <c r="CK921" s="189">
        <v>919</v>
      </c>
      <c r="CL921" s="190">
        <f>'Litter calculation'!G$30+CK921</f>
        <v>43594</v>
      </c>
      <c r="CM921" s="193">
        <f t="shared" si="724"/>
        <v>5</v>
      </c>
      <c r="CN921" s="189">
        <f t="shared" si="718"/>
        <v>0.2</v>
      </c>
      <c r="CO921" s="194">
        <f t="shared" si="719"/>
        <v>0.1</v>
      </c>
      <c r="CP921" s="194">
        <f t="shared" si="720"/>
        <v>0.15</v>
      </c>
      <c r="CQ921" s="189">
        <f t="shared" si="721"/>
        <v>0.36870000000000003</v>
      </c>
      <c r="CR921" s="189">
        <f t="shared" si="725"/>
        <v>3.687E-2</v>
      </c>
      <c r="CS921" s="189">
        <f t="shared" si="725"/>
        <v>3.687E-2</v>
      </c>
      <c r="CT921" s="189">
        <f t="shared" si="722"/>
        <v>1.8599999999999998E-2</v>
      </c>
      <c r="CU921" s="189">
        <f t="shared" si="726"/>
        <v>1.8600000000000001E-3</v>
      </c>
      <c r="CV921" s="189">
        <f t="shared" si="726"/>
        <v>1.8600000000000001E-3</v>
      </c>
      <c r="CW921" s="189">
        <f t="shared" si="723"/>
        <v>2.9999999999999997E-4</v>
      </c>
      <c r="CX921" s="189">
        <f t="shared" si="727"/>
        <v>3.0000000000000001E-5</v>
      </c>
      <c r="CY921" s="189">
        <f t="shared" si="727"/>
        <v>3.0000000000000001E-5</v>
      </c>
      <c r="CZ921" s="195">
        <f t="shared" si="735"/>
        <v>5.9684726521229825</v>
      </c>
      <c r="DA921" s="195">
        <f t="shared" si="736"/>
        <v>208.87239257395913</v>
      </c>
      <c r="DB921" s="195">
        <f t="shared" si="737"/>
        <v>2.8454568021905917</v>
      </c>
      <c r="DC921" s="195">
        <f t="shared" si="738"/>
        <v>146.86796228332031</v>
      </c>
      <c r="DD921" s="195">
        <f t="shared" si="739"/>
        <v>2.6169809066248062</v>
      </c>
      <c r="DE921" s="195">
        <f t="shared" si="740"/>
        <v>129.16366514691748</v>
      </c>
      <c r="DF921" s="195">
        <f t="shared" si="741"/>
        <v>496.33493036513534</v>
      </c>
    </row>
    <row r="922" spans="89:110" x14ac:dyDescent="0.2">
      <c r="CK922" s="189">
        <v>920</v>
      </c>
      <c r="CL922" s="190">
        <f>'Litter calculation'!G$30+CK922</f>
        <v>43595</v>
      </c>
      <c r="CM922" s="193">
        <f t="shared" si="724"/>
        <v>5</v>
      </c>
      <c r="CN922" s="189">
        <f t="shared" si="718"/>
        <v>0.2</v>
      </c>
      <c r="CO922" s="194">
        <f t="shared" si="719"/>
        <v>0.1</v>
      </c>
      <c r="CP922" s="194">
        <f t="shared" si="720"/>
        <v>0.15</v>
      </c>
      <c r="CQ922" s="189">
        <f t="shared" si="721"/>
        <v>0.36870000000000003</v>
      </c>
      <c r="CR922" s="189">
        <f t="shared" si="725"/>
        <v>3.687E-2</v>
      </c>
      <c r="CS922" s="189">
        <f t="shared" si="725"/>
        <v>3.687E-2</v>
      </c>
      <c r="CT922" s="189">
        <f t="shared" si="722"/>
        <v>1.8599999999999998E-2</v>
      </c>
      <c r="CU922" s="189">
        <f t="shared" si="726"/>
        <v>1.8600000000000001E-3</v>
      </c>
      <c r="CV922" s="189">
        <f t="shared" si="726"/>
        <v>1.8600000000000001E-3</v>
      </c>
      <c r="CW922" s="189">
        <f t="shared" si="723"/>
        <v>2.9999999999999997E-4</v>
      </c>
      <c r="CX922" s="189">
        <f t="shared" si="727"/>
        <v>3.0000000000000001E-5</v>
      </c>
      <c r="CY922" s="189">
        <f t="shared" si="727"/>
        <v>3.0000000000000001E-5</v>
      </c>
      <c r="CZ922" s="195">
        <f t="shared" si="735"/>
        <v>5.9322251158036536</v>
      </c>
      <c r="DA922" s="195">
        <f t="shared" si="736"/>
        <v>208.93600025450476</v>
      </c>
      <c r="DB922" s="195">
        <f t="shared" si="737"/>
        <v>2.8438561715594282</v>
      </c>
      <c r="DC922" s="195">
        <f t="shared" si="738"/>
        <v>146.95986931054173</v>
      </c>
      <c r="DD922" s="195">
        <f t="shared" si="739"/>
        <v>2.6176483461867117</v>
      </c>
      <c r="DE922" s="195">
        <f t="shared" si="740"/>
        <v>129.30425979508615</v>
      </c>
      <c r="DF922" s="195">
        <f t="shared" si="741"/>
        <v>496.59385899368237</v>
      </c>
    </row>
    <row r="923" spans="89:110" x14ac:dyDescent="0.2">
      <c r="CK923" s="189">
        <v>921</v>
      </c>
      <c r="CL923" s="190">
        <f>'Litter calculation'!G$30+CK923</f>
        <v>43596</v>
      </c>
      <c r="CM923" s="193">
        <f t="shared" si="724"/>
        <v>5</v>
      </c>
      <c r="CN923" s="189">
        <f t="shared" si="718"/>
        <v>0.2</v>
      </c>
      <c r="CO923" s="194">
        <f t="shared" si="719"/>
        <v>0.1</v>
      </c>
      <c r="CP923" s="194">
        <f t="shared" si="720"/>
        <v>0.15</v>
      </c>
      <c r="CQ923" s="189">
        <f t="shared" si="721"/>
        <v>0.36870000000000003</v>
      </c>
      <c r="CR923" s="189">
        <f t="shared" ref="CR923:CS942" si="742">IF($CM923=12,$D$50,IF($CM923&lt;=2,$D$50,IF($CM923&lt;=5,$D$52,IF($CM923&lt;=8,$D$54,$D$56))))</f>
        <v>3.687E-2</v>
      </c>
      <c r="CS923" s="189">
        <f t="shared" si="742"/>
        <v>3.687E-2</v>
      </c>
      <c r="CT923" s="189">
        <f t="shared" si="722"/>
        <v>1.8599999999999998E-2</v>
      </c>
      <c r="CU923" s="189">
        <f t="shared" ref="CU923:CV942" si="743">IF($CM923=12,$D$58,IF($CM923&lt;=2,$D$58,IF($CM923&lt;=5,$D$60,IF($CM923&lt;=8,$D$62,$D$64))))</f>
        <v>1.8600000000000001E-3</v>
      </c>
      <c r="CV923" s="189">
        <f t="shared" si="743"/>
        <v>1.8600000000000001E-3</v>
      </c>
      <c r="CW923" s="189">
        <f t="shared" si="723"/>
        <v>2.9999999999999997E-4</v>
      </c>
      <c r="CX923" s="189">
        <f t="shared" ref="CX923:CY942" si="744">IF($CM923=12,$D$66,IF($CM923&lt;=2,$D$66,IF($CM923&lt;=5,$D$68,IF($CM923&lt;=8,$D$70,$D$72))))</f>
        <v>3.0000000000000001E-5</v>
      </c>
      <c r="CY923" s="189">
        <f t="shared" si="744"/>
        <v>3.0000000000000001E-5</v>
      </c>
      <c r="CZ923" s="195">
        <f t="shared" si="735"/>
        <v>5.8966455522555474</v>
      </c>
      <c r="DA923" s="195">
        <f t="shared" si="736"/>
        <v>208.99958885560829</v>
      </c>
      <c r="DB923" s="195">
        <f t="shared" si="737"/>
        <v>2.8422585153341835</v>
      </c>
      <c r="DC923" s="195">
        <f t="shared" si="738"/>
        <v>147.0517735805937</v>
      </c>
      <c r="DD923" s="195">
        <f t="shared" si="739"/>
        <v>2.6183145454648535</v>
      </c>
      <c r="DE923" s="195">
        <f t="shared" si="740"/>
        <v>129.44485022547866</v>
      </c>
      <c r="DF923" s="195">
        <f t="shared" si="741"/>
        <v>496.85343127473521</v>
      </c>
    </row>
    <row r="924" spans="89:110" x14ac:dyDescent="0.2">
      <c r="CK924" s="189">
        <v>922</v>
      </c>
      <c r="CL924" s="190">
        <f>'Litter calculation'!G$30+CK924</f>
        <v>43597</v>
      </c>
      <c r="CM924" s="193">
        <f t="shared" si="724"/>
        <v>5</v>
      </c>
      <c r="CN924" s="189">
        <f t="shared" si="718"/>
        <v>0.2</v>
      </c>
      <c r="CO924" s="194">
        <f t="shared" si="719"/>
        <v>0.1</v>
      </c>
      <c r="CP924" s="194">
        <f t="shared" si="720"/>
        <v>0.15</v>
      </c>
      <c r="CQ924" s="189">
        <f t="shared" si="721"/>
        <v>0.36870000000000003</v>
      </c>
      <c r="CR924" s="189">
        <f t="shared" si="742"/>
        <v>3.687E-2</v>
      </c>
      <c r="CS924" s="189">
        <f t="shared" si="742"/>
        <v>3.687E-2</v>
      </c>
      <c r="CT924" s="189">
        <f t="shared" si="722"/>
        <v>1.8599999999999998E-2</v>
      </c>
      <c r="CU924" s="189">
        <f t="shared" si="743"/>
        <v>1.8600000000000001E-3</v>
      </c>
      <c r="CV924" s="189">
        <f t="shared" si="743"/>
        <v>1.8600000000000001E-3</v>
      </c>
      <c r="CW924" s="189">
        <f t="shared" si="723"/>
        <v>2.9999999999999997E-4</v>
      </c>
      <c r="CX924" s="189">
        <f t="shared" si="744"/>
        <v>3.0000000000000001E-5</v>
      </c>
      <c r="CY924" s="189">
        <f t="shared" si="744"/>
        <v>3.0000000000000001E-5</v>
      </c>
      <c r="CZ924" s="195">
        <f t="shared" si="735"/>
        <v>5.8617216520179838</v>
      </c>
      <c r="DA924" s="195">
        <f t="shared" si="736"/>
        <v>209.0631583829927</v>
      </c>
      <c r="DB924" s="195">
        <f t="shared" si="737"/>
        <v>2.8406638279876049</v>
      </c>
      <c r="DC924" s="195">
        <f t="shared" si="738"/>
        <v>147.14367509355893</v>
      </c>
      <c r="DD924" s="195">
        <f t="shared" si="739"/>
        <v>2.6189795067640151</v>
      </c>
      <c r="DE924" s="195">
        <f t="shared" si="740"/>
        <v>129.58543643822151</v>
      </c>
      <c r="DF924" s="195">
        <f t="shared" si="741"/>
        <v>497.1136349015427</v>
      </c>
    </row>
    <row r="925" spans="89:110" x14ac:dyDescent="0.2">
      <c r="CK925" s="189">
        <v>923</v>
      </c>
      <c r="CL925" s="190">
        <f>'Litter calculation'!G$30+CK925</f>
        <v>43598</v>
      </c>
      <c r="CM925" s="193">
        <f t="shared" si="724"/>
        <v>5</v>
      </c>
      <c r="CN925" s="189">
        <f t="shared" si="718"/>
        <v>0.2</v>
      </c>
      <c r="CO925" s="194">
        <f t="shared" si="719"/>
        <v>0.1</v>
      </c>
      <c r="CP925" s="194">
        <f t="shared" si="720"/>
        <v>0.15</v>
      </c>
      <c r="CQ925" s="189">
        <f t="shared" si="721"/>
        <v>0.36870000000000003</v>
      </c>
      <c r="CR925" s="189">
        <f t="shared" si="742"/>
        <v>3.687E-2</v>
      </c>
      <c r="CS925" s="189">
        <f t="shared" si="742"/>
        <v>3.687E-2</v>
      </c>
      <c r="CT925" s="189">
        <f t="shared" si="722"/>
        <v>1.8599999999999998E-2</v>
      </c>
      <c r="CU925" s="189">
        <f t="shared" si="743"/>
        <v>1.8600000000000001E-3</v>
      </c>
      <c r="CV925" s="189">
        <f t="shared" si="743"/>
        <v>1.8600000000000001E-3</v>
      </c>
      <c r="CW925" s="189">
        <f t="shared" si="723"/>
        <v>2.9999999999999997E-4</v>
      </c>
      <c r="CX925" s="189">
        <f t="shared" si="744"/>
        <v>3.0000000000000001E-5</v>
      </c>
      <c r="CY925" s="189">
        <f t="shared" si="744"/>
        <v>3.0000000000000001E-5</v>
      </c>
      <c r="CZ925" s="195">
        <f t="shared" si="735"/>
        <v>5.8274413324701007</v>
      </c>
      <c r="DA925" s="195">
        <f t="shared" si="736"/>
        <v>209.12670884237923</v>
      </c>
      <c r="DB925" s="195">
        <f t="shared" si="737"/>
        <v>2.8390721040027103</v>
      </c>
      <c r="DC925" s="195">
        <f t="shared" si="738"/>
        <v>147.23557384952011</v>
      </c>
      <c r="DD925" s="195">
        <f t="shared" si="739"/>
        <v>2.6196432323846977</v>
      </c>
      <c r="DE925" s="195">
        <f t="shared" si="740"/>
        <v>129.72601843344123</v>
      </c>
      <c r="DF925" s="195">
        <f t="shared" si="741"/>
        <v>497.37445779419807</v>
      </c>
    </row>
    <row r="926" spans="89:110" x14ac:dyDescent="0.2">
      <c r="CK926" s="189">
        <v>924</v>
      </c>
      <c r="CL926" s="190">
        <f>'Litter calculation'!G$30+CK926</f>
        <v>43599</v>
      </c>
      <c r="CM926" s="193">
        <f t="shared" si="724"/>
        <v>5</v>
      </c>
      <c r="CN926" s="189">
        <f t="shared" si="718"/>
        <v>0.2</v>
      </c>
      <c r="CO926" s="194">
        <f t="shared" si="719"/>
        <v>0.1</v>
      </c>
      <c r="CP926" s="194">
        <f t="shared" si="720"/>
        <v>0.15</v>
      </c>
      <c r="CQ926" s="189">
        <f t="shared" si="721"/>
        <v>0.36870000000000003</v>
      </c>
      <c r="CR926" s="189">
        <f t="shared" si="742"/>
        <v>3.687E-2</v>
      </c>
      <c r="CS926" s="189">
        <f t="shared" si="742"/>
        <v>3.687E-2</v>
      </c>
      <c r="CT926" s="189">
        <f t="shared" si="722"/>
        <v>1.8599999999999998E-2</v>
      </c>
      <c r="CU926" s="189">
        <f t="shared" si="743"/>
        <v>1.8600000000000001E-3</v>
      </c>
      <c r="CV926" s="189">
        <f t="shared" si="743"/>
        <v>1.8600000000000001E-3</v>
      </c>
      <c r="CW926" s="189">
        <f t="shared" si="723"/>
        <v>2.9999999999999997E-4</v>
      </c>
      <c r="CX926" s="189">
        <f t="shared" si="744"/>
        <v>3.0000000000000001E-5</v>
      </c>
      <c r="CY926" s="189">
        <f t="shared" si="744"/>
        <v>3.0000000000000001E-5</v>
      </c>
      <c r="CZ926" s="195">
        <f t="shared" si="735"/>
        <v>5.7937927336506299</v>
      </c>
      <c r="DA926" s="195">
        <f t="shared" si="736"/>
        <v>209.19024023948742</v>
      </c>
      <c r="DB926" s="195">
        <f t="shared" si="737"/>
        <v>2.8374833378727695</v>
      </c>
      <c r="DC926" s="195">
        <f t="shared" si="738"/>
        <v>147.32746984855999</v>
      </c>
      <c r="DD926" s="195">
        <f t="shared" si="739"/>
        <v>2.6203057246231269</v>
      </c>
      <c r="DE926" s="195">
        <f t="shared" si="740"/>
        <v>129.86659621126435</v>
      </c>
      <c r="DF926" s="195">
        <f t="shared" si="741"/>
        <v>497.63588809545831</v>
      </c>
    </row>
    <row r="927" spans="89:110" x14ac:dyDescent="0.2">
      <c r="CK927" s="189">
        <v>925</v>
      </c>
      <c r="CL927" s="190">
        <f>'Litter calculation'!G$30+CK927</f>
        <v>43600</v>
      </c>
      <c r="CM927" s="193">
        <f t="shared" si="724"/>
        <v>5</v>
      </c>
      <c r="CN927" s="189">
        <f t="shared" si="718"/>
        <v>0.2</v>
      </c>
      <c r="CO927" s="194">
        <f t="shared" si="719"/>
        <v>0.1</v>
      </c>
      <c r="CP927" s="194">
        <f t="shared" si="720"/>
        <v>0.15</v>
      </c>
      <c r="CQ927" s="189">
        <f t="shared" si="721"/>
        <v>0.36870000000000003</v>
      </c>
      <c r="CR927" s="189">
        <f t="shared" si="742"/>
        <v>3.687E-2</v>
      </c>
      <c r="CS927" s="189">
        <f t="shared" si="742"/>
        <v>3.687E-2</v>
      </c>
      <c r="CT927" s="189">
        <f t="shared" si="722"/>
        <v>1.8599999999999998E-2</v>
      </c>
      <c r="CU927" s="189">
        <f t="shared" si="743"/>
        <v>1.8600000000000001E-3</v>
      </c>
      <c r="CV927" s="189">
        <f t="shared" si="743"/>
        <v>1.8600000000000001E-3</v>
      </c>
      <c r="CW927" s="189">
        <f t="shared" si="723"/>
        <v>2.9999999999999997E-4</v>
      </c>
      <c r="CX927" s="189">
        <f t="shared" si="744"/>
        <v>3.0000000000000001E-5</v>
      </c>
      <c r="CY927" s="189">
        <f t="shared" si="744"/>
        <v>3.0000000000000001E-5</v>
      </c>
      <c r="CZ927" s="195">
        <f t="shared" si="735"/>
        <v>5.7607642141547091</v>
      </c>
      <c r="DA927" s="195">
        <f t="shared" si="736"/>
        <v>209.2537525800351</v>
      </c>
      <c r="DB927" s="195">
        <f t="shared" si="737"/>
        <v>2.835897524101286</v>
      </c>
      <c r="DC927" s="195">
        <f t="shared" si="738"/>
        <v>147.41936309076124</v>
      </c>
      <c r="DD927" s="195">
        <f t="shared" si="739"/>
        <v>2.6209669857712616</v>
      </c>
      <c r="DE927" s="195">
        <f t="shared" si="740"/>
        <v>130.00716977181742</v>
      </c>
      <c r="DF927" s="195">
        <f t="shared" si="741"/>
        <v>497.89791416664099</v>
      </c>
    </row>
    <row r="928" spans="89:110" x14ac:dyDescent="0.2">
      <c r="CK928" s="189">
        <v>926</v>
      </c>
      <c r="CL928" s="190">
        <f>'Litter calculation'!G$30+CK928</f>
        <v>43601</v>
      </c>
      <c r="CM928" s="193">
        <f t="shared" si="724"/>
        <v>5</v>
      </c>
      <c r="CN928" s="189">
        <f t="shared" si="718"/>
        <v>0.2</v>
      </c>
      <c r="CO928" s="194">
        <f t="shared" si="719"/>
        <v>0.1</v>
      </c>
      <c r="CP928" s="194">
        <f t="shared" si="720"/>
        <v>0.15</v>
      </c>
      <c r="CQ928" s="189">
        <f t="shared" si="721"/>
        <v>0.36870000000000003</v>
      </c>
      <c r="CR928" s="189">
        <f t="shared" si="742"/>
        <v>3.687E-2</v>
      </c>
      <c r="CS928" s="189">
        <f t="shared" si="742"/>
        <v>3.687E-2</v>
      </c>
      <c r="CT928" s="189">
        <f t="shared" si="722"/>
        <v>1.8599999999999998E-2</v>
      </c>
      <c r="CU928" s="189">
        <f t="shared" si="743"/>
        <v>1.8600000000000001E-3</v>
      </c>
      <c r="CV928" s="189">
        <f t="shared" si="743"/>
        <v>1.8600000000000001E-3</v>
      </c>
      <c r="CW928" s="189">
        <f t="shared" si="723"/>
        <v>2.9999999999999997E-4</v>
      </c>
      <c r="CX928" s="189">
        <f t="shared" si="744"/>
        <v>3.0000000000000001E-5</v>
      </c>
      <c r="CY928" s="189">
        <f t="shared" si="744"/>
        <v>3.0000000000000001E-5</v>
      </c>
      <c r="CZ928" s="195">
        <f t="shared" si="735"/>
        <v>5.7283443471063018</v>
      </c>
      <c r="DA928" s="195">
        <f t="shared" si="736"/>
        <v>209.3172458697384</v>
      </c>
      <c r="DB928" s="195">
        <f t="shared" si="737"/>
        <v>2.8343146572019768</v>
      </c>
      <c r="DC928" s="195">
        <f t="shared" si="738"/>
        <v>147.51125357620657</v>
      </c>
      <c r="DD928" s="195">
        <f t="shared" si="739"/>
        <v>2.6216270181168015</v>
      </c>
      <c r="DE928" s="195">
        <f t="shared" si="740"/>
        <v>130.14773911522693</v>
      </c>
      <c r="DF928" s="195">
        <f t="shared" si="741"/>
        <v>498.16052458359695</v>
      </c>
    </row>
    <row r="929" spans="89:110" x14ac:dyDescent="0.2">
      <c r="CK929" s="189">
        <v>927</v>
      </c>
      <c r="CL929" s="190">
        <f>'Litter calculation'!G$30+CK929</f>
        <v>43602</v>
      </c>
      <c r="CM929" s="193">
        <f t="shared" si="724"/>
        <v>5</v>
      </c>
      <c r="CN929" s="189">
        <f t="shared" si="718"/>
        <v>0.2</v>
      </c>
      <c r="CO929" s="194">
        <f t="shared" si="719"/>
        <v>0.1</v>
      </c>
      <c r="CP929" s="194">
        <f t="shared" si="720"/>
        <v>0.15</v>
      </c>
      <c r="CQ929" s="189">
        <f t="shared" si="721"/>
        <v>0.36870000000000003</v>
      </c>
      <c r="CR929" s="189">
        <f t="shared" si="742"/>
        <v>3.687E-2</v>
      </c>
      <c r="CS929" s="189">
        <f t="shared" si="742"/>
        <v>3.687E-2</v>
      </c>
      <c r="CT929" s="189">
        <f t="shared" si="722"/>
        <v>1.8599999999999998E-2</v>
      </c>
      <c r="CU929" s="189">
        <f t="shared" si="743"/>
        <v>1.8600000000000001E-3</v>
      </c>
      <c r="CV929" s="189">
        <f t="shared" si="743"/>
        <v>1.8600000000000001E-3</v>
      </c>
      <c r="CW929" s="189">
        <f t="shared" si="723"/>
        <v>2.9999999999999997E-4</v>
      </c>
      <c r="CX929" s="189">
        <f t="shared" si="744"/>
        <v>3.0000000000000001E-5</v>
      </c>
      <c r="CY929" s="189">
        <f t="shared" si="744"/>
        <v>3.0000000000000001E-5</v>
      </c>
      <c r="CZ929" s="195">
        <f t="shared" si="735"/>
        <v>5.6965219162048433</v>
      </c>
      <c r="DA929" s="195">
        <f t="shared" si="736"/>
        <v>209.38072011431169</v>
      </c>
      <c r="DB929" s="195">
        <f t="shared" si="737"/>
        <v>2.8327347316987539</v>
      </c>
      <c r="DC929" s="195">
        <f t="shared" si="738"/>
        <v>147.60314130497869</v>
      </c>
      <c r="DD929" s="195">
        <f t="shared" si="739"/>
        <v>2.6222858239431952</v>
      </c>
      <c r="DE929" s="195">
        <f t="shared" si="740"/>
        <v>130.28830424161939</v>
      </c>
      <c r="DF929" s="195">
        <f t="shared" si="741"/>
        <v>498.42370813275659</v>
      </c>
    </row>
    <row r="930" spans="89:110" x14ac:dyDescent="0.2">
      <c r="CK930" s="189">
        <v>928</v>
      </c>
      <c r="CL930" s="190">
        <f>'Litter calculation'!G$30+CK930</f>
        <v>43603</v>
      </c>
      <c r="CM930" s="193">
        <f t="shared" si="724"/>
        <v>5</v>
      </c>
      <c r="CN930" s="189">
        <f t="shared" si="718"/>
        <v>0.2</v>
      </c>
      <c r="CO930" s="194">
        <f t="shared" si="719"/>
        <v>0.1</v>
      </c>
      <c r="CP930" s="194">
        <f t="shared" si="720"/>
        <v>0.15</v>
      </c>
      <c r="CQ930" s="189">
        <f t="shared" si="721"/>
        <v>0.36870000000000003</v>
      </c>
      <c r="CR930" s="189">
        <f t="shared" si="742"/>
        <v>3.687E-2</v>
      </c>
      <c r="CS930" s="189">
        <f t="shared" si="742"/>
        <v>3.687E-2</v>
      </c>
      <c r="CT930" s="189">
        <f t="shared" si="722"/>
        <v>1.8599999999999998E-2</v>
      </c>
      <c r="CU930" s="189">
        <f t="shared" si="743"/>
        <v>1.8600000000000001E-3</v>
      </c>
      <c r="CV930" s="189">
        <f t="shared" si="743"/>
        <v>1.8600000000000001E-3</v>
      </c>
      <c r="CW930" s="189">
        <f t="shared" si="723"/>
        <v>2.9999999999999997E-4</v>
      </c>
      <c r="CX930" s="189">
        <f t="shared" si="744"/>
        <v>3.0000000000000001E-5</v>
      </c>
      <c r="CY930" s="189">
        <f t="shared" si="744"/>
        <v>3.0000000000000001E-5</v>
      </c>
      <c r="CZ930" s="195">
        <f t="shared" si="735"/>
        <v>5.6652859118447374</v>
      </c>
      <c r="DA930" s="195">
        <f t="shared" si="736"/>
        <v>209.44417531946766</v>
      </c>
      <c r="DB930" s="195">
        <f t="shared" si="737"/>
        <v>2.8311577421257055</v>
      </c>
      <c r="DC930" s="195">
        <f t="shared" si="738"/>
        <v>147.69502627716031</v>
      </c>
      <c r="DD930" s="195">
        <f t="shared" si="739"/>
        <v>2.6229434055296479</v>
      </c>
      <c r="DE930" s="195">
        <f t="shared" si="740"/>
        <v>130.4288651511213</v>
      </c>
      <c r="DF930" s="195">
        <f t="shared" si="741"/>
        <v>498.68745380724931</v>
      </c>
    </row>
    <row r="931" spans="89:110" x14ac:dyDescent="0.2">
      <c r="CK931" s="189">
        <v>929</v>
      </c>
      <c r="CL931" s="190">
        <f>'Litter calculation'!G$30+CK931</f>
        <v>43604</v>
      </c>
      <c r="CM931" s="193">
        <f t="shared" si="724"/>
        <v>5</v>
      </c>
      <c r="CN931" s="189">
        <f t="shared" si="718"/>
        <v>0.2</v>
      </c>
      <c r="CO931" s="194">
        <f t="shared" si="719"/>
        <v>0.1</v>
      </c>
      <c r="CP931" s="194">
        <f t="shared" si="720"/>
        <v>0.15</v>
      </c>
      <c r="CQ931" s="189">
        <f t="shared" si="721"/>
        <v>0.36870000000000003</v>
      </c>
      <c r="CR931" s="189">
        <f t="shared" si="742"/>
        <v>3.687E-2</v>
      </c>
      <c r="CS931" s="189">
        <f t="shared" si="742"/>
        <v>3.687E-2</v>
      </c>
      <c r="CT931" s="189">
        <f t="shared" si="722"/>
        <v>1.8599999999999998E-2</v>
      </c>
      <c r="CU931" s="189">
        <f t="shared" si="743"/>
        <v>1.8600000000000001E-3</v>
      </c>
      <c r="CV931" s="189">
        <f t="shared" si="743"/>
        <v>1.8600000000000001E-3</v>
      </c>
      <c r="CW931" s="189">
        <f t="shared" si="723"/>
        <v>2.9999999999999997E-4</v>
      </c>
      <c r="CX931" s="189">
        <f t="shared" si="744"/>
        <v>3.0000000000000001E-5</v>
      </c>
      <c r="CY931" s="189">
        <f t="shared" si="744"/>
        <v>3.0000000000000001E-5</v>
      </c>
      <c r="CZ931" s="195">
        <f t="shared" si="735"/>
        <v>5.6346255273063637</v>
      </c>
      <c r="DA931" s="195">
        <f t="shared" si="736"/>
        <v>209.5076114909173</v>
      </c>
      <c r="DB931" s="195">
        <f t="shared" si="737"/>
        <v>2.8295836830270771</v>
      </c>
      <c r="DC931" s="195">
        <f t="shared" si="738"/>
        <v>147.7869084928341</v>
      </c>
      <c r="DD931" s="195">
        <f t="shared" si="739"/>
        <v>2.6235997651511291</v>
      </c>
      <c r="DE931" s="195">
        <f t="shared" si="740"/>
        <v>130.56942184385917</v>
      </c>
      <c r="DF931" s="195">
        <f t="shared" si="741"/>
        <v>498.95175080309514</v>
      </c>
    </row>
    <row r="932" spans="89:110" x14ac:dyDescent="0.2">
      <c r="CK932" s="189">
        <v>930</v>
      </c>
      <c r="CL932" s="190">
        <f>'Litter calculation'!G$30+CK932</f>
        <v>43605</v>
      </c>
      <c r="CM932" s="193">
        <f t="shared" si="724"/>
        <v>5</v>
      </c>
      <c r="CN932" s="189">
        <f t="shared" si="718"/>
        <v>0.2</v>
      </c>
      <c r="CO932" s="194">
        <f t="shared" si="719"/>
        <v>0.1</v>
      </c>
      <c r="CP932" s="194">
        <f t="shared" si="720"/>
        <v>0.15</v>
      </c>
      <c r="CQ932" s="189">
        <f t="shared" si="721"/>
        <v>0.36870000000000003</v>
      </c>
      <c r="CR932" s="189">
        <f t="shared" si="742"/>
        <v>3.687E-2</v>
      </c>
      <c r="CS932" s="189">
        <f t="shared" si="742"/>
        <v>3.687E-2</v>
      </c>
      <c r="CT932" s="189">
        <f t="shared" si="722"/>
        <v>1.8599999999999998E-2</v>
      </c>
      <c r="CU932" s="189">
        <f t="shared" si="743"/>
        <v>1.8600000000000001E-3</v>
      </c>
      <c r="CV932" s="189">
        <f t="shared" si="743"/>
        <v>1.8600000000000001E-3</v>
      </c>
      <c r="CW932" s="189">
        <f t="shared" si="723"/>
        <v>2.9999999999999997E-4</v>
      </c>
      <c r="CX932" s="189">
        <f t="shared" si="744"/>
        <v>3.0000000000000001E-5</v>
      </c>
      <c r="CY932" s="189">
        <f t="shared" si="744"/>
        <v>3.0000000000000001E-5</v>
      </c>
      <c r="CZ932" s="195">
        <f t="shared" si="735"/>
        <v>5.6045301550172759</v>
      </c>
      <c r="DA932" s="195">
        <f t="shared" si="736"/>
        <v>209.57102863436984</v>
      </c>
      <c r="DB932" s="195">
        <f t="shared" si="737"/>
        <v>2.8280125489572518</v>
      </c>
      <c r="DC932" s="195">
        <f t="shared" si="738"/>
        <v>147.87878795208277</v>
      </c>
      <c r="DD932" s="195">
        <f t="shared" si="739"/>
        <v>2.6242549050783817</v>
      </c>
      <c r="DE932" s="195">
        <f t="shared" si="740"/>
        <v>130.70997431995951</v>
      </c>
      <c r="DF932" s="195">
        <f t="shared" si="741"/>
        <v>499.21658851546499</v>
      </c>
    </row>
    <row r="933" spans="89:110" x14ac:dyDescent="0.2">
      <c r="CK933" s="189">
        <v>931</v>
      </c>
      <c r="CL933" s="190">
        <f>'Litter calculation'!G$30+CK933</f>
        <v>43606</v>
      </c>
      <c r="CM933" s="193">
        <f t="shared" si="724"/>
        <v>5</v>
      </c>
      <c r="CN933" s="189">
        <f t="shared" si="718"/>
        <v>0.2</v>
      </c>
      <c r="CO933" s="194">
        <f t="shared" si="719"/>
        <v>0.1</v>
      </c>
      <c r="CP933" s="194">
        <f t="shared" si="720"/>
        <v>0.15</v>
      </c>
      <c r="CQ933" s="189">
        <f t="shared" si="721"/>
        <v>0.36870000000000003</v>
      </c>
      <c r="CR933" s="189">
        <f t="shared" si="742"/>
        <v>3.687E-2</v>
      </c>
      <c r="CS933" s="189">
        <f t="shared" si="742"/>
        <v>3.687E-2</v>
      </c>
      <c r="CT933" s="189">
        <f t="shared" si="722"/>
        <v>1.8599999999999998E-2</v>
      </c>
      <c r="CU933" s="189">
        <f t="shared" si="743"/>
        <v>1.8600000000000001E-3</v>
      </c>
      <c r="CV933" s="189">
        <f t="shared" si="743"/>
        <v>1.8600000000000001E-3</v>
      </c>
      <c r="CW933" s="189">
        <f t="shared" si="723"/>
        <v>2.9999999999999997E-4</v>
      </c>
      <c r="CX933" s="189">
        <f t="shared" si="744"/>
        <v>3.0000000000000001E-5</v>
      </c>
      <c r="CY933" s="189">
        <f t="shared" si="744"/>
        <v>3.0000000000000001E-5</v>
      </c>
      <c r="CZ933" s="195">
        <f t="shared" si="735"/>
        <v>5.5749893828823014</v>
      </c>
      <c r="DA933" s="195">
        <f t="shared" si="736"/>
        <v>209.63442675553281</v>
      </c>
      <c r="DB933" s="195">
        <f t="shared" si="737"/>
        <v>2.8264443344807328</v>
      </c>
      <c r="DC933" s="195">
        <f t="shared" si="738"/>
        <v>147.97066465498901</v>
      </c>
      <c r="DD933" s="195">
        <f t="shared" si="739"/>
        <v>2.6249088275779284</v>
      </c>
      <c r="DE933" s="195">
        <f t="shared" si="740"/>
        <v>130.85052257954882</v>
      </c>
      <c r="DF933" s="195">
        <f t="shared" si="741"/>
        <v>499.48195653501159</v>
      </c>
    </row>
    <row r="934" spans="89:110" x14ac:dyDescent="0.2">
      <c r="CK934" s="189">
        <v>932</v>
      </c>
      <c r="CL934" s="190">
        <f>'Litter calculation'!G$30+CK934</f>
        <v>43607</v>
      </c>
      <c r="CM934" s="193">
        <f t="shared" si="724"/>
        <v>5</v>
      </c>
      <c r="CN934" s="189">
        <f t="shared" si="718"/>
        <v>0.2</v>
      </c>
      <c r="CO934" s="194">
        <f t="shared" si="719"/>
        <v>0.1</v>
      </c>
      <c r="CP934" s="194">
        <f t="shared" si="720"/>
        <v>0.15</v>
      </c>
      <c r="CQ934" s="189">
        <f t="shared" si="721"/>
        <v>0.36870000000000003</v>
      </c>
      <c r="CR934" s="189">
        <f t="shared" si="742"/>
        <v>3.687E-2</v>
      </c>
      <c r="CS934" s="189">
        <f t="shared" si="742"/>
        <v>3.687E-2</v>
      </c>
      <c r="CT934" s="189">
        <f t="shared" si="722"/>
        <v>1.8599999999999998E-2</v>
      </c>
      <c r="CU934" s="189">
        <f t="shared" si="743"/>
        <v>1.8600000000000001E-3</v>
      </c>
      <c r="CV934" s="189">
        <f t="shared" si="743"/>
        <v>1.8600000000000001E-3</v>
      </c>
      <c r="CW934" s="189">
        <f t="shared" si="723"/>
        <v>2.9999999999999997E-4</v>
      </c>
      <c r="CX934" s="189">
        <f t="shared" si="744"/>
        <v>3.0000000000000001E-5</v>
      </c>
      <c r="CY934" s="189">
        <f t="shared" si="744"/>
        <v>3.0000000000000001E-5</v>
      </c>
      <c r="CZ934" s="195">
        <f t="shared" si="735"/>
        <v>5.5459929906812695</v>
      </c>
      <c r="DA934" s="195">
        <f t="shared" si="736"/>
        <v>209.69780586011208</v>
      </c>
      <c r="DB934" s="195">
        <f t="shared" si="737"/>
        <v>2.8248790341721239</v>
      </c>
      <c r="DC934" s="195">
        <f t="shared" si="738"/>
        <v>148.06253860163551</v>
      </c>
      <c r="DD934" s="195">
        <f t="shared" si="739"/>
        <v>2.6255615349120802</v>
      </c>
      <c r="DE934" s="195">
        <f t="shared" si="740"/>
        <v>130.99106662275361</v>
      </c>
      <c r="DF934" s="195">
        <f t="shared" si="741"/>
        <v>499.74784464426671</v>
      </c>
    </row>
    <row r="935" spans="89:110" x14ac:dyDescent="0.2">
      <c r="CK935" s="189">
        <v>933</v>
      </c>
      <c r="CL935" s="190">
        <f>'Litter calculation'!G$30+CK935</f>
        <v>43608</v>
      </c>
      <c r="CM935" s="193">
        <f t="shared" si="724"/>
        <v>5</v>
      </c>
      <c r="CN935" s="189">
        <f t="shared" si="718"/>
        <v>0.2</v>
      </c>
      <c r="CO935" s="194">
        <f t="shared" si="719"/>
        <v>0.1</v>
      </c>
      <c r="CP935" s="194">
        <f t="shared" si="720"/>
        <v>0.15</v>
      </c>
      <c r="CQ935" s="189">
        <f t="shared" si="721"/>
        <v>0.36870000000000003</v>
      </c>
      <c r="CR935" s="189">
        <f t="shared" si="742"/>
        <v>3.687E-2</v>
      </c>
      <c r="CS935" s="189">
        <f t="shared" si="742"/>
        <v>3.687E-2</v>
      </c>
      <c r="CT935" s="189">
        <f t="shared" si="722"/>
        <v>1.8599999999999998E-2</v>
      </c>
      <c r="CU935" s="189">
        <f t="shared" si="743"/>
        <v>1.8600000000000001E-3</v>
      </c>
      <c r="CV935" s="189">
        <f t="shared" si="743"/>
        <v>1.8600000000000001E-3</v>
      </c>
      <c r="CW935" s="189">
        <f t="shared" si="723"/>
        <v>2.9999999999999997E-4</v>
      </c>
      <c r="CX935" s="189">
        <f t="shared" si="744"/>
        <v>3.0000000000000001E-5</v>
      </c>
      <c r="CY935" s="189">
        <f t="shared" si="744"/>
        <v>3.0000000000000001E-5</v>
      </c>
      <c r="CZ935" s="195">
        <f t="shared" si="735"/>
        <v>5.5175309465331193</v>
      </c>
      <c r="DA935" s="195">
        <f t="shared" si="736"/>
        <v>209.76116595381174</v>
      </c>
      <c r="DB935" s="195">
        <f t="shared" si="737"/>
        <v>2.8233166426161107</v>
      </c>
      <c r="DC935" s="195">
        <f t="shared" si="738"/>
        <v>148.15440979210496</v>
      </c>
      <c r="DD935" s="195">
        <f t="shared" si="739"/>
        <v>2.6262130293389441</v>
      </c>
      <c r="DE935" s="195">
        <f t="shared" si="740"/>
        <v>131.13160644970034</v>
      </c>
      <c r="DF935" s="195">
        <f t="shared" si="741"/>
        <v>500.01424281410527</v>
      </c>
    </row>
    <row r="936" spans="89:110" x14ac:dyDescent="0.2">
      <c r="CK936" s="189">
        <v>934</v>
      </c>
      <c r="CL936" s="190">
        <f>'Litter calculation'!G$30+CK936</f>
        <v>43609</v>
      </c>
      <c r="CM936" s="193">
        <f t="shared" si="724"/>
        <v>5</v>
      </c>
      <c r="CN936" s="189">
        <f t="shared" si="718"/>
        <v>0.2</v>
      </c>
      <c r="CO936" s="194">
        <f t="shared" si="719"/>
        <v>0.1</v>
      </c>
      <c r="CP936" s="194">
        <f t="shared" si="720"/>
        <v>0.15</v>
      </c>
      <c r="CQ936" s="189">
        <f t="shared" si="721"/>
        <v>0.36870000000000003</v>
      </c>
      <c r="CR936" s="189">
        <f t="shared" si="742"/>
        <v>3.687E-2</v>
      </c>
      <c r="CS936" s="189">
        <f t="shared" si="742"/>
        <v>3.687E-2</v>
      </c>
      <c r="CT936" s="189">
        <f t="shared" si="722"/>
        <v>1.8599999999999998E-2</v>
      </c>
      <c r="CU936" s="189">
        <f t="shared" si="743"/>
        <v>1.8600000000000001E-3</v>
      </c>
      <c r="CV936" s="189">
        <f t="shared" si="743"/>
        <v>1.8600000000000001E-3</v>
      </c>
      <c r="CW936" s="189">
        <f t="shared" si="723"/>
        <v>2.9999999999999997E-4</v>
      </c>
      <c r="CX936" s="189">
        <f t="shared" si="744"/>
        <v>3.0000000000000001E-5</v>
      </c>
      <c r="CY936" s="189">
        <f t="shared" si="744"/>
        <v>3.0000000000000001E-5</v>
      </c>
      <c r="CZ936" s="195">
        <f t="shared" si="735"/>
        <v>5.4895934034251725</v>
      </c>
      <c r="DA936" s="195">
        <f t="shared" si="736"/>
        <v>209.8245070423342</v>
      </c>
      <c r="DB936" s="195">
        <f t="shared" si="737"/>
        <v>2.8217571544074413</v>
      </c>
      <c r="DC936" s="195">
        <f t="shared" si="738"/>
        <v>148.24627822648003</v>
      </c>
      <c r="DD936" s="195">
        <f t="shared" si="739"/>
        <v>2.6268633131124304</v>
      </c>
      <c r="DE936" s="195">
        <f t="shared" si="740"/>
        <v>131.27214206051551</v>
      </c>
      <c r="DF936" s="195">
        <f t="shared" si="741"/>
        <v>500.28114120027476</v>
      </c>
    </row>
    <row r="937" spans="89:110" x14ac:dyDescent="0.2">
      <c r="CK937" s="189">
        <v>935</v>
      </c>
      <c r="CL937" s="190">
        <f>'Litter calculation'!G$30+CK937</f>
        <v>43610</v>
      </c>
      <c r="CM937" s="193">
        <f t="shared" si="724"/>
        <v>5</v>
      </c>
      <c r="CN937" s="189">
        <f t="shared" si="718"/>
        <v>0.2</v>
      </c>
      <c r="CO937" s="194">
        <f t="shared" si="719"/>
        <v>0.1</v>
      </c>
      <c r="CP937" s="194">
        <f t="shared" si="720"/>
        <v>0.15</v>
      </c>
      <c r="CQ937" s="189">
        <f t="shared" si="721"/>
        <v>0.36870000000000003</v>
      </c>
      <c r="CR937" s="189">
        <f t="shared" si="742"/>
        <v>3.687E-2</v>
      </c>
      <c r="CS937" s="189">
        <f t="shared" si="742"/>
        <v>3.687E-2</v>
      </c>
      <c r="CT937" s="189">
        <f t="shared" si="722"/>
        <v>1.8599999999999998E-2</v>
      </c>
      <c r="CU937" s="189">
        <f t="shared" si="743"/>
        <v>1.8600000000000001E-3</v>
      </c>
      <c r="CV937" s="189">
        <f t="shared" si="743"/>
        <v>1.8600000000000001E-3</v>
      </c>
      <c r="CW937" s="189">
        <f t="shared" si="723"/>
        <v>2.9999999999999997E-4</v>
      </c>
      <c r="CX937" s="189">
        <f t="shared" si="744"/>
        <v>3.0000000000000001E-5</v>
      </c>
      <c r="CY937" s="189">
        <f t="shared" si="744"/>
        <v>3.0000000000000001E-5</v>
      </c>
      <c r="CZ937" s="195">
        <f t="shared" si="735"/>
        <v>5.4621706958063632</v>
      </c>
      <c r="DA937" s="195">
        <f t="shared" si="736"/>
        <v>209.88782913138019</v>
      </c>
      <c r="DB937" s="195">
        <f t="shared" si="737"/>
        <v>2.8202005641509094</v>
      </c>
      <c r="DC937" s="195">
        <f t="shared" si="738"/>
        <v>148.33814390484341</v>
      </c>
      <c r="DD937" s="195">
        <f t="shared" si="739"/>
        <v>2.6275123884822618</v>
      </c>
      <c r="DE937" s="195">
        <f t="shared" si="740"/>
        <v>131.41267345532557</v>
      </c>
      <c r="DF937" s="195">
        <f t="shared" si="741"/>
        <v>500.54853013998877</v>
      </c>
    </row>
    <row r="938" spans="89:110" x14ac:dyDescent="0.2">
      <c r="CK938" s="189">
        <v>936</v>
      </c>
      <c r="CL938" s="190">
        <f>'Litter calculation'!G$30+CK938</f>
        <v>43611</v>
      </c>
      <c r="CM938" s="193">
        <f t="shared" si="724"/>
        <v>5</v>
      </c>
      <c r="CN938" s="189">
        <f t="shared" si="718"/>
        <v>0.2</v>
      </c>
      <c r="CO938" s="194">
        <f t="shared" si="719"/>
        <v>0.1</v>
      </c>
      <c r="CP938" s="194">
        <f t="shared" si="720"/>
        <v>0.15</v>
      </c>
      <c r="CQ938" s="189">
        <f t="shared" si="721"/>
        <v>0.36870000000000003</v>
      </c>
      <c r="CR938" s="189">
        <f t="shared" si="742"/>
        <v>3.687E-2</v>
      </c>
      <c r="CS938" s="189">
        <f t="shared" si="742"/>
        <v>3.687E-2</v>
      </c>
      <c r="CT938" s="189">
        <f t="shared" si="722"/>
        <v>1.8599999999999998E-2</v>
      </c>
      <c r="CU938" s="189">
        <f t="shared" si="743"/>
        <v>1.8600000000000001E-3</v>
      </c>
      <c r="CV938" s="189">
        <f t="shared" si="743"/>
        <v>1.8600000000000001E-3</v>
      </c>
      <c r="CW938" s="189">
        <f t="shared" si="723"/>
        <v>2.9999999999999997E-4</v>
      </c>
      <c r="CX938" s="189">
        <f t="shared" si="744"/>
        <v>3.0000000000000001E-5</v>
      </c>
      <c r="CY938" s="189">
        <f t="shared" si="744"/>
        <v>3.0000000000000001E-5</v>
      </c>
      <c r="CZ938" s="195">
        <f t="shared" si="735"/>
        <v>5.4352533362432451</v>
      </c>
      <c r="DA938" s="195">
        <f t="shared" si="736"/>
        <v>209.95113222664867</v>
      </c>
      <c r="DB938" s="195">
        <f t="shared" si="737"/>
        <v>2.8186468664613331</v>
      </c>
      <c r="DC938" s="195">
        <f t="shared" si="738"/>
        <v>148.43000682727777</v>
      </c>
      <c r="DD938" s="195">
        <f t="shared" si="739"/>
        <v>2.6281602576939802</v>
      </c>
      <c r="DE938" s="195">
        <f t="shared" si="740"/>
        <v>131.55320063425705</v>
      </c>
      <c r="DF938" s="195">
        <f t="shared" si="741"/>
        <v>500.81640014858203</v>
      </c>
    </row>
    <row r="939" spans="89:110" x14ac:dyDescent="0.2">
      <c r="CK939" s="189">
        <v>937</v>
      </c>
      <c r="CL939" s="190">
        <f>'Litter calculation'!G$30+CK939</f>
        <v>43612</v>
      </c>
      <c r="CM939" s="193">
        <f t="shared" si="724"/>
        <v>5</v>
      </c>
      <c r="CN939" s="189">
        <f t="shared" si="718"/>
        <v>0.2</v>
      </c>
      <c r="CO939" s="194">
        <f t="shared" si="719"/>
        <v>0.1</v>
      </c>
      <c r="CP939" s="194">
        <f t="shared" si="720"/>
        <v>0.15</v>
      </c>
      <c r="CQ939" s="189">
        <f t="shared" si="721"/>
        <v>0.36870000000000003</v>
      </c>
      <c r="CR939" s="189">
        <f t="shared" si="742"/>
        <v>3.687E-2</v>
      </c>
      <c r="CS939" s="189">
        <f t="shared" si="742"/>
        <v>3.687E-2</v>
      </c>
      <c r="CT939" s="189">
        <f t="shared" si="722"/>
        <v>1.8599999999999998E-2</v>
      </c>
      <c r="CU939" s="189">
        <f t="shared" si="743"/>
        <v>1.8600000000000001E-3</v>
      </c>
      <c r="CV939" s="189">
        <f t="shared" si="743"/>
        <v>1.8600000000000001E-3</v>
      </c>
      <c r="CW939" s="189">
        <f t="shared" si="723"/>
        <v>2.9999999999999997E-4</v>
      </c>
      <c r="CX939" s="189">
        <f t="shared" si="744"/>
        <v>3.0000000000000001E-5</v>
      </c>
      <c r="CY939" s="189">
        <f t="shared" si="744"/>
        <v>3.0000000000000001E-5</v>
      </c>
      <c r="CZ939" s="195">
        <f t="shared" si="735"/>
        <v>5.4088320121376272</v>
      </c>
      <c r="DA939" s="195">
        <f t="shared" si="736"/>
        <v>210.01441633383692</v>
      </c>
      <c r="DB939" s="195">
        <f t="shared" si="737"/>
        <v>2.817096055963539</v>
      </c>
      <c r="DC939" s="195">
        <f t="shared" si="738"/>
        <v>148.52186699386579</v>
      </c>
      <c r="DD939" s="195">
        <f t="shared" si="739"/>
        <v>2.6288069229889546</v>
      </c>
      <c r="DE939" s="195">
        <f t="shared" si="740"/>
        <v>131.69372359743639</v>
      </c>
      <c r="DF939" s="195">
        <f t="shared" si="741"/>
        <v>501.08474191622918</v>
      </c>
    </row>
    <row r="940" spans="89:110" x14ac:dyDescent="0.2">
      <c r="CK940" s="189">
        <v>938</v>
      </c>
      <c r="CL940" s="190">
        <f>'Litter calculation'!G$30+CK940</f>
        <v>43613</v>
      </c>
      <c r="CM940" s="193">
        <f t="shared" si="724"/>
        <v>5</v>
      </c>
      <c r="CN940" s="189">
        <f t="shared" si="718"/>
        <v>0.2</v>
      </c>
      <c r="CO940" s="194">
        <f t="shared" si="719"/>
        <v>0.1</v>
      </c>
      <c r="CP940" s="194">
        <f t="shared" si="720"/>
        <v>0.15</v>
      </c>
      <c r="CQ940" s="189">
        <f t="shared" si="721"/>
        <v>0.36870000000000003</v>
      </c>
      <c r="CR940" s="189">
        <f t="shared" si="742"/>
        <v>3.687E-2</v>
      </c>
      <c r="CS940" s="189">
        <f t="shared" si="742"/>
        <v>3.687E-2</v>
      </c>
      <c r="CT940" s="189">
        <f t="shared" si="722"/>
        <v>1.8599999999999998E-2</v>
      </c>
      <c r="CU940" s="189">
        <f t="shared" si="743"/>
        <v>1.8600000000000001E-3</v>
      </c>
      <c r="CV940" s="189">
        <f t="shared" si="743"/>
        <v>1.8600000000000001E-3</v>
      </c>
      <c r="CW940" s="189">
        <f t="shared" si="723"/>
        <v>2.9999999999999997E-4</v>
      </c>
      <c r="CX940" s="189">
        <f t="shared" si="744"/>
        <v>3.0000000000000001E-5</v>
      </c>
      <c r="CY940" s="189">
        <f t="shared" si="744"/>
        <v>3.0000000000000001E-5</v>
      </c>
      <c r="CZ940" s="195">
        <f t="shared" si="735"/>
        <v>5.3828975825046905</v>
      </c>
      <c r="DA940" s="195">
        <f t="shared" si="736"/>
        <v>210.07768145864051</v>
      </c>
      <c r="DB940" s="195">
        <f t="shared" si="737"/>
        <v>2.8155481272923413</v>
      </c>
      <c r="DC940" s="195">
        <f t="shared" si="738"/>
        <v>148.61372440469015</v>
      </c>
      <c r="DD940" s="195">
        <f t="shared" si="739"/>
        <v>2.6294523866043886</v>
      </c>
      <c r="DE940" s="195">
        <f t="shared" si="740"/>
        <v>131.83424234499006</v>
      </c>
      <c r="DF940" s="195">
        <f t="shared" si="741"/>
        <v>501.3535463047221</v>
      </c>
    </row>
    <row r="941" spans="89:110" x14ac:dyDescent="0.2">
      <c r="CK941" s="189">
        <v>939</v>
      </c>
      <c r="CL941" s="190">
        <f>'Litter calculation'!G$30+CK941</f>
        <v>43614</v>
      </c>
      <c r="CM941" s="193">
        <f t="shared" si="724"/>
        <v>5</v>
      </c>
      <c r="CN941" s="189">
        <f t="shared" si="718"/>
        <v>0.2</v>
      </c>
      <c r="CO941" s="194">
        <f t="shared" si="719"/>
        <v>0.1</v>
      </c>
      <c r="CP941" s="194">
        <f t="shared" si="720"/>
        <v>0.15</v>
      </c>
      <c r="CQ941" s="189">
        <f t="shared" si="721"/>
        <v>0.36870000000000003</v>
      </c>
      <c r="CR941" s="189">
        <f t="shared" si="742"/>
        <v>3.687E-2</v>
      </c>
      <c r="CS941" s="189">
        <f t="shared" si="742"/>
        <v>3.687E-2</v>
      </c>
      <c r="CT941" s="189">
        <f t="shared" si="722"/>
        <v>1.8599999999999998E-2</v>
      </c>
      <c r="CU941" s="189">
        <f t="shared" si="743"/>
        <v>1.8600000000000001E-3</v>
      </c>
      <c r="CV941" s="189">
        <f t="shared" si="743"/>
        <v>1.8600000000000001E-3</v>
      </c>
      <c r="CW941" s="189">
        <f t="shared" si="723"/>
        <v>2.9999999999999997E-4</v>
      </c>
      <c r="CX941" s="189">
        <f t="shared" si="744"/>
        <v>3.0000000000000001E-5</v>
      </c>
      <c r="CY941" s="189">
        <f t="shared" si="744"/>
        <v>3.0000000000000001E-5</v>
      </c>
      <c r="CZ941" s="195">
        <f t="shared" si="735"/>
        <v>5.3574410748104864</v>
      </c>
      <c r="DA941" s="195">
        <f t="shared" si="736"/>
        <v>210.14092760675331</v>
      </c>
      <c r="DB941" s="195">
        <f t="shared" si="737"/>
        <v>2.8140030750925242</v>
      </c>
      <c r="DC941" s="195">
        <f t="shared" si="738"/>
        <v>148.70557905983352</v>
      </c>
      <c r="DD941" s="195">
        <f t="shared" si="739"/>
        <v>2.630096650773329</v>
      </c>
      <c r="DE941" s="195">
        <f t="shared" si="740"/>
        <v>131.97475687704454</v>
      </c>
      <c r="DF941" s="195">
        <f t="shared" si="741"/>
        <v>501.62280434430772</v>
      </c>
    </row>
    <row r="942" spans="89:110" x14ac:dyDescent="0.2">
      <c r="CK942" s="189">
        <v>940</v>
      </c>
      <c r="CL942" s="190">
        <f>'Litter calculation'!G$30+CK942</f>
        <v>43615</v>
      </c>
      <c r="CM942" s="193">
        <f t="shared" si="724"/>
        <v>5</v>
      </c>
      <c r="CN942" s="189">
        <f t="shared" si="718"/>
        <v>0.2</v>
      </c>
      <c r="CO942" s="194">
        <f t="shared" si="719"/>
        <v>0.1</v>
      </c>
      <c r="CP942" s="194">
        <f t="shared" si="720"/>
        <v>0.15</v>
      </c>
      <c r="CQ942" s="189">
        <f t="shared" si="721"/>
        <v>0.36870000000000003</v>
      </c>
      <c r="CR942" s="189">
        <f t="shared" si="742"/>
        <v>3.687E-2</v>
      </c>
      <c r="CS942" s="189">
        <f t="shared" si="742"/>
        <v>3.687E-2</v>
      </c>
      <c r="CT942" s="189">
        <f t="shared" si="722"/>
        <v>1.8599999999999998E-2</v>
      </c>
      <c r="CU942" s="189">
        <f t="shared" si="743"/>
        <v>1.8600000000000001E-3</v>
      </c>
      <c r="CV942" s="189">
        <f t="shared" si="743"/>
        <v>1.8600000000000001E-3</v>
      </c>
      <c r="CW942" s="189">
        <f t="shared" si="723"/>
        <v>2.9999999999999997E-4</v>
      </c>
      <c r="CX942" s="189">
        <f t="shared" si="744"/>
        <v>3.0000000000000001E-5</v>
      </c>
      <c r="CY942" s="189">
        <f t="shared" si="744"/>
        <v>3.0000000000000001E-5</v>
      </c>
      <c r="CZ942" s="195">
        <f t="shared" si="735"/>
        <v>5.3324536818677064</v>
      </c>
      <c r="DA942" s="195">
        <f t="shared" si="736"/>
        <v>210.20415478386747</v>
      </c>
      <c r="DB942" s="195">
        <f t="shared" si="737"/>
        <v>2.8124608940188236</v>
      </c>
      <c r="DC942" s="195">
        <f t="shared" si="738"/>
        <v>148.79743095937857</v>
      </c>
      <c r="DD942" s="195">
        <f t="shared" si="739"/>
        <v>2.6307397177246727</v>
      </c>
      <c r="DE942" s="195">
        <f t="shared" si="740"/>
        <v>132.11526719372628</v>
      </c>
      <c r="DF942" s="195">
        <f t="shared" si="741"/>
        <v>501.89250723058353</v>
      </c>
    </row>
    <row r="943" spans="89:110" x14ac:dyDescent="0.2">
      <c r="CK943" s="189">
        <v>941</v>
      </c>
      <c r="CL943" s="190">
        <f>'Litter calculation'!G$30+CK943</f>
        <v>43616</v>
      </c>
      <c r="CM943" s="193">
        <f t="shared" si="724"/>
        <v>5</v>
      </c>
      <c r="CN943" s="189">
        <f t="shared" si="718"/>
        <v>0.2</v>
      </c>
      <c r="CO943" s="194">
        <f t="shared" si="719"/>
        <v>0.1</v>
      </c>
      <c r="CP943" s="194">
        <f t="shared" si="720"/>
        <v>0.15</v>
      </c>
      <c r="CQ943" s="189">
        <f t="shared" si="721"/>
        <v>0.36870000000000003</v>
      </c>
      <c r="CR943" s="189">
        <f t="shared" ref="CR943:CS962" si="745">IF($CM943=12,$D$50,IF($CM943&lt;=2,$D$50,IF($CM943&lt;=5,$D$52,IF($CM943&lt;=8,$D$54,$D$56))))</f>
        <v>3.687E-2</v>
      </c>
      <c r="CS943" s="189">
        <f t="shared" si="745"/>
        <v>3.687E-2</v>
      </c>
      <c r="CT943" s="189">
        <f t="shared" si="722"/>
        <v>1.8599999999999998E-2</v>
      </c>
      <c r="CU943" s="189">
        <f t="shared" ref="CU943:CV962" si="746">IF($CM943=12,$D$58,IF($CM943&lt;=2,$D$58,IF($CM943&lt;=5,$D$60,IF($CM943&lt;=8,$D$62,$D$64))))</f>
        <v>1.8600000000000001E-3</v>
      </c>
      <c r="CV943" s="189">
        <f t="shared" si="746"/>
        <v>1.8600000000000001E-3</v>
      </c>
      <c r="CW943" s="189">
        <f t="shared" si="723"/>
        <v>2.9999999999999997E-4</v>
      </c>
      <c r="CX943" s="189">
        <f t="shared" ref="CX943:CY962" si="747">IF($CM943=12,$D$66,IF($CM943&lt;=2,$D$66,IF($CM943&lt;=5,$D$68,IF($CM943&lt;=8,$D$70,$D$72))))</f>
        <v>3.0000000000000001E-5</v>
      </c>
      <c r="CY943" s="189">
        <f t="shared" si="747"/>
        <v>3.0000000000000001E-5</v>
      </c>
      <c r="CZ943" s="195">
        <f t="shared" si="735"/>
        <v>5.3079267587886596</v>
      </c>
      <c r="DA943" s="195">
        <f t="shared" si="736"/>
        <v>210.26736299567344</v>
      </c>
      <c r="DB943" s="195">
        <f t="shared" si="737"/>
        <v>2.8109215787359085</v>
      </c>
      <c r="DC943" s="195">
        <f t="shared" si="738"/>
        <v>148.88928010340797</v>
      </c>
      <c r="DD943" s="195">
        <f t="shared" si="739"/>
        <v>2.6313815896831749</v>
      </c>
      <c r="DE943" s="195">
        <f t="shared" si="740"/>
        <v>132.25577329516176</v>
      </c>
      <c r="DF943" s="195">
        <f t="shared" si="741"/>
        <v>502.16264632145095</v>
      </c>
    </row>
    <row r="944" spans="89:110" x14ac:dyDescent="0.2">
      <c r="CK944" s="189">
        <v>942</v>
      </c>
      <c r="CL944" s="190">
        <f>'Litter calculation'!G$30+CK944</f>
        <v>43617</v>
      </c>
      <c r="CM944" s="193">
        <f t="shared" si="724"/>
        <v>6</v>
      </c>
      <c r="CN944" s="189">
        <f t="shared" si="718"/>
        <v>0.06</v>
      </c>
      <c r="CO944" s="194">
        <f t="shared" si="719"/>
        <v>0.02</v>
      </c>
      <c r="CP944" s="194">
        <f t="shared" si="720"/>
        <v>0.04</v>
      </c>
      <c r="CQ944" s="189">
        <f t="shared" si="721"/>
        <v>0.996</v>
      </c>
      <c r="CR944" s="189">
        <f t="shared" si="745"/>
        <v>9.9599999999999994E-2</v>
      </c>
      <c r="CS944" s="189">
        <f t="shared" si="745"/>
        <v>9.9599999999999994E-2</v>
      </c>
      <c r="CT944" s="189">
        <f t="shared" si="722"/>
        <v>1.6999999999999999E-3</v>
      </c>
      <c r="CU944" s="189">
        <f t="shared" si="746"/>
        <v>1.7000000000000001E-4</v>
      </c>
      <c r="CV944" s="189">
        <f t="shared" si="746"/>
        <v>1.7000000000000001E-4</v>
      </c>
      <c r="CW944" s="189">
        <f t="shared" si="723"/>
        <v>9.9999999999999995E-7</v>
      </c>
      <c r="CX944" s="189">
        <f t="shared" si="747"/>
        <v>9.9999999999999995E-8</v>
      </c>
      <c r="CY944" s="189">
        <f t="shared" si="747"/>
        <v>9.9999999999999995E-8</v>
      </c>
      <c r="CZ944" s="195">
        <f t="shared" si="735"/>
        <v>5.3586709489084248</v>
      </c>
      <c r="DA944" s="195">
        <f t="shared" si="736"/>
        <v>210.26739272841556</v>
      </c>
      <c r="DB944" s="195">
        <f t="shared" si="737"/>
        <v>2.8124357626830387</v>
      </c>
      <c r="DC944" s="195">
        <f t="shared" si="738"/>
        <v>148.90727321448071</v>
      </c>
      <c r="DD944" s="195">
        <f t="shared" si="739"/>
        <v>2.6349182928342381</v>
      </c>
      <c r="DE944" s="195">
        <f t="shared" si="740"/>
        <v>132.2917760695851</v>
      </c>
      <c r="DF944" s="195">
        <f t="shared" si="741"/>
        <v>502.27246701690706</v>
      </c>
    </row>
    <row r="945" spans="89:110" x14ac:dyDescent="0.2">
      <c r="CK945" s="189">
        <v>943</v>
      </c>
      <c r="CL945" s="190">
        <f>'Litter calculation'!G$30+CK945</f>
        <v>43618</v>
      </c>
      <c r="CM945" s="193">
        <f t="shared" si="724"/>
        <v>6</v>
      </c>
      <c r="CN945" s="189">
        <f t="shared" si="718"/>
        <v>0.06</v>
      </c>
      <c r="CO945" s="194">
        <f t="shared" si="719"/>
        <v>0.02</v>
      </c>
      <c r="CP945" s="194">
        <f t="shared" si="720"/>
        <v>0.04</v>
      </c>
      <c r="CQ945" s="189">
        <f t="shared" si="721"/>
        <v>0.996</v>
      </c>
      <c r="CR945" s="189">
        <f t="shared" si="745"/>
        <v>9.9599999999999994E-2</v>
      </c>
      <c r="CS945" s="189">
        <f t="shared" si="745"/>
        <v>9.9599999999999994E-2</v>
      </c>
      <c r="CT945" s="189">
        <f t="shared" si="722"/>
        <v>1.6999999999999999E-3</v>
      </c>
      <c r="CU945" s="189">
        <f t="shared" si="746"/>
        <v>1.7000000000000001E-4</v>
      </c>
      <c r="CV945" s="189">
        <f t="shared" si="746"/>
        <v>1.7000000000000001E-4</v>
      </c>
      <c r="CW945" s="189">
        <f t="shared" si="723"/>
        <v>9.9999999999999995E-7</v>
      </c>
      <c r="CX945" s="189">
        <f t="shared" si="747"/>
        <v>9.9999999999999995E-8</v>
      </c>
      <c r="CY945" s="189">
        <f t="shared" si="747"/>
        <v>9.9999999999999995E-8</v>
      </c>
      <c r="CZ945" s="195">
        <f t="shared" si="735"/>
        <v>5.4093289471888077</v>
      </c>
      <c r="DA945" s="195">
        <f t="shared" si="736"/>
        <v>210.26742246112795</v>
      </c>
      <c r="DB945" s="195">
        <f t="shared" si="737"/>
        <v>2.8139496892407765</v>
      </c>
      <c r="DC945" s="195">
        <f t="shared" si="738"/>
        <v>148.92526632375416</v>
      </c>
      <c r="DD945" s="195">
        <f t="shared" si="739"/>
        <v>2.6384543947968679</v>
      </c>
      <c r="DE945" s="195">
        <f t="shared" si="740"/>
        <v>132.32777884040814</v>
      </c>
      <c r="DF945" s="195">
        <f t="shared" si="741"/>
        <v>502.38220065651677</v>
      </c>
    </row>
    <row r="946" spans="89:110" x14ac:dyDescent="0.2">
      <c r="CK946" s="189">
        <v>944</v>
      </c>
      <c r="CL946" s="190">
        <f>'Litter calculation'!G$30+CK946</f>
        <v>43619</v>
      </c>
      <c r="CM946" s="193">
        <f t="shared" si="724"/>
        <v>6</v>
      </c>
      <c r="CN946" s="189">
        <f t="shared" si="718"/>
        <v>0.06</v>
      </c>
      <c r="CO946" s="194">
        <f t="shared" si="719"/>
        <v>0.02</v>
      </c>
      <c r="CP946" s="194">
        <f t="shared" si="720"/>
        <v>0.04</v>
      </c>
      <c r="CQ946" s="189">
        <f t="shared" si="721"/>
        <v>0.996</v>
      </c>
      <c r="CR946" s="189">
        <f t="shared" si="745"/>
        <v>9.9599999999999994E-2</v>
      </c>
      <c r="CS946" s="189">
        <f t="shared" si="745"/>
        <v>9.9599999999999994E-2</v>
      </c>
      <c r="CT946" s="189">
        <f t="shared" si="722"/>
        <v>1.6999999999999999E-3</v>
      </c>
      <c r="CU946" s="189">
        <f t="shared" si="746"/>
        <v>1.7000000000000001E-4</v>
      </c>
      <c r="CV946" s="189">
        <f t="shared" si="746"/>
        <v>1.7000000000000001E-4</v>
      </c>
      <c r="CW946" s="189">
        <f t="shared" si="723"/>
        <v>9.9999999999999995E-7</v>
      </c>
      <c r="CX946" s="189">
        <f t="shared" si="747"/>
        <v>9.9999999999999995E-8</v>
      </c>
      <c r="CY946" s="189">
        <f t="shared" si="747"/>
        <v>9.9999999999999995E-8</v>
      </c>
      <c r="CZ946" s="195">
        <f t="shared" si="735"/>
        <v>5.4599009000314584</v>
      </c>
      <c r="DA946" s="195">
        <f t="shared" si="736"/>
        <v>210.26745219381061</v>
      </c>
      <c r="DB946" s="195">
        <f t="shared" si="737"/>
        <v>2.8154633584528743</v>
      </c>
      <c r="DC946" s="195">
        <f t="shared" si="738"/>
        <v>148.94325943122828</v>
      </c>
      <c r="DD946" s="195">
        <f t="shared" si="739"/>
        <v>2.6419898956732579</v>
      </c>
      <c r="DE946" s="195">
        <f t="shared" si="740"/>
        <v>132.36378160763093</v>
      </c>
      <c r="DF946" s="195">
        <f t="shared" si="741"/>
        <v>502.49184738682743</v>
      </c>
    </row>
    <row r="947" spans="89:110" x14ac:dyDescent="0.2">
      <c r="CK947" s="189">
        <v>945</v>
      </c>
      <c r="CL947" s="190">
        <f>'Litter calculation'!G$30+CK947</f>
        <v>43620</v>
      </c>
      <c r="CM947" s="193">
        <f t="shared" si="724"/>
        <v>6</v>
      </c>
      <c r="CN947" s="189">
        <f t="shared" si="718"/>
        <v>0.06</v>
      </c>
      <c r="CO947" s="194">
        <f t="shared" si="719"/>
        <v>0.02</v>
      </c>
      <c r="CP947" s="194">
        <f t="shared" si="720"/>
        <v>0.04</v>
      </c>
      <c r="CQ947" s="189">
        <f t="shared" si="721"/>
        <v>0.996</v>
      </c>
      <c r="CR947" s="189">
        <f t="shared" si="745"/>
        <v>9.9599999999999994E-2</v>
      </c>
      <c r="CS947" s="189">
        <f t="shared" si="745"/>
        <v>9.9599999999999994E-2</v>
      </c>
      <c r="CT947" s="189">
        <f t="shared" si="722"/>
        <v>1.6999999999999999E-3</v>
      </c>
      <c r="CU947" s="189">
        <f t="shared" si="746"/>
        <v>1.7000000000000001E-4</v>
      </c>
      <c r="CV947" s="189">
        <f t="shared" si="746"/>
        <v>1.7000000000000001E-4</v>
      </c>
      <c r="CW947" s="189">
        <f t="shared" si="723"/>
        <v>9.9999999999999995E-7</v>
      </c>
      <c r="CX947" s="189">
        <f t="shared" si="747"/>
        <v>9.9999999999999995E-8</v>
      </c>
      <c r="CY947" s="189">
        <f t="shared" si="747"/>
        <v>9.9999999999999995E-8</v>
      </c>
      <c r="CZ947" s="195">
        <f t="shared" si="735"/>
        <v>5.5103869535893564</v>
      </c>
      <c r="DA947" s="195">
        <f t="shared" si="736"/>
        <v>210.26748192646355</v>
      </c>
      <c r="DB947" s="195">
        <f t="shared" si="737"/>
        <v>2.8169767703630777</v>
      </c>
      <c r="DC947" s="195">
        <f t="shared" si="738"/>
        <v>148.96125253690309</v>
      </c>
      <c r="DD947" s="195">
        <f t="shared" si="739"/>
        <v>2.6455247955655841</v>
      </c>
      <c r="DE947" s="195">
        <f t="shared" si="740"/>
        <v>132.39978437125342</v>
      </c>
      <c r="DF947" s="195">
        <f t="shared" si="741"/>
        <v>502.60140735413808</v>
      </c>
    </row>
    <row r="948" spans="89:110" x14ac:dyDescent="0.2">
      <c r="CK948" s="189">
        <v>946</v>
      </c>
      <c r="CL948" s="190">
        <f>'Litter calculation'!G$30+CK948</f>
        <v>43621</v>
      </c>
      <c r="CM948" s="193">
        <f t="shared" si="724"/>
        <v>6</v>
      </c>
      <c r="CN948" s="189">
        <f t="shared" si="718"/>
        <v>0.06</v>
      </c>
      <c r="CO948" s="194">
        <f t="shared" si="719"/>
        <v>0.02</v>
      </c>
      <c r="CP948" s="194">
        <f t="shared" si="720"/>
        <v>0.04</v>
      </c>
      <c r="CQ948" s="189">
        <f t="shared" si="721"/>
        <v>0.996</v>
      </c>
      <c r="CR948" s="189">
        <f t="shared" si="745"/>
        <v>9.9599999999999994E-2</v>
      </c>
      <c r="CS948" s="189">
        <f t="shared" si="745"/>
        <v>9.9599999999999994E-2</v>
      </c>
      <c r="CT948" s="189">
        <f t="shared" si="722"/>
        <v>1.6999999999999999E-3</v>
      </c>
      <c r="CU948" s="189">
        <f t="shared" si="746"/>
        <v>1.7000000000000001E-4</v>
      </c>
      <c r="CV948" s="189">
        <f t="shared" si="746"/>
        <v>1.7000000000000001E-4</v>
      </c>
      <c r="CW948" s="189">
        <f t="shared" si="723"/>
        <v>9.9999999999999995E-7</v>
      </c>
      <c r="CX948" s="189">
        <f t="shared" si="747"/>
        <v>9.9999999999999995E-8</v>
      </c>
      <c r="CY948" s="189">
        <f t="shared" si="747"/>
        <v>9.9999999999999995E-8</v>
      </c>
      <c r="CZ948" s="195">
        <f t="shared" si="735"/>
        <v>5.5607872537672307</v>
      </c>
      <c r="DA948" s="195">
        <f t="shared" si="736"/>
        <v>210.26751165908675</v>
      </c>
      <c r="DB948" s="195">
        <f t="shared" si="737"/>
        <v>2.8184899250151236</v>
      </c>
      <c r="DC948" s="195">
        <f t="shared" si="738"/>
        <v>148.9792456407786</v>
      </c>
      <c r="DD948" s="195">
        <f t="shared" si="739"/>
        <v>2.6490590945760051</v>
      </c>
      <c r="DE948" s="195">
        <f t="shared" si="740"/>
        <v>132.43578713127565</v>
      </c>
      <c r="DF948" s="195">
        <f t="shared" si="741"/>
        <v>502.71088070449935</v>
      </c>
    </row>
    <row r="949" spans="89:110" x14ac:dyDescent="0.2">
      <c r="CK949" s="189">
        <v>947</v>
      </c>
      <c r="CL949" s="190">
        <f>'Litter calculation'!G$30+CK949</f>
        <v>43622</v>
      </c>
      <c r="CM949" s="193">
        <f t="shared" si="724"/>
        <v>6</v>
      </c>
      <c r="CN949" s="189">
        <f t="shared" si="718"/>
        <v>0.06</v>
      </c>
      <c r="CO949" s="194">
        <f t="shared" si="719"/>
        <v>0.02</v>
      </c>
      <c r="CP949" s="194">
        <f t="shared" si="720"/>
        <v>0.04</v>
      </c>
      <c r="CQ949" s="189">
        <f t="shared" si="721"/>
        <v>0.996</v>
      </c>
      <c r="CR949" s="189">
        <f t="shared" si="745"/>
        <v>9.9599999999999994E-2</v>
      </c>
      <c r="CS949" s="189">
        <f t="shared" si="745"/>
        <v>9.9599999999999994E-2</v>
      </c>
      <c r="CT949" s="189">
        <f t="shared" si="722"/>
        <v>1.6999999999999999E-3</v>
      </c>
      <c r="CU949" s="189">
        <f t="shared" si="746"/>
        <v>1.7000000000000001E-4</v>
      </c>
      <c r="CV949" s="189">
        <f t="shared" si="746"/>
        <v>1.7000000000000001E-4</v>
      </c>
      <c r="CW949" s="189">
        <f t="shared" si="723"/>
        <v>9.9999999999999995E-7</v>
      </c>
      <c r="CX949" s="189">
        <f t="shared" si="747"/>
        <v>9.9999999999999995E-8</v>
      </c>
      <c r="CY949" s="189">
        <f t="shared" si="747"/>
        <v>9.9999999999999995E-8</v>
      </c>
      <c r="CZ949" s="195">
        <f t="shared" si="735"/>
        <v>5.6111019462219849</v>
      </c>
      <c r="DA949" s="195">
        <f t="shared" si="736"/>
        <v>210.26754139168023</v>
      </c>
      <c r="DB949" s="195">
        <f t="shared" si="737"/>
        <v>2.8200028224527425</v>
      </c>
      <c r="DC949" s="195">
        <f t="shared" si="738"/>
        <v>148.99723874285479</v>
      </c>
      <c r="DD949" s="195">
        <f t="shared" si="739"/>
        <v>2.6525927928066619</v>
      </c>
      <c r="DE949" s="195">
        <f t="shared" si="740"/>
        <v>132.47178988769758</v>
      </c>
      <c r="DF949" s="195">
        <f t="shared" si="741"/>
        <v>502.82026758371399</v>
      </c>
    </row>
    <row r="950" spans="89:110" x14ac:dyDescent="0.2">
      <c r="CK950" s="189">
        <v>948</v>
      </c>
      <c r="CL950" s="190">
        <f>'Litter calculation'!G$30+CK950</f>
        <v>43623</v>
      </c>
      <c r="CM950" s="193">
        <f t="shared" si="724"/>
        <v>6</v>
      </c>
      <c r="CN950" s="189">
        <f t="shared" si="718"/>
        <v>0.06</v>
      </c>
      <c r="CO950" s="194">
        <f t="shared" si="719"/>
        <v>0.02</v>
      </c>
      <c r="CP950" s="194">
        <f t="shared" si="720"/>
        <v>0.04</v>
      </c>
      <c r="CQ950" s="189">
        <f t="shared" si="721"/>
        <v>0.996</v>
      </c>
      <c r="CR950" s="189">
        <f t="shared" si="745"/>
        <v>9.9599999999999994E-2</v>
      </c>
      <c r="CS950" s="189">
        <f t="shared" si="745"/>
        <v>9.9599999999999994E-2</v>
      </c>
      <c r="CT950" s="189">
        <f t="shared" si="722"/>
        <v>1.6999999999999999E-3</v>
      </c>
      <c r="CU950" s="189">
        <f t="shared" si="746"/>
        <v>1.7000000000000001E-4</v>
      </c>
      <c r="CV950" s="189">
        <f t="shared" si="746"/>
        <v>1.7000000000000001E-4</v>
      </c>
      <c r="CW950" s="189">
        <f t="shared" si="723"/>
        <v>9.9999999999999995E-7</v>
      </c>
      <c r="CX950" s="189">
        <f t="shared" si="747"/>
        <v>9.9999999999999995E-8</v>
      </c>
      <c r="CY950" s="189">
        <f t="shared" si="747"/>
        <v>9.9999999999999995E-8</v>
      </c>
      <c r="CZ950" s="195">
        <f t="shared" si="735"/>
        <v>5.661331176363114</v>
      </c>
      <c r="DA950" s="195">
        <f t="shared" si="736"/>
        <v>210.26757112424397</v>
      </c>
      <c r="DB950" s="195">
        <f t="shared" si="737"/>
        <v>2.821515462719657</v>
      </c>
      <c r="DC950" s="195">
        <f t="shared" si="738"/>
        <v>149.01523184313169</v>
      </c>
      <c r="DD950" s="195">
        <f t="shared" si="739"/>
        <v>2.6561258903596787</v>
      </c>
      <c r="DE950" s="195">
        <f t="shared" si="740"/>
        <v>132.50779264051926</v>
      </c>
      <c r="DF950" s="195">
        <f t="shared" si="741"/>
        <v>502.92956813733736</v>
      </c>
    </row>
    <row r="951" spans="89:110" x14ac:dyDescent="0.2">
      <c r="CK951" s="189">
        <v>949</v>
      </c>
      <c r="CL951" s="190">
        <f>'Litter calculation'!G$30+CK951</f>
        <v>43624</v>
      </c>
      <c r="CM951" s="193">
        <f t="shared" si="724"/>
        <v>6</v>
      </c>
      <c r="CN951" s="189">
        <f t="shared" si="718"/>
        <v>0.06</v>
      </c>
      <c r="CO951" s="194">
        <f t="shared" si="719"/>
        <v>0.02</v>
      </c>
      <c r="CP951" s="194">
        <f t="shared" si="720"/>
        <v>0.04</v>
      </c>
      <c r="CQ951" s="189">
        <f t="shared" si="721"/>
        <v>0.996</v>
      </c>
      <c r="CR951" s="189">
        <f t="shared" si="745"/>
        <v>9.9599999999999994E-2</v>
      </c>
      <c r="CS951" s="189">
        <f t="shared" si="745"/>
        <v>9.9599999999999994E-2</v>
      </c>
      <c r="CT951" s="189">
        <f t="shared" si="722"/>
        <v>1.6999999999999999E-3</v>
      </c>
      <c r="CU951" s="189">
        <f t="shared" si="746"/>
        <v>1.7000000000000001E-4</v>
      </c>
      <c r="CV951" s="189">
        <f t="shared" si="746"/>
        <v>1.7000000000000001E-4</v>
      </c>
      <c r="CW951" s="189">
        <f t="shared" si="723"/>
        <v>9.9999999999999995E-7</v>
      </c>
      <c r="CX951" s="189">
        <f t="shared" si="747"/>
        <v>9.9999999999999995E-8</v>
      </c>
      <c r="CY951" s="189">
        <f t="shared" si="747"/>
        <v>9.9999999999999995E-8</v>
      </c>
      <c r="CZ951" s="195">
        <f t="shared" si="735"/>
        <v>5.7114750893531294</v>
      </c>
      <c r="DA951" s="195">
        <f t="shared" si="736"/>
        <v>210.26760085677799</v>
      </c>
      <c r="DB951" s="195">
        <f t="shared" si="737"/>
        <v>2.823027845859583</v>
      </c>
      <c r="DC951" s="195">
        <f t="shared" si="738"/>
        <v>149.03322494160926</v>
      </c>
      <c r="DD951" s="195">
        <f t="shared" si="739"/>
        <v>2.6596583873371618</v>
      </c>
      <c r="DE951" s="195">
        <f t="shared" si="740"/>
        <v>132.54379538974064</v>
      </c>
      <c r="DF951" s="195">
        <f t="shared" si="741"/>
        <v>503.03878251067772</v>
      </c>
    </row>
    <row r="952" spans="89:110" x14ac:dyDescent="0.2">
      <c r="CK952" s="189">
        <v>950</v>
      </c>
      <c r="CL952" s="190">
        <f>'Litter calculation'!G$30+CK952</f>
        <v>43625</v>
      </c>
      <c r="CM952" s="193">
        <f t="shared" si="724"/>
        <v>6</v>
      </c>
      <c r="CN952" s="189">
        <f t="shared" si="718"/>
        <v>0.06</v>
      </c>
      <c r="CO952" s="194">
        <f t="shared" si="719"/>
        <v>0.02</v>
      </c>
      <c r="CP952" s="194">
        <f t="shared" si="720"/>
        <v>0.04</v>
      </c>
      <c r="CQ952" s="189">
        <f t="shared" si="721"/>
        <v>0.996</v>
      </c>
      <c r="CR952" s="189">
        <f t="shared" si="745"/>
        <v>9.9599999999999994E-2</v>
      </c>
      <c r="CS952" s="189">
        <f t="shared" si="745"/>
        <v>9.9599999999999994E-2</v>
      </c>
      <c r="CT952" s="189">
        <f t="shared" si="722"/>
        <v>1.6999999999999999E-3</v>
      </c>
      <c r="CU952" s="189">
        <f t="shared" si="746"/>
        <v>1.7000000000000001E-4</v>
      </c>
      <c r="CV952" s="189">
        <f t="shared" si="746"/>
        <v>1.7000000000000001E-4</v>
      </c>
      <c r="CW952" s="189">
        <f t="shared" si="723"/>
        <v>9.9999999999999995E-7</v>
      </c>
      <c r="CX952" s="189">
        <f t="shared" si="747"/>
        <v>9.9999999999999995E-8</v>
      </c>
      <c r="CY952" s="189">
        <f t="shared" si="747"/>
        <v>9.9999999999999995E-8</v>
      </c>
      <c r="CZ952" s="195">
        <f t="shared" si="735"/>
        <v>5.7615338301079735</v>
      </c>
      <c r="DA952" s="195">
        <f t="shared" si="736"/>
        <v>210.26763058928225</v>
      </c>
      <c r="DB952" s="195">
        <f t="shared" si="737"/>
        <v>2.8245399719162276</v>
      </c>
      <c r="DC952" s="195">
        <f t="shared" si="738"/>
        <v>149.05121803828752</v>
      </c>
      <c r="DD952" s="195">
        <f t="shared" si="739"/>
        <v>2.6631902838412005</v>
      </c>
      <c r="DE952" s="195">
        <f t="shared" si="740"/>
        <v>132.57979813536176</v>
      </c>
      <c r="DF952" s="195">
        <f t="shared" si="741"/>
        <v>503.14791084879687</v>
      </c>
    </row>
    <row r="953" spans="89:110" x14ac:dyDescent="0.2">
      <c r="CK953" s="189">
        <v>951</v>
      </c>
      <c r="CL953" s="190">
        <f>'Litter calculation'!G$30+CK953</f>
        <v>43626</v>
      </c>
      <c r="CM953" s="193">
        <f t="shared" si="724"/>
        <v>6</v>
      </c>
      <c r="CN953" s="189">
        <f t="shared" si="718"/>
        <v>0.06</v>
      </c>
      <c r="CO953" s="194">
        <f t="shared" si="719"/>
        <v>0.02</v>
      </c>
      <c r="CP953" s="194">
        <f t="shared" si="720"/>
        <v>0.04</v>
      </c>
      <c r="CQ953" s="189">
        <f t="shared" si="721"/>
        <v>0.996</v>
      </c>
      <c r="CR953" s="189">
        <f t="shared" si="745"/>
        <v>9.9599999999999994E-2</v>
      </c>
      <c r="CS953" s="189">
        <f t="shared" si="745"/>
        <v>9.9599999999999994E-2</v>
      </c>
      <c r="CT953" s="189">
        <f t="shared" si="722"/>
        <v>1.6999999999999999E-3</v>
      </c>
      <c r="CU953" s="189">
        <f t="shared" si="746"/>
        <v>1.7000000000000001E-4</v>
      </c>
      <c r="CV953" s="189">
        <f t="shared" si="746"/>
        <v>1.7000000000000001E-4</v>
      </c>
      <c r="CW953" s="189">
        <f t="shared" si="723"/>
        <v>9.9999999999999995E-7</v>
      </c>
      <c r="CX953" s="189">
        <f t="shared" si="747"/>
        <v>9.9999999999999995E-8</v>
      </c>
      <c r="CY953" s="189">
        <f t="shared" si="747"/>
        <v>9.9999999999999995E-8</v>
      </c>
      <c r="CZ953" s="195">
        <f t="shared" si="735"/>
        <v>5.8115075432974423</v>
      </c>
      <c r="DA953" s="195">
        <f t="shared" si="736"/>
        <v>210.26766032175678</v>
      </c>
      <c r="DB953" s="195">
        <f t="shared" si="737"/>
        <v>2.8260518409332915</v>
      </c>
      <c r="DC953" s="195">
        <f t="shared" si="738"/>
        <v>149.06921113316648</v>
      </c>
      <c r="DD953" s="195">
        <f t="shared" si="739"/>
        <v>2.6667215799738666</v>
      </c>
      <c r="DE953" s="195">
        <f t="shared" si="740"/>
        <v>132.61580087738261</v>
      </c>
      <c r="DF953" s="195">
        <f t="shared" si="741"/>
        <v>503.25695329651046</v>
      </c>
    </row>
    <row r="954" spans="89:110" x14ac:dyDescent="0.2">
      <c r="CK954" s="189">
        <v>952</v>
      </c>
      <c r="CL954" s="190">
        <f>'Litter calculation'!G$30+CK954</f>
        <v>43627</v>
      </c>
      <c r="CM954" s="193">
        <f t="shared" si="724"/>
        <v>6</v>
      </c>
      <c r="CN954" s="189">
        <f t="shared" si="718"/>
        <v>0.06</v>
      </c>
      <c r="CO954" s="194">
        <f t="shared" si="719"/>
        <v>0.02</v>
      </c>
      <c r="CP954" s="194">
        <f t="shared" si="720"/>
        <v>0.04</v>
      </c>
      <c r="CQ954" s="189">
        <f t="shared" si="721"/>
        <v>0.996</v>
      </c>
      <c r="CR954" s="189">
        <f t="shared" si="745"/>
        <v>9.9599999999999994E-2</v>
      </c>
      <c r="CS954" s="189">
        <f t="shared" si="745"/>
        <v>9.9599999999999994E-2</v>
      </c>
      <c r="CT954" s="189">
        <f t="shared" si="722"/>
        <v>1.6999999999999999E-3</v>
      </c>
      <c r="CU954" s="189">
        <f t="shared" si="746"/>
        <v>1.7000000000000001E-4</v>
      </c>
      <c r="CV954" s="189">
        <f t="shared" si="746"/>
        <v>1.7000000000000001E-4</v>
      </c>
      <c r="CW954" s="189">
        <f t="shared" si="723"/>
        <v>9.9999999999999995E-7</v>
      </c>
      <c r="CX954" s="189">
        <f t="shared" si="747"/>
        <v>9.9999999999999995E-8</v>
      </c>
      <c r="CY954" s="189">
        <f t="shared" si="747"/>
        <v>9.9999999999999995E-8</v>
      </c>
      <c r="CZ954" s="195">
        <f t="shared" si="735"/>
        <v>5.8613963733456025</v>
      </c>
      <c r="DA954" s="195">
        <f t="shared" si="736"/>
        <v>210.26769005420158</v>
      </c>
      <c r="DB954" s="195">
        <f t="shared" si="737"/>
        <v>2.8275634529544678</v>
      </c>
      <c r="DC954" s="195">
        <f t="shared" si="738"/>
        <v>149.08720422624612</v>
      </c>
      <c r="DD954" s="195">
        <f t="shared" si="739"/>
        <v>2.6702522758372145</v>
      </c>
      <c r="DE954" s="195">
        <f t="shared" si="740"/>
        <v>132.65180361580317</v>
      </c>
      <c r="DF954" s="195">
        <f t="shared" si="741"/>
        <v>503.36590999838813</v>
      </c>
    </row>
    <row r="955" spans="89:110" x14ac:dyDescent="0.2">
      <c r="CK955" s="189">
        <v>953</v>
      </c>
      <c r="CL955" s="190">
        <f>'Litter calculation'!G$30+CK955</f>
        <v>43628</v>
      </c>
      <c r="CM955" s="193">
        <f t="shared" si="724"/>
        <v>6</v>
      </c>
      <c r="CN955" s="189">
        <f t="shared" si="718"/>
        <v>0.06</v>
      </c>
      <c r="CO955" s="194">
        <f t="shared" si="719"/>
        <v>0.02</v>
      </c>
      <c r="CP955" s="194">
        <f t="shared" si="720"/>
        <v>0.04</v>
      </c>
      <c r="CQ955" s="189">
        <f t="shared" si="721"/>
        <v>0.996</v>
      </c>
      <c r="CR955" s="189">
        <f t="shared" si="745"/>
        <v>9.9599999999999994E-2</v>
      </c>
      <c r="CS955" s="189">
        <f t="shared" si="745"/>
        <v>9.9599999999999994E-2</v>
      </c>
      <c r="CT955" s="189">
        <f t="shared" si="722"/>
        <v>1.6999999999999999E-3</v>
      </c>
      <c r="CU955" s="189">
        <f t="shared" si="746"/>
        <v>1.7000000000000001E-4</v>
      </c>
      <c r="CV955" s="189">
        <f t="shared" si="746"/>
        <v>1.7000000000000001E-4</v>
      </c>
      <c r="CW955" s="189">
        <f t="shared" si="723"/>
        <v>9.9999999999999995E-7</v>
      </c>
      <c r="CX955" s="189">
        <f t="shared" si="747"/>
        <v>9.9999999999999995E-8</v>
      </c>
      <c r="CY955" s="189">
        <f t="shared" si="747"/>
        <v>9.9999999999999995E-8</v>
      </c>
      <c r="CZ955" s="195">
        <f t="shared" si="735"/>
        <v>5.9112004644312064</v>
      </c>
      <c r="DA955" s="195">
        <f t="shared" si="736"/>
        <v>210.26771978661665</v>
      </c>
      <c r="DB955" s="195">
        <f t="shared" si="737"/>
        <v>2.8290748080234422</v>
      </c>
      <c r="DC955" s="195">
        <f t="shared" si="738"/>
        <v>149.10519731752646</v>
      </c>
      <c r="DD955" s="195">
        <f t="shared" si="739"/>
        <v>2.6737823715332811</v>
      </c>
      <c r="DE955" s="195">
        <f t="shared" si="740"/>
        <v>132.68780635062348</v>
      </c>
      <c r="DF955" s="195">
        <f t="shared" si="741"/>
        <v>503.47478109875453</v>
      </c>
    </row>
    <row r="956" spans="89:110" x14ac:dyDescent="0.2">
      <c r="CK956" s="189">
        <v>954</v>
      </c>
      <c r="CL956" s="190">
        <f>'Litter calculation'!G$30+CK956</f>
        <v>43629</v>
      </c>
      <c r="CM956" s="193">
        <f t="shared" si="724"/>
        <v>6</v>
      </c>
      <c r="CN956" s="189">
        <f t="shared" si="718"/>
        <v>0.06</v>
      </c>
      <c r="CO956" s="194">
        <f t="shared" si="719"/>
        <v>0.02</v>
      </c>
      <c r="CP956" s="194">
        <f t="shared" si="720"/>
        <v>0.04</v>
      </c>
      <c r="CQ956" s="189">
        <f t="shared" si="721"/>
        <v>0.996</v>
      </c>
      <c r="CR956" s="189">
        <f t="shared" si="745"/>
        <v>9.9599999999999994E-2</v>
      </c>
      <c r="CS956" s="189">
        <f t="shared" si="745"/>
        <v>9.9599999999999994E-2</v>
      </c>
      <c r="CT956" s="189">
        <f t="shared" si="722"/>
        <v>1.6999999999999999E-3</v>
      </c>
      <c r="CU956" s="189">
        <f t="shared" si="746"/>
        <v>1.7000000000000001E-4</v>
      </c>
      <c r="CV956" s="189">
        <f t="shared" si="746"/>
        <v>1.7000000000000001E-4</v>
      </c>
      <c r="CW956" s="189">
        <f t="shared" si="723"/>
        <v>9.9999999999999995E-7</v>
      </c>
      <c r="CX956" s="189">
        <f t="shared" si="747"/>
        <v>9.9999999999999995E-8</v>
      </c>
      <c r="CY956" s="189">
        <f t="shared" si="747"/>
        <v>9.9999999999999995E-8</v>
      </c>
      <c r="CZ956" s="195">
        <f t="shared" si="735"/>
        <v>5.9609199604881127</v>
      </c>
      <c r="DA956" s="195">
        <f t="shared" si="736"/>
        <v>210.267749519002</v>
      </c>
      <c r="DB956" s="195">
        <f t="shared" si="737"/>
        <v>2.8305859061838929</v>
      </c>
      <c r="DC956" s="195">
        <f t="shared" si="738"/>
        <v>149.12319040700748</v>
      </c>
      <c r="DD956" s="195">
        <f t="shared" si="739"/>
        <v>2.6773118671640863</v>
      </c>
      <c r="DE956" s="195">
        <f t="shared" si="740"/>
        <v>132.72380908184351</v>
      </c>
      <c r="DF956" s="195">
        <f t="shared" si="741"/>
        <v>503.58356674168908</v>
      </c>
    </row>
    <row r="957" spans="89:110" x14ac:dyDescent="0.2">
      <c r="CK957" s="189">
        <v>955</v>
      </c>
      <c r="CL957" s="190">
        <f>'Litter calculation'!G$30+CK957</f>
        <v>43630</v>
      </c>
      <c r="CM957" s="193">
        <f t="shared" si="724"/>
        <v>6</v>
      </c>
      <c r="CN957" s="189">
        <f t="shared" si="718"/>
        <v>0.06</v>
      </c>
      <c r="CO957" s="194">
        <f t="shared" si="719"/>
        <v>0.02</v>
      </c>
      <c r="CP957" s="194">
        <f t="shared" si="720"/>
        <v>0.04</v>
      </c>
      <c r="CQ957" s="189">
        <f t="shared" si="721"/>
        <v>0.996</v>
      </c>
      <c r="CR957" s="189">
        <f t="shared" si="745"/>
        <v>9.9599999999999994E-2</v>
      </c>
      <c r="CS957" s="189">
        <f t="shared" si="745"/>
        <v>9.9599999999999994E-2</v>
      </c>
      <c r="CT957" s="189">
        <f t="shared" si="722"/>
        <v>1.6999999999999999E-3</v>
      </c>
      <c r="CU957" s="189">
        <f t="shared" si="746"/>
        <v>1.7000000000000001E-4</v>
      </c>
      <c r="CV957" s="189">
        <f t="shared" si="746"/>
        <v>1.7000000000000001E-4</v>
      </c>
      <c r="CW957" s="189">
        <f t="shared" si="723"/>
        <v>9.9999999999999995E-7</v>
      </c>
      <c r="CX957" s="189">
        <f t="shared" si="747"/>
        <v>9.9999999999999995E-8</v>
      </c>
      <c r="CY957" s="189">
        <f t="shared" si="747"/>
        <v>9.9999999999999995E-8</v>
      </c>
      <c r="CZ957" s="195">
        <f t="shared" si="735"/>
        <v>6.0105550052056991</v>
      </c>
      <c r="DA957" s="195">
        <f t="shared" si="736"/>
        <v>210.26777925135761</v>
      </c>
      <c r="DB957" s="195">
        <f t="shared" si="737"/>
        <v>2.8320967474794903</v>
      </c>
      <c r="DC957" s="195">
        <f t="shared" si="738"/>
        <v>149.14118349468922</v>
      </c>
      <c r="DD957" s="195">
        <f t="shared" si="739"/>
        <v>2.6808407628316329</v>
      </c>
      <c r="DE957" s="195">
        <f t="shared" si="740"/>
        <v>132.75981180946326</v>
      </c>
      <c r="DF957" s="195">
        <f t="shared" si="741"/>
        <v>503.69226707102689</v>
      </c>
    </row>
    <row r="958" spans="89:110" x14ac:dyDescent="0.2">
      <c r="CK958" s="189">
        <v>956</v>
      </c>
      <c r="CL958" s="190">
        <f>'Litter calculation'!G$30+CK958</f>
        <v>43631</v>
      </c>
      <c r="CM958" s="193">
        <f t="shared" si="724"/>
        <v>6</v>
      </c>
      <c r="CN958" s="189">
        <f t="shared" si="718"/>
        <v>0.06</v>
      </c>
      <c r="CO958" s="194">
        <f t="shared" si="719"/>
        <v>0.02</v>
      </c>
      <c r="CP958" s="194">
        <f t="shared" si="720"/>
        <v>0.04</v>
      </c>
      <c r="CQ958" s="189">
        <f t="shared" si="721"/>
        <v>0.996</v>
      </c>
      <c r="CR958" s="189">
        <f t="shared" si="745"/>
        <v>9.9599999999999994E-2</v>
      </c>
      <c r="CS958" s="189">
        <f t="shared" si="745"/>
        <v>9.9599999999999994E-2</v>
      </c>
      <c r="CT958" s="189">
        <f t="shared" si="722"/>
        <v>1.6999999999999999E-3</v>
      </c>
      <c r="CU958" s="189">
        <f t="shared" si="746"/>
        <v>1.7000000000000001E-4</v>
      </c>
      <c r="CV958" s="189">
        <f t="shared" si="746"/>
        <v>1.7000000000000001E-4</v>
      </c>
      <c r="CW958" s="189">
        <f t="shared" si="723"/>
        <v>9.9999999999999995E-7</v>
      </c>
      <c r="CX958" s="189">
        <f t="shared" si="747"/>
        <v>9.9999999999999995E-8</v>
      </c>
      <c r="CY958" s="189">
        <f t="shared" si="747"/>
        <v>9.9999999999999995E-8</v>
      </c>
      <c r="CZ958" s="195">
        <f t="shared" si="735"/>
        <v>6.0601057420292799</v>
      </c>
      <c r="DA958" s="195">
        <f t="shared" si="736"/>
        <v>210.26780898368349</v>
      </c>
      <c r="DB958" s="195">
        <f t="shared" si="737"/>
        <v>2.8336073319538979</v>
      </c>
      <c r="DC958" s="195">
        <f t="shared" si="738"/>
        <v>149.15917658057162</v>
      </c>
      <c r="DD958" s="195">
        <f t="shared" si="739"/>
        <v>2.6843690586379054</v>
      </c>
      <c r="DE958" s="195">
        <f t="shared" si="740"/>
        <v>132.79581453348274</v>
      </c>
      <c r="DF958" s="195">
        <f t="shared" si="741"/>
        <v>503.80088223035898</v>
      </c>
    </row>
    <row r="959" spans="89:110" x14ac:dyDescent="0.2">
      <c r="CK959" s="189">
        <v>957</v>
      </c>
      <c r="CL959" s="190">
        <f>'Litter calculation'!G$30+CK959</f>
        <v>43632</v>
      </c>
      <c r="CM959" s="193">
        <f t="shared" si="724"/>
        <v>6</v>
      </c>
      <c r="CN959" s="189">
        <f t="shared" si="718"/>
        <v>0.06</v>
      </c>
      <c r="CO959" s="194">
        <f t="shared" si="719"/>
        <v>0.02</v>
      </c>
      <c r="CP959" s="194">
        <f t="shared" si="720"/>
        <v>0.04</v>
      </c>
      <c r="CQ959" s="189">
        <f t="shared" si="721"/>
        <v>0.996</v>
      </c>
      <c r="CR959" s="189">
        <f t="shared" si="745"/>
        <v>9.9599999999999994E-2</v>
      </c>
      <c r="CS959" s="189">
        <f t="shared" si="745"/>
        <v>9.9599999999999994E-2</v>
      </c>
      <c r="CT959" s="189">
        <f t="shared" si="722"/>
        <v>1.6999999999999999E-3</v>
      </c>
      <c r="CU959" s="189">
        <f t="shared" si="746"/>
        <v>1.7000000000000001E-4</v>
      </c>
      <c r="CV959" s="189">
        <f t="shared" si="746"/>
        <v>1.7000000000000001E-4</v>
      </c>
      <c r="CW959" s="189">
        <f t="shared" si="723"/>
        <v>9.9999999999999995E-7</v>
      </c>
      <c r="CX959" s="189">
        <f t="shared" si="747"/>
        <v>9.9999999999999995E-8</v>
      </c>
      <c r="CY959" s="189">
        <f t="shared" si="747"/>
        <v>9.9999999999999995E-8</v>
      </c>
      <c r="CZ959" s="195">
        <f t="shared" si="735"/>
        <v>6.1095723141605189</v>
      </c>
      <c r="DA959" s="195">
        <f t="shared" si="736"/>
        <v>210.26783871597965</v>
      </c>
      <c r="DB959" s="195">
        <f t="shared" si="737"/>
        <v>2.8351176596507717</v>
      </c>
      <c r="DC959" s="195">
        <f t="shared" si="738"/>
        <v>149.17716966465474</v>
      </c>
      <c r="DD959" s="195">
        <f t="shared" si="739"/>
        <v>2.6878967546848718</v>
      </c>
      <c r="DE959" s="195">
        <f t="shared" si="740"/>
        <v>132.83181725390196</v>
      </c>
      <c r="DF959" s="195">
        <f t="shared" si="741"/>
        <v>503.90941236303252</v>
      </c>
    </row>
    <row r="960" spans="89:110" x14ac:dyDescent="0.2">
      <c r="CK960" s="189">
        <v>958</v>
      </c>
      <c r="CL960" s="190">
        <f>'Litter calculation'!G$30+CK960</f>
        <v>43633</v>
      </c>
      <c r="CM960" s="193">
        <f t="shared" si="724"/>
        <v>6</v>
      </c>
      <c r="CN960" s="189">
        <f t="shared" si="718"/>
        <v>0.06</v>
      </c>
      <c r="CO960" s="194">
        <f t="shared" si="719"/>
        <v>0.02</v>
      </c>
      <c r="CP960" s="194">
        <f t="shared" si="720"/>
        <v>0.04</v>
      </c>
      <c r="CQ960" s="189">
        <f t="shared" si="721"/>
        <v>0.996</v>
      </c>
      <c r="CR960" s="189">
        <f t="shared" si="745"/>
        <v>9.9599999999999994E-2</v>
      </c>
      <c r="CS960" s="189">
        <f t="shared" si="745"/>
        <v>9.9599999999999994E-2</v>
      </c>
      <c r="CT960" s="189">
        <f t="shared" si="722"/>
        <v>1.6999999999999999E-3</v>
      </c>
      <c r="CU960" s="189">
        <f t="shared" si="746"/>
        <v>1.7000000000000001E-4</v>
      </c>
      <c r="CV960" s="189">
        <f t="shared" si="746"/>
        <v>1.7000000000000001E-4</v>
      </c>
      <c r="CW960" s="189">
        <f t="shared" si="723"/>
        <v>9.9999999999999995E-7</v>
      </c>
      <c r="CX960" s="189">
        <f t="shared" si="747"/>
        <v>9.9999999999999995E-8</v>
      </c>
      <c r="CY960" s="189">
        <f t="shared" si="747"/>
        <v>9.9999999999999995E-8</v>
      </c>
      <c r="CZ960" s="195">
        <f t="shared" si="735"/>
        <v>6.1589548645578436</v>
      </c>
      <c r="DA960" s="195">
        <f t="shared" si="736"/>
        <v>210.26786844824605</v>
      </c>
      <c r="DB960" s="195">
        <f t="shared" si="737"/>
        <v>2.8366277306137597</v>
      </c>
      <c r="DC960" s="195">
        <f t="shared" si="738"/>
        <v>149.19516274693854</v>
      </c>
      <c r="DD960" s="195">
        <f t="shared" si="739"/>
        <v>2.6914238510744823</v>
      </c>
      <c r="DE960" s="195">
        <f t="shared" si="740"/>
        <v>132.86781997072089</v>
      </c>
      <c r="DF960" s="195">
        <f t="shared" si="741"/>
        <v>504.0178576121516</v>
      </c>
    </row>
    <row r="961" spans="89:110" x14ac:dyDescent="0.2">
      <c r="CK961" s="189">
        <v>959</v>
      </c>
      <c r="CL961" s="190">
        <f>'Litter calculation'!G$30+CK961</f>
        <v>43634</v>
      </c>
      <c r="CM961" s="193">
        <f t="shared" si="724"/>
        <v>6</v>
      </c>
      <c r="CN961" s="189">
        <f t="shared" si="718"/>
        <v>0.06</v>
      </c>
      <c r="CO961" s="194">
        <f t="shared" si="719"/>
        <v>0.02</v>
      </c>
      <c r="CP961" s="194">
        <f t="shared" si="720"/>
        <v>0.04</v>
      </c>
      <c r="CQ961" s="189">
        <f t="shared" si="721"/>
        <v>0.996</v>
      </c>
      <c r="CR961" s="189">
        <f t="shared" si="745"/>
        <v>9.9599999999999994E-2</v>
      </c>
      <c r="CS961" s="189">
        <f t="shared" si="745"/>
        <v>9.9599999999999994E-2</v>
      </c>
      <c r="CT961" s="189">
        <f t="shared" si="722"/>
        <v>1.6999999999999999E-3</v>
      </c>
      <c r="CU961" s="189">
        <f t="shared" si="746"/>
        <v>1.7000000000000001E-4</v>
      </c>
      <c r="CV961" s="189">
        <f t="shared" si="746"/>
        <v>1.7000000000000001E-4</v>
      </c>
      <c r="CW961" s="189">
        <f t="shared" si="723"/>
        <v>9.9999999999999995E-7</v>
      </c>
      <c r="CX961" s="189">
        <f t="shared" si="747"/>
        <v>9.9999999999999995E-8</v>
      </c>
      <c r="CY961" s="189">
        <f t="shared" si="747"/>
        <v>9.9999999999999995E-8</v>
      </c>
      <c r="CZ961" s="195">
        <f t="shared" si="735"/>
        <v>6.2082535359368594</v>
      </c>
      <c r="DA961" s="195">
        <f t="shared" si="736"/>
        <v>210.26789818048272</v>
      </c>
      <c r="DB961" s="195">
        <f t="shared" si="737"/>
        <v>2.8381375448865036</v>
      </c>
      <c r="DC961" s="195">
        <f t="shared" si="738"/>
        <v>149.21315582742304</v>
      </c>
      <c r="DD961" s="195">
        <f t="shared" si="739"/>
        <v>2.6949503479086707</v>
      </c>
      <c r="DE961" s="195">
        <f t="shared" si="740"/>
        <v>132.90382268393955</v>
      </c>
      <c r="DF961" s="195">
        <f t="shared" si="741"/>
        <v>504.12621812057733</v>
      </c>
    </row>
    <row r="962" spans="89:110" x14ac:dyDescent="0.2">
      <c r="CK962" s="189">
        <v>960</v>
      </c>
      <c r="CL962" s="190">
        <f>'Litter calculation'!G$30+CK962</f>
        <v>43635</v>
      </c>
      <c r="CM962" s="193">
        <f t="shared" si="724"/>
        <v>6</v>
      </c>
      <c r="CN962" s="189">
        <f t="shared" si="718"/>
        <v>0.06</v>
      </c>
      <c r="CO962" s="194">
        <f t="shared" si="719"/>
        <v>0.02</v>
      </c>
      <c r="CP962" s="194">
        <f t="shared" si="720"/>
        <v>0.04</v>
      </c>
      <c r="CQ962" s="189">
        <f t="shared" si="721"/>
        <v>0.996</v>
      </c>
      <c r="CR962" s="189">
        <f t="shared" si="745"/>
        <v>9.9599999999999994E-2</v>
      </c>
      <c r="CS962" s="189">
        <f t="shared" si="745"/>
        <v>9.9599999999999994E-2</v>
      </c>
      <c r="CT962" s="189">
        <f t="shared" si="722"/>
        <v>1.6999999999999999E-3</v>
      </c>
      <c r="CU962" s="189">
        <f t="shared" si="746"/>
        <v>1.7000000000000001E-4</v>
      </c>
      <c r="CV962" s="189">
        <f t="shared" si="746"/>
        <v>1.7000000000000001E-4</v>
      </c>
      <c r="CW962" s="189">
        <f t="shared" si="723"/>
        <v>9.9999999999999995E-7</v>
      </c>
      <c r="CX962" s="189">
        <f t="shared" si="747"/>
        <v>9.9999999999999995E-8</v>
      </c>
      <c r="CY962" s="189">
        <f t="shared" si="747"/>
        <v>9.9999999999999995E-8</v>
      </c>
      <c r="CZ962" s="195">
        <f t="shared" si="735"/>
        <v>6.2574684707707604</v>
      </c>
      <c r="DA962" s="195">
        <f t="shared" si="736"/>
        <v>210.26792791268966</v>
      </c>
      <c r="DB962" s="195">
        <f t="shared" si="737"/>
        <v>2.8396471025126364</v>
      </c>
      <c r="DC962" s="195">
        <f t="shared" si="738"/>
        <v>149.23114890610822</v>
      </c>
      <c r="DD962" s="195">
        <f t="shared" si="739"/>
        <v>2.6984762452893523</v>
      </c>
      <c r="DE962" s="195">
        <f t="shared" si="740"/>
        <v>132.93982539355795</v>
      </c>
      <c r="DF962" s="195">
        <f t="shared" si="741"/>
        <v>504.23449403092854</v>
      </c>
    </row>
    <row r="963" spans="89:110" x14ac:dyDescent="0.2">
      <c r="CK963" s="189">
        <v>961</v>
      </c>
      <c r="CL963" s="190">
        <f>'Litter calculation'!G$30+CK963</f>
        <v>43636</v>
      </c>
      <c r="CM963" s="193">
        <f t="shared" si="724"/>
        <v>6</v>
      </c>
      <c r="CN963" s="189">
        <f t="shared" ref="CN963:CN1026" si="748">IF($CM963=12,D$37,IF($CM963&lt;=2,D$37,IF($CM963&lt;=5,D$40,IF($CM963&lt;=8,D$43,D$46))))</f>
        <v>0.06</v>
      </c>
      <c r="CO963" s="194">
        <f t="shared" ref="CO963:CO1026" si="749">IF($CM963=12,D$39,IF($CM963&lt;=2,D$39,IF($CM963&lt;=5,D$42,IF($CM963&lt;=8,D$45,D$48))))</f>
        <v>0.02</v>
      </c>
      <c r="CP963" s="194">
        <f t="shared" ref="CP963:CP1026" si="750">IF($CM963=12,D$38,IF($CM963&lt;=2,D$38,IF($CM963&lt;=5,D$41,IF($CM963&lt;=8,D$44,D$47))))</f>
        <v>0.04</v>
      </c>
      <c r="CQ963" s="189">
        <f t="shared" ref="CQ963:CQ1026" si="751">IF($CM963=12,$D$49,IF($CM963&lt;=2,$D$49,IF($CM963&lt;=5,$D$51,IF($CM963&lt;=8,$D$53,$D$55))))</f>
        <v>0.996</v>
      </c>
      <c r="CR963" s="189">
        <f t="shared" ref="CR963:CS982" si="752">IF($CM963=12,$D$50,IF($CM963&lt;=2,$D$50,IF($CM963&lt;=5,$D$52,IF($CM963&lt;=8,$D$54,$D$56))))</f>
        <v>9.9599999999999994E-2</v>
      </c>
      <c r="CS963" s="189">
        <f t="shared" si="752"/>
        <v>9.9599999999999994E-2</v>
      </c>
      <c r="CT963" s="189">
        <f t="shared" ref="CT963:CT1026" si="753">IF($CM963=12,$D$57,IF($CM963&lt;=2,$D$57,IF($CM963&lt;=5,$D$59,IF($CM963&lt;=8,$D$61,$D$63))))</f>
        <v>1.6999999999999999E-3</v>
      </c>
      <c r="CU963" s="189">
        <f t="shared" ref="CU963:CV982" si="754">IF($CM963=12,$D$58,IF($CM963&lt;=2,$D$58,IF($CM963&lt;=5,$D$60,IF($CM963&lt;=8,$D$62,$D$64))))</f>
        <v>1.7000000000000001E-4</v>
      </c>
      <c r="CV963" s="189">
        <f t="shared" si="754"/>
        <v>1.7000000000000001E-4</v>
      </c>
      <c r="CW963" s="189">
        <f t="shared" ref="CW963:CW1026" si="755">IF($CM963=12,$D$65,IF($CM963&lt;=2,$D$65,IF($CM963&lt;=5,$D$67,IF($CM963&lt;=8,$D$69,$D$71))))</f>
        <v>9.9999999999999995E-7</v>
      </c>
      <c r="CX963" s="189">
        <f t="shared" ref="CX963:CY982" si="756">IF($CM963=12,$D$66,IF($CM963&lt;=2,$D$66,IF($CM963&lt;=5,$D$68,IF($CM963&lt;=8,$D$70,$D$72))))</f>
        <v>9.9999999999999995E-8</v>
      </c>
      <c r="CY963" s="189">
        <f t="shared" si="756"/>
        <v>9.9999999999999995E-8</v>
      </c>
      <c r="CZ963" s="195">
        <f t="shared" si="735"/>
        <v>6.3065998112907433</v>
      </c>
      <c r="DA963" s="195">
        <f t="shared" si="736"/>
        <v>210.26795764486687</v>
      </c>
      <c r="DB963" s="195">
        <f t="shared" si="737"/>
        <v>2.8411564035357846</v>
      </c>
      <c r="DC963" s="195">
        <f t="shared" si="738"/>
        <v>149.24914198299408</v>
      </c>
      <c r="DD963" s="195">
        <f t="shared" si="739"/>
        <v>2.7020015433184255</v>
      </c>
      <c r="DE963" s="195">
        <f t="shared" si="740"/>
        <v>132.97582809957606</v>
      </c>
      <c r="DF963" s="195">
        <f t="shared" si="741"/>
        <v>504.34268548558197</v>
      </c>
    </row>
    <row r="964" spans="89:110" x14ac:dyDescent="0.2">
      <c r="CK964" s="189">
        <v>962</v>
      </c>
      <c r="CL964" s="190">
        <f>'Litter calculation'!G$30+CK964</f>
        <v>43637</v>
      </c>
      <c r="CM964" s="193">
        <f t="shared" ref="CM964:CM1027" si="757">MONTH(CL964)</f>
        <v>6</v>
      </c>
      <c r="CN964" s="189">
        <f t="shared" si="748"/>
        <v>0.06</v>
      </c>
      <c r="CO964" s="194">
        <f t="shared" si="749"/>
        <v>0.02</v>
      </c>
      <c r="CP964" s="194">
        <f t="shared" si="750"/>
        <v>0.04</v>
      </c>
      <c r="CQ964" s="189">
        <f t="shared" si="751"/>
        <v>0.996</v>
      </c>
      <c r="CR964" s="189">
        <f t="shared" si="752"/>
        <v>9.9599999999999994E-2</v>
      </c>
      <c r="CS964" s="189">
        <f t="shared" si="752"/>
        <v>9.9599999999999994E-2</v>
      </c>
      <c r="CT964" s="189">
        <f t="shared" si="753"/>
        <v>1.6999999999999999E-3</v>
      </c>
      <c r="CU964" s="189">
        <f t="shared" si="754"/>
        <v>1.7000000000000001E-4</v>
      </c>
      <c r="CV964" s="189">
        <f t="shared" si="754"/>
        <v>1.7000000000000001E-4</v>
      </c>
      <c r="CW964" s="189">
        <f t="shared" si="755"/>
        <v>9.9999999999999995E-7</v>
      </c>
      <c r="CX964" s="189">
        <f t="shared" si="756"/>
        <v>9.9999999999999995E-8</v>
      </c>
      <c r="CY964" s="189">
        <f t="shared" si="756"/>
        <v>9.9999999999999995E-8</v>
      </c>
      <c r="CZ964" s="195">
        <f t="shared" si="735"/>
        <v>6.3556476994864157</v>
      </c>
      <c r="DA964" s="195">
        <f t="shared" si="736"/>
        <v>210.26798737701435</v>
      </c>
      <c r="DB964" s="195">
        <f t="shared" si="737"/>
        <v>2.842665447999567</v>
      </c>
      <c r="DC964" s="195">
        <f t="shared" si="738"/>
        <v>149.26713505808064</v>
      </c>
      <c r="DD964" s="195">
        <f t="shared" si="739"/>
        <v>2.705526242097771</v>
      </c>
      <c r="DE964" s="195">
        <f t="shared" si="740"/>
        <v>133.01183080199391</v>
      </c>
      <c r="DF964" s="195">
        <f t="shared" si="741"/>
        <v>504.45079262667264</v>
      </c>
    </row>
    <row r="965" spans="89:110" x14ac:dyDescent="0.2">
      <c r="CK965" s="189">
        <v>963</v>
      </c>
      <c r="CL965" s="190">
        <f>'Litter calculation'!G$30+CK965</f>
        <v>43638</v>
      </c>
      <c r="CM965" s="193">
        <f t="shared" si="757"/>
        <v>6</v>
      </c>
      <c r="CN965" s="189">
        <f t="shared" si="748"/>
        <v>0.06</v>
      </c>
      <c r="CO965" s="194">
        <f t="shared" si="749"/>
        <v>0.02</v>
      </c>
      <c r="CP965" s="194">
        <f t="shared" si="750"/>
        <v>0.04</v>
      </c>
      <c r="CQ965" s="189">
        <f t="shared" si="751"/>
        <v>0.996</v>
      </c>
      <c r="CR965" s="189">
        <f t="shared" si="752"/>
        <v>9.9599999999999994E-2</v>
      </c>
      <c r="CS965" s="189">
        <f t="shared" si="752"/>
        <v>9.9599999999999994E-2</v>
      </c>
      <c r="CT965" s="189">
        <f t="shared" si="753"/>
        <v>1.6999999999999999E-3</v>
      </c>
      <c r="CU965" s="189">
        <f t="shared" si="754"/>
        <v>1.7000000000000001E-4</v>
      </c>
      <c r="CV965" s="189">
        <f t="shared" si="754"/>
        <v>1.7000000000000001E-4</v>
      </c>
      <c r="CW965" s="189">
        <f t="shared" si="755"/>
        <v>9.9999999999999995E-7</v>
      </c>
      <c r="CX965" s="189">
        <f t="shared" si="756"/>
        <v>9.9999999999999995E-8</v>
      </c>
      <c r="CY965" s="189">
        <f t="shared" si="756"/>
        <v>9.9999999999999995E-8</v>
      </c>
      <c r="CZ965" s="195">
        <f t="shared" si="735"/>
        <v>6.4046122771062093</v>
      </c>
      <c r="DA965" s="195">
        <f t="shared" si="736"/>
        <v>210.2680171091321</v>
      </c>
      <c r="DB965" s="195">
        <f t="shared" si="737"/>
        <v>2.844174235947595</v>
      </c>
      <c r="DC965" s="195">
        <f t="shared" si="738"/>
        <v>149.28512813136788</v>
      </c>
      <c r="DD965" s="195">
        <f t="shared" si="739"/>
        <v>2.7090503417292533</v>
      </c>
      <c r="DE965" s="195">
        <f t="shared" si="740"/>
        <v>133.04783350081149</v>
      </c>
      <c r="DF965" s="195">
        <f t="shared" si="741"/>
        <v>504.55881559609452</v>
      </c>
    </row>
    <row r="966" spans="89:110" x14ac:dyDescent="0.2">
      <c r="CK966" s="189">
        <v>964</v>
      </c>
      <c r="CL966" s="190">
        <f>'Litter calculation'!G$30+CK966</f>
        <v>43639</v>
      </c>
      <c r="CM966" s="193">
        <f t="shared" si="757"/>
        <v>6</v>
      </c>
      <c r="CN966" s="189">
        <f t="shared" si="748"/>
        <v>0.06</v>
      </c>
      <c r="CO966" s="194">
        <f t="shared" si="749"/>
        <v>0.02</v>
      </c>
      <c r="CP966" s="194">
        <f t="shared" si="750"/>
        <v>0.04</v>
      </c>
      <c r="CQ966" s="189">
        <f t="shared" si="751"/>
        <v>0.996</v>
      </c>
      <c r="CR966" s="189">
        <f t="shared" si="752"/>
        <v>9.9599999999999994E-2</v>
      </c>
      <c r="CS966" s="189">
        <f t="shared" si="752"/>
        <v>9.9599999999999994E-2</v>
      </c>
      <c r="CT966" s="189">
        <f t="shared" si="753"/>
        <v>1.6999999999999999E-3</v>
      </c>
      <c r="CU966" s="189">
        <f t="shared" si="754"/>
        <v>1.7000000000000001E-4</v>
      </c>
      <c r="CV966" s="189">
        <f t="shared" si="754"/>
        <v>1.7000000000000001E-4</v>
      </c>
      <c r="CW966" s="189">
        <f t="shared" si="755"/>
        <v>9.9999999999999995E-7</v>
      </c>
      <c r="CX966" s="189">
        <f t="shared" si="756"/>
        <v>9.9999999999999995E-8</v>
      </c>
      <c r="CY966" s="189">
        <f t="shared" si="756"/>
        <v>9.9999999999999995E-8</v>
      </c>
      <c r="CZ966" s="195">
        <f t="shared" si="735"/>
        <v>6.4534936856577874</v>
      </c>
      <c r="DA966" s="195">
        <f t="shared" si="736"/>
        <v>210.26804684122013</v>
      </c>
      <c r="DB966" s="195">
        <f t="shared" si="737"/>
        <v>2.8456827674234728</v>
      </c>
      <c r="DC966" s="195">
        <f t="shared" si="738"/>
        <v>149.30312120285583</v>
      </c>
      <c r="DD966" s="195">
        <f t="shared" si="739"/>
        <v>2.7125738423147183</v>
      </c>
      <c r="DE966" s="195">
        <f t="shared" si="740"/>
        <v>133.08383619602881</v>
      </c>
      <c r="DF966" s="195">
        <f t="shared" si="741"/>
        <v>504.66675453550079</v>
      </c>
    </row>
    <row r="967" spans="89:110" x14ac:dyDescent="0.2">
      <c r="CK967" s="189">
        <v>965</v>
      </c>
      <c r="CL967" s="190">
        <f>'Litter calculation'!G$30+CK967</f>
        <v>43640</v>
      </c>
      <c r="CM967" s="193">
        <f t="shared" si="757"/>
        <v>6</v>
      </c>
      <c r="CN967" s="189">
        <f t="shared" si="748"/>
        <v>0.06</v>
      </c>
      <c r="CO967" s="194">
        <f t="shared" si="749"/>
        <v>0.02</v>
      </c>
      <c r="CP967" s="194">
        <f t="shared" si="750"/>
        <v>0.04</v>
      </c>
      <c r="CQ967" s="189">
        <f t="shared" si="751"/>
        <v>0.996</v>
      </c>
      <c r="CR967" s="189">
        <f t="shared" si="752"/>
        <v>9.9599999999999994E-2</v>
      </c>
      <c r="CS967" s="189">
        <f t="shared" si="752"/>
        <v>9.9599999999999994E-2</v>
      </c>
      <c r="CT967" s="189">
        <f t="shared" si="753"/>
        <v>1.6999999999999999E-3</v>
      </c>
      <c r="CU967" s="189">
        <f t="shared" si="754"/>
        <v>1.7000000000000001E-4</v>
      </c>
      <c r="CV967" s="189">
        <f t="shared" si="754"/>
        <v>1.7000000000000001E-4</v>
      </c>
      <c r="CW967" s="189">
        <f t="shared" si="755"/>
        <v>9.9999999999999995E-7</v>
      </c>
      <c r="CX967" s="189">
        <f t="shared" si="756"/>
        <v>9.9999999999999995E-8</v>
      </c>
      <c r="CY967" s="189">
        <f t="shared" si="756"/>
        <v>9.9999999999999995E-8</v>
      </c>
      <c r="CZ967" s="195">
        <f t="shared" si="735"/>
        <v>6.5022920664084545</v>
      </c>
      <c r="DA967" s="195">
        <f t="shared" si="736"/>
        <v>210.26807657327842</v>
      </c>
      <c r="DB967" s="195">
        <f t="shared" si="737"/>
        <v>2.8471910424707967</v>
      </c>
      <c r="DC967" s="195">
        <f t="shared" si="738"/>
        <v>149.32111427254446</v>
      </c>
      <c r="DD967" s="195">
        <f t="shared" si="739"/>
        <v>2.7160967439559958</v>
      </c>
      <c r="DE967" s="195">
        <f t="shared" si="740"/>
        <v>133.11983888764584</v>
      </c>
      <c r="DF967" s="195">
        <f t="shared" si="741"/>
        <v>504.774609586304</v>
      </c>
    </row>
    <row r="968" spans="89:110" x14ac:dyDescent="0.2">
      <c r="CK968" s="189">
        <v>966</v>
      </c>
      <c r="CL968" s="190">
        <f>'Litter calculation'!G$30+CK968</f>
        <v>43641</v>
      </c>
      <c r="CM968" s="193">
        <f t="shared" si="757"/>
        <v>6</v>
      </c>
      <c r="CN968" s="189">
        <f t="shared" si="748"/>
        <v>0.06</v>
      </c>
      <c r="CO968" s="194">
        <f t="shared" si="749"/>
        <v>0.02</v>
      </c>
      <c r="CP968" s="194">
        <f t="shared" si="750"/>
        <v>0.04</v>
      </c>
      <c r="CQ968" s="189">
        <f t="shared" si="751"/>
        <v>0.996</v>
      </c>
      <c r="CR968" s="189">
        <f t="shared" si="752"/>
        <v>9.9599999999999994E-2</v>
      </c>
      <c r="CS968" s="189">
        <f t="shared" si="752"/>
        <v>9.9599999999999994E-2</v>
      </c>
      <c r="CT968" s="189">
        <f t="shared" si="753"/>
        <v>1.6999999999999999E-3</v>
      </c>
      <c r="CU968" s="189">
        <f t="shared" si="754"/>
        <v>1.7000000000000001E-4</v>
      </c>
      <c r="CV968" s="189">
        <f t="shared" si="754"/>
        <v>1.7000000000000001E-4</v>
      </c>
      <c r="CW968" s="189">
        <f t="shared" si="755"/>
        <v>9.9999999999999995E-7</v>
      </c>
      <c r="CX968" s="189">
        <f t="shared" si="756"/>
        <v>9.9999999999999995E-8</v>
      </c>
      <c r="CY968" s="189">
        <f t="shared" si="756"/>
        <v>9.9999999999999995E-8</v>
      </c>
      <c r="CZ968" s="195">
        <f t="shared" si="735"/>
        <v>6.5510075603855649</v>
      </c>
      <c r="DA968" s="195">
        <f t="shared" si="736"/>
        <v>210.26810630530699</v>
      </c>
      <c r="DB968" s="195">
        <f t="shared" si="737"/>
        <v>2.8486990611331557</v>
      </c>
      <c r="DC968" s="195">
        <f t="shared" si="738"/>
        <v>149.3391073404338</v>
      </c>
      <c r="DD968" s="195">
        <f t="shared" si="739"/>
        <v>2.7196190467548971</v>
      </c>
      <c r="DE968" s="195">
        <f t="shared" si="740"/>
        <v>133.15584157566261</v>
      </c>
      <c r="DF968" s="195">
        <f t="shared" si="741"/>
        <v>504.88238088967694</v>
      </c>
    </row>
    <row r="969" spans="89:110" x14ac:dyDescent="0.2">
      <c r="CK969" s="189">
        <v>967</v>
      </c>
      <c r="CL969" s="190">
        <f>'Litter calculation'!G$30+CK969</f>
        <v>43642</v>
      </c>
      <c r="CM969" s="193">
        <f t="shared" si="757"/>
        <v>6</v>
      </c>
      <c r="CN969" s="189">
        <f t="shared" si="748"/>
        <v>0.06</v>
      </c>
      <c r="CO969" s="194">
        <f t="shared" si="749"/>
        <v>0.02</v>
      </c>
      <c r="CP969" s="194">
        <f t="shared" si="750"/>
        <v>0.04</v>
      </c>
      <c r="CQ969" s="189">
        <f t="shared" si="751"/>
        <v>0.996</v>
      </c>
      <c r="CR969" s="189">
        <f t="shared" si="752"/>
        <v>9.9599999999999994E-2</v>
      </c>
      <c r="CS969" s="189">
        <f t="shared" si="752"/>
        <v>9.9599999999999994E-2</v>
      </c>
      <c r="CT969" s="189">
        <f t="shared" si="753"/>
        <v>1.6999999999999999E-3</v>
      </c>
      <c r="CU969" s="189">
        <f t="shared" si="754"/>
        <v>1.7000000000000001E-4</v>
      </c>
      <c r="CV969" s="189">
        <f t="shared" si="754"/>
        <v>1.7000000000000001E-4</v>
      </c>
      <c r="CW969" s="189">
        <f t="shared" si="755"/>
        <v>9.9999999999999995E-7</v>
      </c>
      <c r="CX969" s="189">
        <f t="shared" si="756"/>
        <v>9.9999999999999995E-8</v>
      </c>
      <c r="CY969" s="189">
        <f t="shared" si="756"/>
        <v>9.9999999999999995E-8</v>
      </c>
      <c r="CZ969" s="195">
        <f t="shared" si="735"/>
        <v>6.5996403083769293</v>
      </c>
      <c r="DA969" s="195">
        <f t="shared" si="736"/>
        <v>210.26813603730582</v>
      </c>
      <c r="DB969" s="195">
        <f t="shared" si="737"/>
        <v>2.850206823454132</v>
      </c>
      <c r="DC969" s="195">
        <f t="shared" si="738"/>
        <v>149.35710040652384</v>
      </c>
      <c r="DD969" s="195">
        <f t="shared" si="739"/>
        <v>2.7231407508132173</v>
      </c>
      <c r="DE969" s="195">
        <f t="shared" si="740"/>
        <v>133.19184426007911</v>
      </c>
      <c r="DF969" s="195">
        <f t="shared" si="741"/>
        <v>504.99006858655309</v>
      </c>
    </row>
    <row r="970" spans="89:110" x14ac:dyDescent="0.2">
      <c r="CK970" s="189">
        <v>968</v>
      </c>
      <c r="CL970" s="190">
        <f>'Litter calculation'!G$30+CK970</f>
        <v>43643</v>
      </c>
      <c r="CM970" s="193">
        <f t="shared" si="757"/>
        <v>6</v>
      </c>
      <c r="CN970" s="189">
        <f t="shared" si="748"/>
        <v>0.06</v>
      </c>
      <c r="CO970" s="194">
        <f t="shared" si="749"/>
        <v>0.02</v>
      </c>
      <c r="CP970" s="194">
        <f t="shared" si="750"/>
        <v>0.04</v>
      </c>
      <c r="CQ970" s="189">
        <f t="shared" si="751"/>
        <v>0.996</v>
      </c>
      <c r="CR970" s="189">
        <f t="shared" si="752"/>
        <v>9.9599999999999994E-2</v>
      </c>
      <c r="CS970" s="189">
        <f t="shared" si="752"/>
        <v>9.9599999999999994E-2</v>
      </c>
      <c r="CT970" s="189">
        <f t="shared" si="753"/>
        <v>1.6999999999999999E-3</v>
      </c>
      <c r="CU970" s="189">
        <f t="shared" si="754"/>
        <v>1.7000000000000001E-4</v>
      </c>
      <c r="CV970" s="189">
        <f t="shared" si="754"/>
        <v>1.7000000000000001E-4</v>
      </c>
      <c r="CW970" s="189">
        <f t="shared" si="755"/>
        <v>9.9999999999999995E-7</v>
      </c>
      <c r="CX970" s="189">
        <f t="shared" si="756"/>
        <v>9.9999999999999995E-8</v>
      </c>
      <c r="CY970" s="189">
        <f t="shared" si="756"/>
        <v>9.9999999999999995E-8</v>
      </c>
      <c r="CZ970" s="195">
        <f t="shared" si="735"/>
        <v>6.6481904509312244</v>
      </c>
      <c r="DA970" s="195">
        <f t="shared" si="736"/>
        <v>210.2681657692749</v>
      </c>
      <c r="DB970" s="195">
        <f t="shared" si="737"/>
        <v>2.8517143294772995</v>
      </c>
      <c r="DC970" s="195">
        <f t="shared" si="738"/>
        <v>149.37509347081456</v>
      </c>
      <c r="DD970" s="195">
        <f t="shared" si="739"/>
        <v>2.7266618562327332</v>
      </c>
      <c r="DE970" s="195">
        <f t="shared" si="740"/>
        <v>133.22784694089535</v>
      </c>
      <c r="DF970" s="195">
        <f t="shared" si="741"/>
        <v>505.09767281762606</v>
      </c>
    </row>
    <row r="971" spans="89:110" x14ac:dyDescent="0.2">
      <c r="CK971" s="189">
        <v>969</v>
      </c>
      <c r="CL971" s="190">
        <f>'Litter calculation'!G$30+CK971</f>
        <v>43644</v>
      </c>
      <c r="CM971" s="193">
        <f t="shared" si="757"/>
        <v>6</v>
      </c>
      <c r="CN971" s="189">
        <f t="shared" si="748"/>
        <v>0.06</v>
      </c>
      <c r="CO971" s="194">
        <f t="shared" si="749"/>
        <v>0.02</v>
      </c>
      <c r="CP971" s="194">
        <f t="shared" si="750"/>
        <v>0.04</v>
      </c>
      <c r="CQ971" s="189">
        <f t="shared" si="751"/>
        <v>0.996</v>
      </c>
      <c r="CR971" s="189">
        <f t="shared" si="752"/>
        <v>9.9599999999999994E-2</v>
      </c>
      <c r="CS971" s="189">
        <f t="shared" si="752"/>
        <v>9.9599999999999994E-2</v>
      </c>
      <c r="CT971" s="189">
        <f t="shared" si="753"/>
        <v>1.6999999999999999E-3</v>
      </c>
      <c r="CU971" s="189">
        <f t="shared" si="754"/>
        <v>1.7000000000000001E-4</v>
      </c>
      <c r="CV971" s="189">
        <f t="shared" si="754"/>
        <v>1.7000000000000001E-4</v>
      </c>
      <c r="CW971" s="189">
        <f t="shared" si="755"/>
        <v>9.9999999999999995E-7</v>
      </c>
      <c r="CX971" s="189">
        <f t="shared" si="756"/>
        <v>9.9999999999999995E-8</v>
      </c>
      <c r="CY971" s="189">
        <f t="shared" si="756"/>
        <v>9.9999999999999995E-8</v>
      </c>
      <c r="CZ971" s="195">
        <f t="shared" si="735"/>
        <v>6.6966581283583952</v>
      </c>
      <c r="DA971" s="195">
        <f t="shared" si="736"/>
        <v>210.26819550121425</v>
      </c>
      <c r="DB971" s="195">
        <f t="shared" si="737"/>
        <v>2.8532215792462252</v>
      </c>
      <c r="DC971" s="195">
        <f t="shared" si="738"/>
        <v>149.39308653330599</v>
      </c>
      <c r="DD971" s="195">
        <f t="shared" si="739"/>
        <v>2.7301823631152047</v>
      </c>
      <c r="DE971" s="195">
        <f t="shared" si="740"/>
        <v>133.26384961811132</v>
      </c>
      <c r="DF971" s="195">
        <f t="shared" si="741"/>
        <v>505.20519372335139</v>
      </c>
    </row>
    <row r="972" spans="89:110" x14ac:dyDescent="0.2">
      <c r="CK972" s="189">
        <v>970</v>
      </c>
      <c r="CL972" s="190">
        <f>'Litter calculation'!G$30+CK972</f>
        <v>43645</v>
      </c>
      <c r="CM972" s="193">
        <f t="shared" si="757"/>
        <v>6</v>
      </c>
      <c r="CN972" s="189">
        <f t="shared" si="748"/>
        <v>0.06</v>
      </c>
      <c r="CO972" s="194">
        <f t="shared" si="749"/>
        <v>0.02</v>
      </c>
      <c r="CP972" s="194">
        <f t="shared" si="750"/>
        <v>0.04</v>
      </c>
      <c r="CQ972" s="189">
        <f t="shared" si="751"/>
        <v>0.996</v>
      </c>
      <c r="CR972" s="189">
        <f t="shared" si="752"/>
        <v>9.9599999999999994E-2</v>
      </c>
      <c r="CS972" s="189">
        <f t="shared" si="752"/>
        <v>9.9599999999999994E-2</v>
      </c>
      <c r="CT972" s="189">
        <f t="shared" si="753"/>
        <v>1.6999999999999999E-3</v>
      </c>
      <c r="CU972" s="189">
        <f t="shared" si="754"/>
        <v>1.7000000000000001E-4</v>
      </c>
      <c r="CV972" s="189">
        <f t="shared" si="754"/>
        <v>1.7000000000000001E-4</v>
      </c>
      <c r="CW972" s="189">
        <f t="shared" si="755"/>
        <v>9.9999999999999995E-7</v>
      </c>
      <c r="CX972" s="189">
        <f t="shared" si="756"/>
        <v>9.9999999999999995E-8</v>
      </c>
      <c r="CY972" s="189">
        <f t="shared" si="756"/>
        <v>9.9999999999999995E-8</v>
      </c>
      <c r="CZ972" s="195">
        <f t="shared" si="735"/>
        <v>6.7450434807300645</v>
      </c>
      <c r="DA972" s="195">
        <f t="shared" si="736"/>
        <v>210.26822523312387</v>
      </c>
      <c r="DB972" s="195">
        <f t="shared" si="737"/>
        <v>2.8547285728044689</v>
      </c>
      <c r="DC972" s="195">
        <f t="shared" si="738"/>
        <v>149.4110795939981</v>
      </c>
      <c r="DD972" s="195">
        <f t="shared" si="739"/>
        <v>2.7337022715623749</v>
      </c>
      <c r="DE972" s="195">
        <f t="shared" si="740"/>
        <v>133.29985229172703</v>
      </c>
      <c r="DF972" s="195">
        <f t="shared" si="741"/>
        <v>505.31263144394586</v>
      </c>
    </row>
    <row r="973" spans="89:110" x14ac:dyDescent="0.2">
      <c r="CK973" s="189">
        <v>971</v>
      </c>
      <c r="CL973" s="190">
        <f>'Litter calculation'!G$30+CK973</f>
        <v>43646</v>
      </c>
      <c r="CM973" s="193">
        <f t="shared" si="757"/>
        <v>6</v>
      </c>
      <c r="CN973" s="189">
        <f t="shared" si="748"/>
        <v>0.06</v>
      </c>
      <c r="CO973" s="194">
        <f t="shared" si="749"/>
        <v>0.02</v>
      </c>
      <c r="CP973" s="194">
        <f t="shared" si="750"/>
        <v>0.04</v>
      </c>
      <c r="CQ973" s="189">
        <f t="shared" si="751"/>
        <v>0.996</v>
      </c>
      <c r="CR973" s="189">
        <f t="shared" si="752"/>
        <v>9.9599999999999994E-2</v>
      </c>
      <c r="CS973" s="189">
        <f t="shared" si="752"/>
        <v>9.9599999999999994E-2</v>
      </c>
      <c r="CT973" s="189">
        <f t="shared" si="753"/>
        <v>1.6999999999999999E-3</v>
      </c>
      <c r="CU973" s="189">
        <f t="shared" si="754"/>
        <v>1.7000000000000001E-4</v>
      </c>
      <c r="CV973" s="189">
        <f t="shared" si="754"/>
        <v>1.7000000000000001E-4</v>
      </c>
      <c r="CW973" s="189">
        <f t="shared" si="755"/>
        <v>9.9999999999999995E-7</v>
      </c>
      <c r="CX973" s="189">
        <f t="shared" si="756"/>
        <v>9.9999999999999995E-8</v>
      </c>
      <c r="CY973" s="189">
        <f t="shared" si="756"/>
        <v>9.9999999999999995E-8</v>
      </c>
      <c r="CZ973" s="195">
        <f t="shared" si="735"/>
        <v>6.7933466478799334</v>
      </c>
      <c r="DA973" s="195">
        <f t="shared" si="736"/>
        <v>210.26825496500376</v>
      </c>
      <c r="DB973" s="195">
        <f t="shared" si="737"/>
        <v>2.8562353101955824</v>
      </c>
      <c r="DC973" s="195">
        <f t="shared" si="738"/>
        <v>149.42907265289091</v>
      </c>
      <c r="DD973" s="195">
        <f t="shared" si="739"/>
        <v>2.7372215816759686</v>
      </c>
      <c r="DE973" s="195">
        <f t="shared" si="740"/>
        <v>133.33585496174246</v>
      </c>
      <c r="DF973" s="195">
        <f t="shared" si="741"/>
        <v>505.41998611938857</v>
      </c>
    </row>
    <row r="974" spans="89:110" x14ac:dyDescent="0.2">
      <c r="CK974" s="189">
        <v>972</v>
      </c>
      <c r="CL974" s="190">
        <f>'Litter calculation'!G$30+CK974</f>
        <v>43647</v>
      </c>
      <c r="CM974" s="193">
        <f t="shared" si="757"/>
        <v>7</v>
      </c>
      <c r="CN974" s="189">
        <f t="shared" si="748"/>
        <v>0.06</v>
      </c>
      <c r="CO974" s="194">
        <f t="shared" si="749"/>
        <v>0.02</v>
      </c>
      <c r="CP974" s="194">
        <f t="shared" si="750"/>
        <v>0.04</v>
      </c>
      <c r="CQ974" s="189">
        <f t="shared" si="751"/>
        <v>0.996</v>
      </c>
      <c r="CR974" s="189">
        <f t="shared" si="752"/>
        <v>9.9599999999999994E-2</v>
      </c>
      <c r="CS974" s="189">
        <f t="shared" si="752"/>
        <v>9.9599999999999994E-2</v>
      </c>
      <c r="CT974" s="189">
        <f t="shared" si="753"/>
        <v>1.6999999999999999E-3</v>
      </c>
      <c r="CU974" s="189">
        <f t="shared" si="754"/>
        <v>1.7000000000000001E-4</v>
      </c>
      <c r="CV974" s="189">
        <f t="shared" si="754"/>
        <v>1.7000000000000001E-4</v>
      </c>
      <c r="CW974" s="189">
        <f t="shared" si="755"/>
        <v>9.9999999999999995E-7</v>
      </c>
      <c r="CX974" s="189">
        <f t="shared" si="756"/>
        <v>9.9999999999999995E-8</v>
      </c>
      <c r="CY974" s="189">
        <f t="shared" si="756"/>
        <v>9.9999999999999995E-8</v>
      </c>
      <c r="CZ974" s="195">
        <f t="shared" si="735"/>
        <v>6.8415677694041879</v>
      </c>
      <c r="DA974" s="195">
        <f t="shared" si="736"/>
        <v>210.26828469685393</v>
      </c>
      <c r="DB974" s="195">
        <f t="shared" si="737"/>
        <v>2.8577417914631105</v>
      </c>
      <c r="DC974" s="195">
        <f t="shared" si="738"/>
        <v>149.4470657099844</v>
      </c>
      <c r="DD974" s="195">
        <f t="shared" si="739"/>
        <v>2.7407402935576943</v>
      </c>
      <c r="DE974" s="195">
        <f t="shared" si="740"/>
        <v>133.37185762815761</v>
      </c>
      <c r="DF974" s="195">
        <f t="shared" si="741"/>
        <v>505.52725788942087</v>
      </c>
    </row>
    <row r="975" spans="89:110" x14ac:dyDescent="0.2">
      <c r="CK975" s="189">
        <v>973</v>
      </c>
      <c r="CL975" s="190">
        <f>'Litter calculation'!G$30+CK975</f>
        <v>43648</v>
      </c>
      <c r="CM975" s="193">
        <f t="shared" si="757"/>
        <v>7</v>
      </c>
      <c r="CN975" s="189">
        <f t="shared" si="748"/>
        <v>0.06</v>
      </c>
      <c r="CO975" s="194">
        <f t="shared" si="749"/>
        <v>0.02</v>
      </c>
      <c r="CP975" s="194">
        <f t="shared" si="750"/>
        <v>0.04</v>
      </c>
      <c r="CQ975" s="189">
        <f t="shared" si="751"/>
        <v>0.996</v>
      </c>
      <c r="CR975" s="189">
        <f t="shared" si="752"/>
        <v>9.9599999999999994E-2</v>
      </c>
      <c r="CS975" s="189">
        <f t="shared" si="752"/>
        <v>9.9599999999999994E-2</v>
      </c>
      <c r="CT975" s="189">
        <f t="shared" si="753"/>
        <v>1.6999999999999999E-3</v>
      </c>
      <c r="CU975" s="189">
        <f t="shared" si="754"/>
        <v>1.7000000000000001E-4</v>
      </c>
      <c r="CV975" s="189">
        <f t="shared" si="754"/>
        <v>1.7000000000000001E-4</v>
      </c>
      <c r="CW975" s="189">
        <f t="shared" si="755"/>
        <v>9.9999999999999995E-7</v>
      </c>
      <c r="CX975" s="189">
        <f t="shared" si="756"/>
        <v>9.9999999999999995E-8</v>
      </c>
      <c r="CY975" s="189">
        <f t="shared" si="756"/>
        <v>9.9999999999999995E-8</v>
      </c>
      <c r="CZ975" s="195">
        <f t="shared" si="735"/>
        <v>6.8897069846619035</v>
      </c>
      <c r="DA975" s="195">
        <f t="shared" si="736"/>
        <v>210.26831442867436</v>
      </c>
      <c r="DB975" s="195">
        <f t="shared" si="737"/>
        <v>2.8592480166505907</v>
      </c>
      <c r="DC975" s="195">
        <f t="shared" si="738"/>
        <v>149.4650587652786</v>
      </c>
      <c r="DD975" s="195">
        <f t="shared" si="739"/>
        <v>2.7442584073092426</v>
      </c>
      <c r="DE975" s="195">
        <f t="shared" si="740"/>
        <v>133.40786029097251</v>
      </c>
      <c r="DF975" s="195">
        <f t="shared" si="741"/>
        <v>505.63444689354719</v>
      </c>
    </row>
    <row r="976" spans="89:110" x14ac:dyDescent="0.2">
      <c r="CK976" s="189">
        <v>974</v>
      </c>
      <c r="CL976" s="190">
        <f>'Litter calculation'!G$30+CK976</f>
        <v>43649</v>
      </c>
      <c r="CM976" s="193">
        <f t="shared" si="757"/>
        <v>7</v>
      </c>
      <c r="CN976" s="189">
        <f t="shared" si="748"/>
        <v>0.06</v>
      </c>
      <c r="CO976" s="194">
        <f t="shared" si="749"/>
        <v>0.02</v>
      </c>
      <c r="CP976" s="194">
        <f t="shared" si="750"/>
        <v>0.04</v>
      </c>
      <c r="CQ976" s="189">
        <f t="shared" si="751"/>
        <v>0.996</v>
      </c>
      <c r="CR976" s="189">
        <f t="shared" si="752"/>
        <v>9.9599999999999994E-2</v>
      </c>
      <c r="CS976" s="189">
        <f t="shared" si="752"/>
        <v>9.9599999999999994E-2</v>
      </c>
      <c r="CT976" s="189">
        <f t="shared" si="753"/>
        <v>1.6999999999999999E-3</v>
      </c>
      <c r="CU976" s="189">
        <f t="shared" si="754"/>
        <v>1.7000000000000001E-4</v>
      </c>
      <c r="CV976" s="189">
        <f t="shared" si="754"/>
        <v>1.7000000000000001E-4</v>
      </c>
      <c r="CW976" s="189">
        <f t="shared" si="755"/>
        <v>9.9999999999999995E-7</v>
      </c>
      <c r="CX976" s="189">
        <f t="shared" si="756"/>
        <v>9.9999999999999995E-8</v>
      </c>
      <c r="CY976" s="189">
        <f t="shared" si="756"/>
        <v>9.9999999999999995E-8</v>
      </c>
      <c r="CZ976" s="195">
        <f t="shared" si="735"/>
        <v>6.9377644327754462</v>
      </c>
      <c r="DA976" s="195">
        <f t="shared" si="736"/>
        <v>210.26834416046506</v>
      </c>
      <c r="DB976" s="195">
        <f t="shared" si="737"/>
        <v>2.8607539858015527</v>
      </c>
      <c r="DC976" s="195">
        <f t="shared" si="738"/>
        <v>149.48305181877348</v>
      </c>
      <c r="DD976" s="195">
        <f t="shared" si="739"/>
        <v>2.7477759230322869</v>
      </c>
      <c r="DE976" s="195">
        <f t="shared" si="740"/>
        <v>133.44386295018714</v>
      </c>
      <c r="DF976" s="195">
        <f t="shared" si="741"/>
        <v>505.74155327103495</v>
      </c>
    </row>
    <row r="977" spans="89:110" x14ac:dyDescent="0.2">
      <c r="CK977" s="189">
        <v>975</v>
      </c>
      <c r="CL977" s="190">
        <f>'Litter calculation'!G$30+CK977</f>
        <v>43650</v>
      </c>
      <c r="CM977" s="193">
        <f t="shared" si="757"/>
        <v>7</v>
      </c>
      <c r="CN977" s="189">
        <f t="shared" si="748"/>
        <v>0.06</v>
      </c>
      <c r="CO977" s="194">
        <f t="shared" si="749"/>
        <v>0.02</v>
      </c>
      <c r="CP977" s="194">
        <f t="shared" si="750"/>
        <v>0.04</v>
      </c>
      <c r="CQ977" s="189">
        <f t="shared" si="751"/>
        <v>0.996</v>
      </c>
      <c r="CR977" s="189">
        <f t="shared" si="752"/>
        <v>9.9599999999999994E-2</v>
      </c>
      <c r="CS977" s="189">
        <f t="shared" si="752"/>
        <v>9.9599999999999994E-2</v>
      </c>
      <c r="CT977" s="189">
        <f t="shared" si="753"/>
        <v>1.6999999999999999E-3</v>
      </c>
      <c r="CU977" s="189">
        <f t="shared" si="754"/>
        <v>1.7000000000000001E-4</v>
      </c>
      <c r="CV977" s="189">
        <f t="shared" si="754"/>
        <v>1.7000000000000001E-4</v>
      </c>
      <c r="CW977" s="189">
        <f t="shared" si="755"/>
        <v>9.9999999999999995E-7</v>
      </c>
      <c r="CX977" s="189">
        <f t="shared" si="756"/>
        <v>9.9999999999999995E-8</v>
      </c>
      <c r="CY977" s="189">
        <f t="shared" si="756"/>
        <v>9.9999999999999995E-8</v>
      </c>
      <c r="CZ977" s="195">
        <f t="shared" si="735"/>
        <v>6.9857402526308743</v>
      </c>
      <c r="DA977" s="195">
        <f t="shared" si="736"/>
        <v>210.26837389222604</v>
      </c>
      <c r="DB977" s="195">
        <f t="shared" si="737"/>
        <v>2.862259698959519</v>
      </c>
      <c r="DC977" s="195">
        <f t="shared" si="738"/>
        <v>149.50104487046906</v>
      </c>
      <c r="DD977" s="195">
        <f t="shared" si="739"/>
        <v>2.7512928408284836</v>
      </c>
      <c r="DE977" s="195">
        <f t="shared" si="740"/>
        <v>133.47986560580151</v>
      </c>
      <c r="DF977" s="195">
        <f t="shared" si="741"/>
        <v>505.8485771609154</v>
      </c>
    </row>
    <row r="978" spans="89:110" x14ac:dyDescent="0.2">
      <c r="CK978" s="189">
        <v>976</v>
      </c>
      <c r="CL978" s="190">
        <f>'Litter calculation'!G$30+CK978</f>
        <v>43651</v>
      </c>
      <c r="CM978" s="193">
        <f t="shared" si="757"/>
        <v>7</v>
      </c>
      <c r="CN978" s="189">
        <f t="shared" si="748"/>
        <v>0.06</v>
      </c>
      <c r="CO978" s="194">
        <f t="shared" si="749"/>
        <v>0.02</v>
      </c>
      <c r="CP978" s="194">
        <f t="shared" si="750"/>
        <v>0.04</v>
      </c>
      <c r="CQ978" s="189">
        <f t="shared" si="751"/>
        <v>0.996</v>
      </c>
      <c r="CR978" s="189">
        <f t="shared" si="752"/>
        <v>9.9599999999999994E-2</v>
      </c>
      <c r="CS978" s="189">
        <f t="shared" si="752"/>
        <v>9.9599999999999994E-2</v>
      </c>
      <c r="CT978" s="189">
        <f t="shared" si="753"/>
        <v>1.6999999999999999E-3</v>
      </c>
      <c r="CU978" s="189">
        <f t="shared" si="754"/>
        <v>1.7000000000000001E-4</v>
      </c>
      <c r="CV978" s="189">
        <f t="shared" si="754"/>
        <v>1.7000000000000001E-4</v>
      </c>
      <c r="CW978" s="189">
        <f t="shared" si="755"/>
        <v>9.9999999999999995E-7</v>
      </c>
      <c r="CX978" s="189">
        <f t="shared" si="756"/>
        <v>9.9999999999999995E-8</v>
      </c>
      <c r="CY978" s="189">
        <f t="shared" si="756"/>
        <v>9.9999999999999995E-8</v>
      </c>
      <c r="CZ978" s="195">
        <f t="shared" si="735"/>
        <v>7.0336345828783404</v>
      </c>
      <c r="DA978" s="195">
        <f t="shared" si="736"/>
        <v>210.26840362395728</v>
      </c>
      <c r="DB978" s="195">
        <f t="shared" si="737"/>
        <v>2.8637651561680051</v>
      </c>
      <c r="DC978" s="195">
        <f t="shared" si="738"/>
        <v>149.51903792036535</v>
      </c>
      <c r="DD978" s="195">
        <f t="shared" si="739"/>
        <v>2.7548091607994714</v>
      </c>
      <c r="DE978" s="195">
        <f t="shared" si="740"/>
        <v>133.51586825781561</v>
      </c>
      <c r="DF978" s="195">
        <f t="shared" si="741"/>
        <v>505.95551870198409</v>
      </c>
    </row>
    <row r="979" spans="89:110" x14ac:dyDescent="0.2">
      <c r="CK979" s="189">
        <v>977</v>
      </c>
      <c r="CL979" s="190">
        <f>'Litter calculation'!G$30+CK979</f>
        <v>43652</v>
      </c>
      <c r="CM979" s="193">
        <f t="shared" si="757"/>
        <v>7</v>
      </c>
      <c r="CN979" s="189">
        <f t="shared" si="748"/>
        <v>0.06</v>
      </c>
      <c r="CO979" s="194">
        <f t="shared" si="749"/>
        <v>0.02</v>
      </c>
      <c r="CP979" s="194">
        <f t="shared" si="750"/>
        <v>0.04</v>
      </c>
      <c r="CQ979" s="189">
        <f t="shared" si="751"/>
        <v>0.996</v>
      </c>
      <c r="CR979" s="189">
        <f t="shared" si="752"/>
        <v>9.9599999999999994E-2</v>
      </c>
      <c r="CS979" s="189">
        <f t="shared" si="752"/>
        <v>9.9599999999999994E-2</v>
      </c>
      <c r="CT979" s="189">
        <f t="shared" si="753"/>
        <v>1.6999999999999999E-3</v>
      </c>
      <c r="CU979" s="189">
        <f t="shared" si="754"/>
        <v>1.7000000000000001E-4</v>
      </c>
      <c r="CV979" s="189">
        <f t="shared" si="754"/>
        <v>1.7000000000000001E-4</v>
      </c>
      <c r="CW979" s="189">
        <f t="shared" si="755"/>
        <v>9.9999999999999995E-7</v>
      </c>
      <c r="CX979" s="189">
        <f t="shared" si="756"/>
        <v>9.9999999999999995E-8</v>
      </c>
      <c r="CY979" s="189">
        <f t="shared" si="756"/>
        <v>9.9999999999999995E-8</v>
      </c>
      <c r="CZ979" s="195">
        <f t="shared" si="735"/>
        <v>7.0814475619324915</v>
      </c>
      <c r="DA979" s="195">
        <f t="shared" si="736"/>
        <v>210.2684333556588</v>
      </c>
      <c r="DB979" s="195">
        <f t="shared" si="737"/>
        <v>2.8652703574705183</v>
      </c>
      <c r="DC979" s="195">
        <f t="shared" si="738"/>
        <v>149.53703096846232</v>
      </c>
      <c r="DD979" s="195">
        <f t="shared" si="739"/>
        <v>2.7583248830468721</v>
      </c>
      <c r="DE979" s="195">
        <f t="shared" si="740"/>
        <v>133.55187090622945</v>
      </c>
      <c r="DF979" s="195">
        <f t="shared" si="741"/>
        <v>506.06237803280044</v>
      </c>
    </row>
    <row r="980" spans="89:110" x14ac:dyDescent="0.2">
      <c r="CK980" s="189">
        <v>978</v>
      </c>
      <c r="CL980" s="190">
        <f>'Litter calculation'!G$30+CK980</f>
        <v>43653</v>
      </c>
      <c r="CM980" s="193">
        <f t="shared" si="757"/>
        <v>7</v>
      </c>
      <c r="CN980" s="189">
        <f t="shared" si="748"/>
        <v>0.06</v>
      </c>
      <c r="CO980" s="194">
        <f t="shared" si="749"/>
        <v>0.02</v>
      </c>
      <c r="CP980" s="194">
        <f t="shared" si="750"/>
        <v>0.04</v>
      </c>
      <c r="CQ980" s="189">
        <f t="shared" si="751"/>
        <v>0.996</v>
      </c>
      <c r="CR980" s="189">
        <f t="shared" si="752"/>
        <v>9.9599999999999994E-2</v>
      </c>
      <c r="CS980" s="189">
        <f t="shared" si="752"/>
        <v>9.9599999999999994E-2</v>
      </c>
      <c r="CT980" s="189">
        <f t="shared" si="753"/>
        <v>1.6999999999999999E-3</v>
      </c>
      <c r="CU980" s="189">
        <f t="shared" si="754"/>
        <v>1.7000000000000001E-4</v>
      </c>
      <c r="CV980" s="189">
        <f t="shared" si="754"/>
        <v>1.7000000000000001E-4</v>
      </c>
      <c r="CW980" s="189">
        <f t="shared" si="755"/>
        <v>9.9999999999999995E-7</v>
      </c>
      <c r="CX980" s="189">
        <f t="shared" si="756"/>
        <v>9.9999999999999995E-8</v>
      </c>
      <c r="CY980" s="189">
        <f t="shared" si="756"/>
        <v>9.9999999999999995E-8</v>
      </c>
      <c r="CZ980" s="195">
        <f t="shared" si="735"/>
        <v>7.1291793279728717</v>
      </c>
      <c r="DA980" s="195">
        <f t="shared" si="736"/>
        <v>210.26846308733056</v>
      </c>
      <c r="DB980" s="195">
        <f t="shared" si="737"/>
        <v>2.8667753029105589</v>
      </c>
      <c r="DC980" s="195">
        <f t="shared" si="738"/>
        <v>149.55502401475999</v>
      </c>
      <c r="DD980" s="195">
        <f t="shared" si="739"/>
        <v>2.7618400076722902</v>
      </c>
      <c r="DE980" s="195">
        <f t="shared" si="740"/>
        <v>133.58787355104303</v>
      </c>
      <c r="DF980" s="195">
        <f t="shared" si="741"/>
        <v>506.16915529168932</v>
      </c>
    </row>
    <row r="981" spans="89:110" x14ac:dyDescent="0.2">
      <c r="CK981" s="189">
        <v>979</v>
      </c>
      <c r="CL981" s="190">
        <f>'Litter calculation'!G$30+CK981</f>
        <v>43654</v>
      </c>
      <c r="CM981" s="193">
        <f t="shared" si="757"/>
        <v>7</v>
      </c>
      <c r="CN981" s="189">
        <f t="shared" si="748"/>
        <v>0.06</v>
      </c>
      <c r="CO981" s="194">
        <f t="shared" si="749"/>
        <v>0.02</v>
      </c>
      <c r="CP981" s="194">
        <f t="shared" si="750"/>
        <v>0.04</v>
      </c>
      <c r="CQ981" s="189">
        <f t="shared" si="751"/>
        <v>0.996</v>
      </c>
      <c r="CR981" s="189">
        <f t="shared" si="752"/>
        <v>9.9599999999999994E-2</v>
      </c>
      <c r="CS981" s="189">
        <f t="shared" si="752"/>
        <v>9.9599999999999994E-2</v>
      </c>
      <c r="CT981" s="189">
        <f t="shared" si="753"/>
        <v>1.6999999999999999E-3</v>
      </c>
      <c r="CU981" s="189">
        <f t="shared" si="754"/>
        <v>1.7000000000000001E-4</v>
      </c>
      <c r="CV981" s="189">
        <f t="shared" si="754"/>
        <v>1.7000000000000001E-4</v>
      </c>
      <c r="CW981" s="189">
        <f t="shared" si="755"/>
        <v>9.9999999999999995E-7</v>
      </c>
      <c r="CX981" s="189">
        <f t="shared" si="756"/>
        <v>9.9999999999999995E-8</v>
      </c>
      <c r="CY981" s="189">
        <f t="shared" si="756"/>
        <v>9.9999999999999995E-8</v>
      </c>
      <c r="CZ981" s="195">
        <f t="shared" si="735"/>
        <v>7.176830018944317</v>
      </c>
      <c r="DA981" s="195">
        <f t="shared" si="736"/>
        <v>210.26849281897259</v>
      </c>
      <c r="DB981" s="195">
        <f t="shared" si="737"/>
        <v>2.8682799925316198</v>
      </c>
      <c r="DC981" s="195">
        <f t="shared" si="738"/>
        <v>149.57301705925835</v>
      </c>
      <c r="DD981" s="195">
        <f t="shared" si="739"/>
        <v>2.7653545347773125</v>
      </c>
      <c r="DE981" s="195">
        <f t="shared" si="740"/>
        <v>133.62387619225635</v>
      </c>
      <c r="DF981" s="195">
        <f t="shared" si="741"/>
        <v>506.27585061674051</v>
      </c>
    </row>
    <row r="982" spans="89:110" x14ac:dyDescent="0.2">
      <c r="CK982" s="189">
        <v>980</v>
      </c>
      <c r="CL982" s="190">
        <f>'Litter calculation'!G$30+CK982</f>
        <v>43655</v>
      </c>
      <c r="CM982" s="193">
        <f t="shared" si="757"/>
        <v>7</v>
      </c>
      <c r="CN982" s="189">
        <f t="shared" si="748"/>
        <v>0.06</v>
      </c>
      <c r="CO982" s="194">
        <f t="shared" si="749"/>
        <v>0.02</v>
      </c>
      <c r="CP982" s="194">
        <f t="shared" si="750"/>
        <v>0.04</v>
      </c>
      <c r="CQ982" s="189">
        <f t="shared" si="751"/>
        <v>0.996</v>
      </c>
      <c r="CR982" s="189">
        <f t="shared" si="752"/>
        <v>9.9599999999999994E-2</v>
      </c>
      <c r="CS982" s="189">
        <f t="shared" si="752"/>
        <v>9.9599999999999994E-2</v>
      </c>
      <c r="CT982" s="189">
        <f t="shared" si="753"/>
        <v>1.6999999999999999E-3</v>
      </c>
      <c r="CU982" s="189">
        <f t="shared" si="754"/>
        <v>1.7000000000000001E-4</v>
      </c>
      <c r="CV982" s="189">
        <f t="shared" si="754"/>
        <v>1.7000000000000001E-4</v>
      </c>
      <c r="CW982" s="189">
        <f t="shared" si="755"/>
        <v>9.9999999999999995E-7</v>
      </c>
      <c r="CX982" s="189">
        <f t="shared" si="756"/>
        <v>9.9999999999999995E-8</v>
      </c>
      <c r="CY982" s="189">
        <f t="shared" si="756"/>
        <v>9.9999999999999995E-8</v>
      </c>
      <c r="CZ982" s="195">
        <f t="shared" ref="CZ982:CZ1045" si="758">CZ981*EXP(-CT982)+CN982*CQ982</f>
        <v>7.2243997725573577</v>
      </c>
      <c r="DA982" s="195">
        <f t="shared" ref="DA982:DA1045" si="759">DA981*EXP(-CW982)+CN982*(1-CQ982)</f>
        <v>210.26852255058489</v>
      </c>
      <c r="DB982" s="195">
        <f t="shared" ref="DB982:DB1045" si="760">DB981*EXP(-CU982)+CO982*CR982</f>
        <v>2.8697844263771866</v>
      </c>
      <c r="DC982" s="195">
        <f t="shared" ref="DC982:DC1045" si="761">DC981*EXP(-CX982)+CO982*(1-CR982)</f>
        <v>149.59101010195741</v>
      </c>
      <c r="DD982" s="195">
        <f t="shared" ref="DD982:DD1045" si="762">DD981*EXP(-CV982)+CP982*CS982</f>
        <v>2.7688684644635089</v>
      </c>
      <c r="DE982" s="195">
        <f t="shared" ref="DE982:DE1045" si="763">DE981*EXP(-CY982)+CP982*(1-CS982)</f>
        <v>133.6598788298694</v>
      </c>
      <c r="DF982" s="195">
        <f t="shared" ref="DF982:DF1045" si="764">SUM(CZ982:DE982)</f>
        <v>506.38246414580976</v>
      </c>
    </row>
    <row r="983" spans="89:110" x14ac:dyDescent="0.2">
      <c r="CK983" s="189">
        <v>981</v>
      </c>
      <c r="CL983" s="190">
        <f>'Litter calculation'!G$30+CK983</f>
        <v>43656</v>
      </c>
      <c r="CM983" s="193">
        <f t="shared" si="757"/>
        <v>7</v>
      </c>
      <c r="CN983" s="189">
        <f t="shared" si="748"/>
        <v>0.06</v>
      </c>
      <c r="CO983" s="194">
        <f t="shared" si="749"/>
        <v>0.02</v>
      </c>
      <c r="CP983" s="194">
        <f t="shared" si="750"/>
        <v>0.04</v>
      </c>
      <c r="CQ983" s="189">
        <f t="shared" si="751"/>
        <v>0.996</v>
      </c>
      <c r="CR983" s="189">
        <f t="shared" ref="CR983:CS1002" si="765">IF($CM983=12,$D$50,IF($CM983&lt;=2,$D$50,IF($CM983&lt;=5,$D$52,IF($CM983&lt;=8,$D$54,$D$56))))</f>
        <v>9.9599999999999994E-2</v>
      </c>
      <c r="CS983" s="189">
        <f t="shared" si="765"/>
        <v>9.9599999999999994E-2</v>
      </c>
      <c r="CT983" s="189">
        <f t="shared" si="753"/>
        <v>1.6999999999999999E-3</v>
      </c>
      <c r="CU983" s="189">
        <f t="shared" ref="CU983:CV1002" si="766">IF($CM983=12,$D$58,IF($CM983&lt;=2,$D$58,IF($CM983&lt;=5,$D$60,IF($CM983&lt;=8,$D$62,$D$64))))</f>
        <v>1.7000000000000001E-4</v>
      </c>
      <c r="CV983" s="189">
        <f t="shared" si="766"/>
        <v>1.7000000000000001E-4</v>
      </c>
      <c r="CW983" s="189">
        <f t="shared" si="755"/>
        <v>9.9999999999999995E-7</v>
      </c>
      <c r="CX983" s="189">
        <f t="shared" ref="CX983:CY1002" si="767">IF($CM983=12,$D$66,IF($CM983&lt;=2,$D$66,IF($CM983&lt;=5,$D$68,IF($CM983&lt;=8,$D$70,$D$72))))</f>
        <v>9.9999999999999995E-8</v>
      </c>
      <c r="CY983" s="189">
        <f t="shared" si="767"/>
        <v>9.9999999999999995E-8</v>
      </c>
      <c r="CZ983" s="195">
        <f t="shared" si="758"/>
        <v>7.2718887262886156</v>
      </c>
      <c r="DA983" s="195">
        <f t="shared" si="759"/>
        <v>210.26855228216746</v>
      </c>
      <c r="DB983" s="195">
        <f t="shared" si="760"/>
        <v>2.8712886044907378</v>
      </c>
      <c r="DC983" s="195">
        <f t="shared" si="761"/>
        <v>149.60900314285718</v>
      </c>
      <c r="DD983" s="195">
        <f t="shared" si="762"/>
        <v>2.7723817968324322</v>
      </c>
      <c r="DE983" s="195">
        <f t="shared" si="763"/>
        <v>133.69588146388219</v>
      </c>
      <c r="DF983" s="195">
        <f t="shared" si="764"/>
        <v>506.48899601651857</v>
      </c>
    </row>
    <row r="984" spans="89:110" x14ac:dyDescent="0.2">
      <c r="CK984" s="189">
        <v>982</v>
      </c>
      <c r="CL984" s="190">
        <f>'Litter calculation'!G$30+CK984</f>
        <v>43657</v>
      </c>
      <c r="CM984" s="193">
        <f t="shared" si="757"/>
        <v>7</v>
      </c>
      <c r="CN984" s="189">
        <f t="shared" si="748"/>
        <v>0.06</v>
      </c>
      <c r="CO984" s="194">
        <f t="shared" si="749"/>
        <v>0.02</v>
      </c>
      <c r="CP984" s="194">
        <f t="shared" si="750"/>
        <v>0.04</v>
      </c>
      <c r="CQ984" s="189">
        <f t="shared" si="751"/>
        <v>0.996</v>
      </c>
      <c r="CR984" s="189">
        <f t="shared" si="765"/>
        <v>9.9599999999999994E-2</v>
      </c>
      <c r="CS984" s="189">
        <f t="shared" si="765"/>
        <v>9.9599999999999994E-2</v>
      </c>
      <c r="CT984" s="189">
        <f t="shared" si="753"/>
        <v>1.6999999999999999E-3</v>
      </c>
      <c r="CU984" s="189">
        <f t="shared" si="766"/>
        <v>1.7000000000000001E-4</v>
      </c>
      <c r="CV984" s="189">
        <f t="shared" si="766"/>
        <v>1.7000000000000001E-4</v>
      </c>
      <c r="CW984" s="189">
        <f t="shared" si="755"/>
        <v>9.9999999999999995E-7</v>
      </c>
      <c r="CX984" s="189">
        <f t="shared" si="767"/>
        <v>9.9999999999999995E-8</v>
      </c>
      <c r="CY984" s="189">
        <f t="shared" si="767"/>
        <v>9.9999999999999995E-8</v>
      </c>
      <c r="CZ984" s="195">
        <f t="shared" si="758"/>
        <v>7.3192970173811993</v>
      </c>
      <c r="DA984" s="195">
        <f t="shared" si="759"/>
        <v>210.26858201372031</v>
      </c>
      <c r="DB984" s="195">
        <f t="shared" si="760"/>
        <v>2.8727925269157435</v>
      </c>
      <c r="DC984" s="195">
        <f t="shared" si="761"/>
        <v>149.62699618195762</v>
      </c>
      <c r="DD984" s="195">
        <f t="shared" si="762"/>
        <v>2.7758945319856174</v>
      </c>
      <c r="DE984" s="195">
        <f t="shared" si="763"/>
        <v>133.73188409429471</v>
      </c>
      <c r="DF984" s="195">
        <f t="shared" si="764"/>
        <v>506.59544636625515</v>
      </c>
    </row>
    <row r="985" spans="89:110" x14ac:dyDescent="0.2">
      <c r="CK985" s="189">
        <v>983</v>
      </c>
      <c r="CL985" s="190">
        <f>'Litter calculation'!G$30+CK985</f>
        <v>43658</v>
      </c>
      <c r="CM985" s="193">
        <f t="shared" si="757"/>
        <v>7</v>
      </c>
      <c r="CN985" s="189">
        <f t="shared" si="748"/>
        <v>0.06</v>
      </c>
      <c r="CO985" s="194">
        <f t="shared" si="749"/>
        <v>0.02</v>
      </c>
      <c r="CP985" s="194">
        <f t="shared" si="750"/>
        <v>0.04</v>
      </c>
      <c r="CQ985" s="189">
        <f t="shared" si="751"/>
        <v>0.996</v>
      </c>
      <c r="CR985" s="189">
        <f t="shared" si="765"/>
        <v>9.9599999999999994E-2</v>
      </c>
      <c r="CS985" s="189">
        <f t="shared" si="765"/>
        <v>9.9599999999999994E-2</v>
      </c>
      <c r="CT985" s="189">
        <f t="shared" si="753"/>
        <v>1.6999999999999999E-3</v>
      </c>
      <c r="CU985" s="189">
        <f t="shared" si="766"/>
        <v>1.7000000000000001E-4</v>
      </c>
      <c r="CV985" s="189">
        <f t="shared" si="766"/>
        <v>1.7000000000000001E-4</v>
      </c>
      <c r="CW985" s="189">
        <f t="shared" si="755"/>
        <v>9.9999999999999995E-7</v>
      </c>
      <c r="CX985" s="189">
        <f t="shared" si="767"/>
        <v>9.9999999999999995E-8</v>
      </c>
      <c r="CY985" s="189">
        <f t="shared" si="767"/>
        <v>9.9999999999999995E-8</v>
      </c>
      <c r="CZ985" s="195">
        <f t="shared" si="758"/>
        <v>7.3666247828451032</v>
      </c>
      <c r="DA985" s="195">
        <f t="shared" si="759"/>
        <v>210.26861174524342</v>
      </c>
      <c r="DB985" s="195">
        <f t="shared" si="760"/>
        <v>2.8742961936956677</v>
      </c>
      <c r="DC985" s="195">
        <f t="shared" si="761"/>
        <v>149.64498921925878</v>
      </c>
      <c r="DD985" s="195">
        <f t="shared" si="762"/>
        <v>2.7794066700245827</v>
      </c>
      <c r="DE985" s="195">
        <f t="shared" si="763"/>
        <v>133.76788672110698</v>
      </c>
      <c r="DF985" s="195">
        <f t="shared" si="764"/>
        <v>506.70181533217453</v>
      </c>
    </row>
    <row r="986" spans="89:110" x14ac:dyDescent="0.2">
      <c r="CK986" s="189">
        <v>984</v>
      </c>
      <c r="CL986" s="190">
        <f>'Litter calculation'!G$30+CK986</f>
        <v>43659</v>
      </c>
      <c r="CM986" s="193">
        <f t="shared" si="757"/>
        <v>7</v>
      </c>
      <c r="CN986" s="189">
        <f t="shared" si="748"/>
        <v>0.06</v>
      </c>
      <c r="CO986" s="194">
        <f t="shared" si="749"/>
        <v>0.02</v>
      </c>
      <c r="CP986" s="194">
        <f t="shared" si="750"/>
        <v>0.04</v>
      </c>
      <c r="CQ986" s="189">
        <f t="shared" si="751"/>
        <v>0.996</v>
      </c>
      <c r="CR986" s="189">
        <f t="shared" si="765"/>
        <v>9.9599999999999994E-2</v>
      </c>
      <c r="CS986" s="189">
        <f t="shared" si="765"/>
        <v>9.9599999999999994E-2</v>
      </c>
      <c r="CT986" s="189">
        <f t="shared" si="753"/>
        <v>1.6999999999999999E-3</v>
      </c>
      <c r="CU986" s="189">
        <f t="shared" si="766"/>
        <v>1.7000000000000001E-4</v>
      </c>
      <c r="CV986" s="189">
        <f t="shared" si="766"/>
        <v>1.7000000000000001E-4</v>
      </c>
      <c r="CW986" s="189">
        <f t="shared" si="755"/>
        <v>9.9999999999999995E-7</v>
      </c>
      <c r="CX986" s="189">
        <f t="shared" si="767"/>
        <v>9.9999999999999995E-8</v>
      </c>
      <c r="CY986" s="189">
        <f t="shared" si="767"/>
        <v>9.9999999999999995E-8</v>
      </c>
      <c r="CZ986" s="195">
        <f t="shared" si="758"/>
        <v>7.4138721594576023</v>
      </c>
      <c r="DA986" s="195">
        <f t="shared" si="759"/>
        <v>210.2686414767368</v>
      </c>
      <c r="DB986" s="195">
        <f t="shared" si="760"/>
        <v>2.8757996048739658</v>
      </c>
      <c r="DC986" s="195">
        <f t="shared" si="761"/>
        <v>149.66298225476061</v>
      </c>
      <c r="DD986" s="195">
        <f t="shared" si="762"/>
        <v>2.7829182110508293</v>
      </c>
      <c r="DE986" s="195">
        <f t="shared" si="763"/>
        <v>133.80388934431897</v>
      </c>
      <c r="DF986" s="195">
        <f t="shared" si="764"/>
        <v>506.80810305119883</v>
      </c>
    </row>
    <row r="987" spans="89:110" x14ac:dyDescent="0.2">
      <c r="CK987" s="189">
        <v>985</v>
      </c>
      <c r="CL987" s="190">
        <f>'Litter calculation'!G$30+CK987</f>
        <v>43660</v>
      </c>
      <c r="CM987" s="193">
        <f t="shared" si="757"/>
        <v>7</v>
      </c>
      <c r="CN987" s="189">
        <f t="shared" si="748"/>
        <v>0.06</v>
      </c>
      <c r="CO987" s="194">
        <f t="shared" si="749"/>
        <v>0.02</v>
      </c>
      <c r="CP987" s="194">
        <f t="shared" si="750"/>
        <v>0.04</v>
      </c>
      <c r="CQ987" s="189">
        <f t="shared" si="751"/>
        <v>0.996</v>
      </c>
      <c r="CR987" s="189">
        <f t="shared" si="765"/>
        <v>9.9599999999999994E-2</v>
      </c>
      <c r="CS987" s="189">
        <f t="shared" si="765"/>
        <v>9.9599999999999994E-2</v>
      </c>
      <c r="CT987" s="189">
        <f t="shared" si="753"/>
        <v>1.6999999999999999E-3</v>
      </c>
      <c r="CU987" s="189">
        <f t="shared" si="766"/>
        <v>1.7000000000000001E-4</v>
      </c>
      <c r="CV987" s="189">
        <f t="shared" si="766"/>
        <v>1.7000000000000001E-4</v>
      </c>
      <c r="CW987" s="189">
        <f t="shared" si="755"/>
        <v>9.9999999999999995E-7</v>
      </c>
      <c r="CX987" s="189">
        <f t="shared" si="767"/>
        <v>9.9999999999999995E-8</v>
      </c>
      <c r="CY987" s="189">
        <f t="shared" si="767"/>
        <v>9.9999999999999995E-8</v>
      </c>
      <c r="CZ987" s="195">
        <f t="shared" si="758"/>
        <v>7.4610392837636486</v>
      </c>
      <c r="DA987" s="195">
        <f t="shared" si="759"/>
        <v>210.26867120820046</v>
      </c>
      <c r="DB987" s="195">
        <f t="shared" si="760"/>
        <v>2.8773027604940866</v>
      </c>
      <c r="DC987" s="195">
        <f t="shared" si="761"/>
        <v>149.68097528846315</v>
      </c>
      <c r="DD987" s="195">
        <f t="shared" si="762"/>
        <v>2.7864291551658402</v>
      </c>
      <c r="DE987" s="195">
        <f t="shared" si="763"/>
        <v>133.83989196393071</v>
      </c>
      <c r="DF987" s="195">
        <f t="shared" si="764"/>
        <v>506.91430966001786</v>
      </c>
    </row>
    <row r="988" spans="89:110" x14ac:dyDescent="0.2">
      <c r="CK988" s="189">
        <v>986</v>
      </c>
      <c r="CL988" s="190">
        <f>'Litter calculation'!G$30+CK988</f>
        <v>43661</v>
      </c>
      <c r="CM988" s="193">
        <f t="shared" si="757"/>
        <v>7</v>
      </c>
      <c r="CN988" s="189">
        <f t="shared" si="748"/>
        <v>0.06</v>
      </c>
      <c r="CO988" s="194">
        <f t="shared" si="749"/>
        <v>0.02</v>
      </c>
      <c r="CP988" s="194">
        <f t="shared" si="750"/>
        <v>0.04</v>
      </c>
      <c r="CQ988" s="189">
        <f t="shared" si="751"/>
        <v>0.996</v>
      </c>
      <c r="CR988" s="189">
        <f t="shared" si="765"/>
        <v>9.9599999999999994E-2</v>
      </c>
      <c r="CS988" s="189">
        <f t="shared" si="765"/>
        <v>9.9599999999999994E-2</v>
      </c>
      <c r="CT988" s="189">
        <f t="shared" si="753"/>
        <v>1.6999999999999999E-3</v>
      </c>
      <c r="CU988" s="189">
        <f t="shared" si="766"/>
        <v>1.7000000000000001E-4</v>
      </c>
      <c r="CV988" s="189">
        <f t="shared" si="766"/>
        <v>1.7000000000000001E-4</v>
      </c>
      <c r="CW988" s="189">
        <f t="shared" si="755"/>
        <v>9.9999999999999995E-7</v>
      </c>
      <c r="CX988" s="189">
        <f t="shared" si="767"/>
        <v>9.9999999999999995E-8</v>
      </c>
      <c r="CY988" s="189">
        <f t="shared" si="767"/>
        <v>9.9999999999999995E-8</v>
      </c>
      <c r="CZ988" s="195">
        <f t="shared" si="758"/>
        <v>7.5081262920762635</v>
      </c>
      <c r="DA988" s="195">
        <f t="shared" si="759"/>
        <v>210.26870093963439</v>
      </c>
      <c r="DB988" s="195">
        <f t="shared" si="760"/>
        <v>2.8788056605994714</v>
      </c>
      <c r="DC988" s="195">
        <f t="shared" si="761"/>
        <v>149.69896832036639</v>
      </c>
      <c r="DD988" s="195">
        <f t="shared" si="762"/>
        <v>2.7899395024710816</v>
      </c>
      <c r="DE988" s="195">
        <f t="shared" si="763"/>
        <v>133.87589457994218</v>
      </c>
      <c r="DF988" s="195">
        <f t="shared" si="764"/>
        <v>507.02043529508978</v>
      </c>
    </row>
    <row r="989" spans="89:110" x14ac:dyDescent="0.2">
      <c r="CK989" s="189">
        <v>987</v>
      </c>
      <c r="CL989" s="190">
        <f>'Litter calculation'!G$30+CK989</f>
        <v>43662</v>
      </c>
      <c r="CM989" s="193">
        <f t="shared" si="757"/>
        <v>7</v>
      </c>
      <c r="CN989" s="189">
        <f t="shared" si="748"/>
        <v>0.06</v>
      </c>
      <c r="CO989" s="194">
        <f t="shared" si="749"/>
        <v>0.02</v>
      </c>
      <c r="CP989" s="194">
        <f t="shared" si="750"/>
        <v>0.04</v>
      </c>
      <c r="CQ989" s="189">
        <f t="shared" si="751"/>
        <v>0.996</v>
      </c>
      <c r="CR989" s="189">
        <f t="shared" si="765"/>
        <v>9.9599999999999994E-2</v>
      </c>
      <c r="CS989" s="189">
        <f t="shared" si="765"/>
        <v>9.9599999999999994E-2</v>
      </c>
      <c r="CT989" s="189">
        <f t="shared" si="753"/>
        <v>1.6999999999999999E-3</v>
      </c>
      <c r="CU989" s="189">
        <f t="shared" si="766"/>
        <v>1.7000000000000001E-4</v>
      </c>
      <c r="CV989" s="189">
        <f t="shared" si="766"/>
        <v>1.7000000000000001E-4</v>
      </c>
      <c r="CW989" s="189">
        <f t="shared" si="755"/>
        <v>9.9999999999999995E-7</v>
      </c>
      <c r="CX989" s="189">
        <f t="shared" si="767"/>
        <v>9.9999999999999995E-8</v>
      </c>
      <c r="CY989" s="189">
        <f t="shared" si="767"/>
        <v>9.9999999999999995E-8</v>
      </c>
      <c r="CZ989" s="195">
        <f t="shared" si="758"/>
        <v>7.5551333204769335</v>
      </c>
      <c r="DA989" s="195">
        <f t="shared" si="759"/>
        <v>210.26873067103858</v>
      </c>
      <c r="DB989" s="195">
        <f t="shared" si="760"/>
        <v>2.8803083052335539</v>
      </c>
      <c r="DC989" s="195">
        <f t="shared" si="761"/>
        <v>149.71696135047031</v>
      </c>
      <c r="DD989" s="195">
        <f t="shared" si="762"/>
        <v>2.7934492530680028</v>
      </c>
      <c r="DE989" s="195">
        <f t="shared" si="763"/>
        <v>133.91189719235339</v>
      </c>
      <c r="DF989" s="195">
        <f t="shared" si="764"/>
        <v>507.12648009264069</v>
      </c>
    </row>
    <row r="990" spans="89:110" x14ac:dyDescent="0.2">
      <c r="CK990" s="189">
        <v>988</v>
      </c>
      <c r="CL990" s="190">
        <f>'Litter calculation'!G$30+CK990</f>
        <v>43663</v>
      </c>
      <c r="CM990" s="193">
        <f t="shared" si="757"/>
        <v>7</v>
      </c>
      <c r="CN990" s="189">
        <f t="shared" si="748"/>
        <v>0.06</v>
      </c>
      <c r="CO990" s="194">
        <f t="shared" si="749"/>
        <v>0.02</v>
      </c>
      <c r="CP990" s="194">
        <f t="shared" si="750"/>
        <v>0.04</v>
      </c>
      <c r="CQ990" s="189">
        <f t="shared" si="751"/>
        <v>0.996</v>
      </c>
      <c r="CR990" s="189">
        <f t="shared" si="765"/>
        <v>9.9599999999999994E-2</v>
      </c>
      <c r="CS990" s="189">
        <f t="shared" si="765"/>
        <v>9.9599999999999994E-2</v>
      </c>
      <c r="CT990" s="189">
        <f t="shared" si="753"/>
        <v>1.6999999999999999E-3</v>
      </c>
      <c r="CU990" s="189">
        <f t="shared" si="766"/>
        <v>1.7000000000000001E-4</v>
      </c>
      <c r="CV990" s="189">
        <f t="shared" si="766"/>
        <v>1.7000000000000001E-4</v>
      </c>
      <c r="CW990" s="189">
        <f t="shared" si="755"/>
        <v>9.9999999999999995E-7</v>
      </c>
      <c r="CX990" s="189">
        <f t="shared" si="767"/>
        <v>9.9999999999999995E-8</v>
      </c>
      <c r="CY990" s="189">
        <f t="shared" si="767"/>
        <v>9.9999999999999995E-8</v>
      </c>
      <c r="CZ990" s="195">
        <f t="shared" si="758"/>
        <v>7.6020605048160039</v>
      </c>
      <c r="DA990" s="195">
        <f t="shared" si="759"/>
        <v>210.26876040241305</v>
      </c>
      <c r="DB990" s="195">
        <f t="shared" si="760"/>
        <v>2.8818106944397606</v>
      </c>
      <c r="DC990" s="195">
        <f t="shared" si="761"/>
        <v>149.73495437877494</v>
      </c>
      <c r="DD990" s="195">
        <f t="shared" si="762"/>
        <v>2.7969584070580358</v>
      </c>
      <c r="DE990" s="195">
        <f t="shared" si="763"/>
        <v>133.94789980116434</v>
      </c>
      <c r="DF990" s="195">
        <f t="shared" si="764"/>
        <v>507.23244418866614</v>
      </c>
    </row>
    <row r="991" spans="89:110" x14ac:dyDescent="0.2">
      <c r="CK991" s="189">
        <v>989</v>
      </c>
      <c r="CL991" s="190">
        <f>'Litter calculation'!G$30+CK991</f>
        <v>43664</v>
      </c>
      <c r="CM991" s="193">
        <f t="shared" si="757"/>
        <v>7</v>
      </c>
      <c r="CN991" s="189">
        <f t="shared" si="748"/>
        <v>0.06</v>
      </c>
      <c r="CO991" s="194">
        <f t="shared" si="749"/>
        <v>0.02</v>
      </c>
      <c r="CP991" s="194">
        <f t="shared" si="750"/>
        <v>0.04</v>
      </c>
      <c r="CQ991" s="189">
        <f t="shared" si="751"/>
        <v>0.996</v>
      </c>
      <c r="CR991" s="189">
        <f t="shared" si="765"/>
        <v>9.9599999999999994E-2</v>
      </c>
      <c r="CS991" s="189">
        <f t="shared" si="765"/>
        <v>9.9599999999999994E-2</v>
      </c>
      <c r="CT991" s="189">
        <f t="shared" si="753"/>
        <v>1.6999999999999999E-3</v>
      </c>
      <c r="CU991" s="189">
        <f t="shared" si="766"/>
        <v>1.7000000000000001E-4</v>
      </c>
      <c r="CV991" s="189">
        <f t="shared" si="766"/>
        <v>1.7000000000000001E-4</v>
      </c>
      <c r="CW991" s="189">
        <f t="shared" si="755"/>
        <v>9.9999999999999995E-7</v>
      </c>
      <c r="CX991" s="189">
        <f t="shared" si="767"/>
        <v>9.9999999999999995E-8</v>
      </c>
      <c r="CY991" s="189">
        <f t="shared" si="767"/>
        <v>9.9999999999999995E-8</v>
      </c>
      <c r="CZ991" s="195">
        <f t="shared" si="758"/>
        <v>7.6489079807130702</v>
      </c>
      <c r="DA991" s="195">
        <f t="shared" si="759"/>
        <v>210.26879013375779</v>
      </c>
      <c r="DB991" s="195">
        <f t="shared" si="760"/>
        <v>2.8833128282615106</v>
      </c>
      <c r="DC991" s="195">
        <f t="shared" si="761"/>
        <v>149.75294740528028</v>
      </c>
      <c r="DD991" s="195">
        <f t="shared" si="762"/>
        <v>2.8004669645425948</v>
      </c>
      <c r="DE991" s="195">
        <f t="shared" si="763"/>
        <v>133.98390240637502</v>
      </c>
      <c r="DF991" s="195">
        <f t="shared" si="764"/>
        <v>507.33832771893026</v>
      </c>
    </row>
    <row r="992" spans="89:110" x14ac:dyDescent="0.2">
      <c r="CK992" s="189">
        <v>990</v>
      </c>
      <c r="CL992" s="190">
        <f>'Litter calculation'!G$30+CK992</f>
        <v>43665</v>
      </c>
      <c r="CM992" s="193">
        <f t="shared" si="757"/>
        <v>7</v>
      </c>
      <c r="CN992" s="189">
        <f t="shared" si="748"/>
        <v>0.06</v>
      </c>
      <c r="CO992" s="194">
        <f t="shared" si="749"/>
        <v>0.02</v>
      </c>
      <c r="CP992" s="194">
        <f t="shared" si="750"/>
        <v>0.04</v>
      </c>
      <c r="CQ992" s="189">
        <f t="shared" si="751"/>
        <v>0.996</v>
      </c>
      <c r="CR992" s="189">
        <f t="shared" si="765"/>
        <v>9.9599999999999994E-2</v>
      </c>
      <c r="CS992" s="189">
        <f t="shared" si="765"/>
        <v>9.9599999999999994E-2</v>
      </c>
      <c r="CT992" s="189">
        <f t="shared" si="753"/>
        <v>1.6999999999999999E-3</v>
      </c>
      <c r="CU992" s="189">
        <f t="shared" si="766"/>
        <v>1.7000000000000001E-4</v>
      </c>
      <c r="CV992" s="189">
        <f t="shared" si="766"/>
        <v>1.7000000000000001E-4</v>
      </c>
      <c r="CW992" s="189">
        <f t="shared" si="755"/>
        <v>9.9999999999999995E-7</v>
      </c>
      <c r="CX992" s="189">
        <f t="shared" si="767"/>
        <v>9.9999999999999995E-8</v>
      </c>
      <c r="CY992" s="189">
        <f t="shared" si="767"/>
        <v>9.9999999999999995E-8</v>
      </c>
      <c r="CZ992" s="195">
        <f t="shared" si="758"/>
        <v>7.69567588355737</v>
      </c>
      <c r="DA992" s="195">
        <f t="shared" si="759"/>
        <v>210.26881986507277</v>
      </c>
      <c r="DB992" s="195">
        <f t="shared" si="760"/>
        <v>2.8848147067422154</v>
      </c>
      <c r="DC992" s="195">
        <f t="shared" si="761"/>
        <v>149.7709404299863</v>
      </c>
      <c r="DD992" s="195">
        <f t="shared" si="762"/>
        <v>2.803974925623077</v>
      </c>
      <c r="DE992" s="195">
        <f t="shared" si="763"/>
        <v>134.01990500798544</v>
      </c>
      <c r="DF992" s="195">
        <f t="shared" si="764"/>
        <v>507.44413081896721</v>
      </c>
    </row>
    <row r="993" spans="89:110" x14ac:dyDescent="0.2">
      <c r="CK993" s="189">
        <v>991</v>
      </c>
      <c r="CL993" s="190">
        <f>'Litter calculation'!G$30+CK993</f>
        <v>43666</v>
      </c>
      <c r="CM993" s="193">
        <f t="shared" si="757"/>
        <v>7</v>
      </c>
      <c r="CN993" s="189">
        <f t="shared" si="748"/>
        <v>0.06</v>
      </c>
      <c r="CO993" s="194">
        <f t="shared" si="749"/>
        <v>0.02</v>
      </c>
      <c r="CP993" s="194">
        <f t="shared" si="750"/>
        <v>0.04</v>
      </c>
      <c r="CQ993" s="189">
        <f t="shared" si="751"/>
        <v>0.996</v>
      </c>
      <c r="CR993" s="189">
        <f t="shared" si="765"/>
        <v>9.9599999999999994E-2</v>
      </c>
      <c r="CS993" s="189">
        <f t="shared" si="765"/>
        <v>9.9599999999999994E-2</v>
      </c>
      <c r="CT993" s="189">
        <f t="shared" si="753"/>
        <v>1.6999999999999999E-3</v>
      </c>
      <c r="CU993" s="189">
        <f t="shared" si="766"/>
        <v>1.7000000000000001E-4</v>
      </c>
      <c r="CV993" s="189">
        <f t="shared" si="766"/>
        <v>1.7000000000000001E-4</v>
      </c>
      <c r="CW993" s="189">
        <f t="shared" si="755"/>
        <v>9.9999999999999995E-7</v>
      </c>
      <c r="CX993" s="189">
        <f t="shared" si="767"/>
        <v>9.9999999999999995E-8</v>
      </c>
      <c r="CY993" s="189">
        <f t="shared" si="767"/>
        <v>9.9999999999999995E-8</v>
      </c>
      <c r="CZ993" s="195">
        <f t="shared" si="758"/>
        <v>7.7423643485081755</v>
      </c>
      <c r="DA993" s="195">
        <f t="shared" si="759"/>
        <v>210.26884959635802</v>
      </c>
      <c r="DB993" s="195">
        <f t="shared" si="760"/>
        <v>2.8863163299252794</v>
      </c>
      <c r="DC993" s="195">
        <f t="shared" si="761"/>
        <v>149.78893345289302</v>
      </c>
      <c r="DD993" s="195">
        <f t="shared" si="762"/>
        <v>2.8074822904008627</v>
      </c>
      <c r="DE993" s="195">
        <f t="shared" si="763"/>
        <v>134.0559076059956</v>
      </c>
      <c r="DF993" s="195">
        <f t="shared" si="764"/>
        <v>507.54985362408092</v>
      </c>
    </row>
    <row r="994" spans="89:110" x14ac:dyDescent="0.2">
      <c r="CK994" s="189">
        <v>992</v>
      </c>
      <c r="CL994" s="190">
        <f>'Litter calculation'!G$30+CK994</f>
        <v>43667</v>
      </c>
      <c r="CM994" s="193">
        <f t="shared" si="757"/>
        <v>7</v>
      </c>
      <c r="CN994" s="189">
        <f t="shared" si="748"/>
        <v>0.06</v>
      </c>
      <c r="CO994" s="194">
        <f t="shared" si="749"/>
        <v>0.02</v>
      </c>
      <c r="CP994" s="194">
        <f t="shared" si="750"/>
        <v>0.04</v>
      </c>
      <c r="CQ994" s="189">
        <f t="shared" si="751"/>
        <v>0.996</v>
      </c>
      <c r="CR994" s="189">
        <f t="shared" si="765"/>
        <v>9.9599999999999994E-2</v>
      </c>
      <c r="CS994" s="189">
        <f t="shared" si="765"/>
        <v>9.9599999999999994E-2</v>
      </c>
      <c r="CT994" s="189">
        <f t="shared" si="753"/>
        <v>1.6999999999999999E-3</v>
      </c>
      <c r="CU994" s="189">
        <f t="shared" si="766"/>
        <v>1.7000000000000001E-4</v>
      </c>
      <c r="CV994" s="189">
        <f t="shared" si="766"/>
        <v>1.7000000000000001E-4</v>
      </c>
      <c r="CW994" s="189">
        <f t="shared" si="755"/>
        <v>9.9999999999999995E-7</v>
      </c>
      <c r="CX994" s="189">
        <f t="shared" si="767"/>
        <v>9.9999999999999995E-8</v>
      </c>
      <c r="CY994" s="189">
        <f t="shared" si="767"/>
        <v>9.9999999999999995E-8</v>
      </c>
      <c r="CZ994" s="195">
        <f t="shared" si="758"/>
        <v>7.7889735104951825</v>
      </c>
      <c r="DA994" s="195">
        <f t="shared" si="759"/>
        <v>210.26887932761355</v>
      </c>
      <c r="DB994" s="195">
        <f t="shared" si="760"/>
        <v>2.8878176978540999</v>
      </c>
      <c r="DC994" s="195">
        <f t="shared" si="761"/>
        <v>149.80692647400045</v>
      </c>
      <c r="DD994" s="195">
        <f t="shared" si="762"/>
        <v>2.8109890589773148</v>
      </c>
      <c r="DE994" s="195">
        <f t="shared" si="763"/>
        <v>134.09191020040549</v>
      </c>
      <c r="DF994" s="195">
        <f t="shared" si="764"/>
        <v>507.65549626934609</v>
      </c>
    </row>
    <row r="995" spans="89:110" x14ac:dyDescent="0.2">
      <c r="CK995" s="189">
        <v>993</v>
      </c>
      <c r="CL995" s="190">
        <f>'Litter calculation'!G$30+CK995</f>
        <v>43668</v>
      </c>
      <c r="CM995" s="193">
        <f t="shared" si="757"/>
        <v>7</v>
      </c>
      <c r="CN995" s="189">
        <f t="shared" si="748"/>
        <v>0.06</v>
      </c>
      <c r="CO995" s="194">
        <f t="shared" si="749"/>
        <v>0.02</v>
      </c>
      <c r="CP995" s="194">
        <f t="shared" si="750"/>
        <v>0.04</v>
      </c>
      <c r="CQ995" s="189">
        <f t="shared" si="751"/>
        <v>0.996</v>
      </c>
      <c r="CR995" s="189">
        <f t="shared" si="765"/>
        <v>9.9599999999999994E-2</v>
      </c>
      <c r="CS995" s="189">
        <f t="shared" si="765"/>
        <v>9.9599999999999994E-2</v>
      </c>
      <c r="CT995" s="189">
        <f t="shared" si="753"/>
        <v>1.6999999999999999E-3</v>
      </c>
      <c r="CU995" s="189">
        <f t="shared" si="766"/>
        <v>1.7000000000000001E-4</v>
      </c>
      <c r="CV995" s="189">
        <f t="shared" si="766"/>
        <v>1.7000000000000001E-4</v>
      </c>
      <c r="CW995" s="189">
        <f t="shared" si="755"/>
        <v>9.9999999999999995E-7</v>
      </c>
      <c r="CX995" s="189">
        <f t="shared" si="767"/>
        <v>9.9999999999999995E-8</v>
      </c>
      <c r="CY995" s="189">
        <f t="shared" si="767"/>
        <v>9.9999999999999995E-8</v>
      </c>
      <c r="CZ995" s="195">
        <f t="shared" si="758"/>
        <v>7.8355035042189014</v>
      </c>
      <c r="DA995" s="195">
        <f t="shared" si="759"/>
        <v>210.26890905883934</v>
      </c>
      <c r="DB995" s="195">
        <f t="shared" si="760"/>
        <v>2.8893188105720657</v>
      </c>
      <c r="DC995" s="195">
        <f t="shared" si="761"/>
        <v>149.82491949330856</v>
      </c>
      <c r="DD995" s="195">
        <f t="shared" si="762"/>
        <v>2.8144952314537788</v>
      </c>
      <c r="DE995" s="195">
        <f t="shared" si="763"/>
        <v>134.12791279121515</v>
      </c>
      <c r="DF995" s="195">
        <f t="shared" si="764"/>
        <v>507.76105888960785</v>
      </c>
    </row>
    <row r="996" spans="89:110" x14ac:dyDescent="0.2">
      <c r="CK996" s="189">
        <v>994</v>
      </c>
      <c r="CL996" s="190">
        <f>'Litter calculation'!G$30+CK996</f>
        <v>43669</v>
      </c>
      <c r="CM996" s="193">
        <f t="shared" si="757"/>
        <v>7</v>
      </c>
      <c r="CN996" s="189">
        <f t="shared" si="748"/>
        <v>0.06</v>
      </c>
      <c r="CO996" s="194">
        <f t="shared" si="749"/>
        <v>0.02</v>
      </c>
      <c r="CP996" s="194">
        <f t="shared" si="750"/>
        <v>0.04</v>
      </c>
      <c r="CQ996" s="189">
        <f t="shared" si="751"/>
        <v>0.996</v>
      </c>
      <c r="CR996" s="189">
        <f t="shared" si="765"/>
        <v>9.9599999999999994E-2</v>
      </c>
      <c r="CS996" s="189">
        <f t="shared" si="765"/>
        <v>9.9599999999999994E-2</v>
      </c>
      <c r="CT996" s="189">
        <f t="shared" si="753"/>
        <v>1.6999999999999999E-3</v>
      </c>
      <c r="CU996" s="189">
        <f t="shared" si="766"/>
        <v>1.7000000000000001E-4</v>
      </c>
      <c r="CV996" s="189">
        <f t="shared" si="766"/>
        <v>1.7000000000000001E-4</v>
      </c>
      <c r="CW996" s="189">
        <f t="shared" si="755"/>
        <v>9.9999999999999995E-7</v>
      </c>
      <c r="CX996" s="189">
        <f t="shared" si="767"/>
        <v>9.9999999999999995E-8</v>
      </c>
      <c r="CY996" s="189">
        <f t="shared" si="767"/>
        <v>9.9999999999999995E-8</v>
      </c>
      <c r="CZ996" s="195">
        <f t="shared" si="758"/>
        <v>7.8819544641510468</v>
      </c>
      <c r="DA996" s="195">
        <f t="shared" si="759"/>
        <v>210.26893879003541</v>
      </c>
      <c r="DB996" s="195">
        <f t="shared" si="760"/>
        <v>2.8908196681225595</v>
      </c>
      <c r="DC996" s="195">
        <f t="shared" si="761"/>
        <v>149.84291251081737</v>
      </c>
      <c r="DD996" s="195">
        <f t="shared" si="762"/>
        <v>2.818000807931583</v>
      </c>
      <c r="DE996" s="195">
        <f t="shared" si="763"/>
        <v>134.16391537842455</v>
      </c>
      <c r="DF996" s="195">
        <f t="shared" si="764"/>
        <v>507.86654161948252</v>
      </c>
    </row>
    <row r="997" spans="89:110" x14ac:dyDescent="0.2">
      <c r="CK997" s="189">
        <v>995</v>
      </c>
      <c r="CL997" s="190">
        <f>'Litter calculation'!G$30+CK997</f>
        <v>43670</v>
      </c>
      <c r="CM997" s="193">
        <f t="shared" si="757"/>
        <v>7</v>
      </c>
      <c r="CN997" s="189">
        <f t="shared" si="748"/>
        <v>0.06</v>
      </c>
      <c r="CO997" s="194">
        <f t="shared" si="749"/>
        <v>0.02</v>
      </c>
      <c r="CP997" s="194">
        <f t="shared" si="750"/>
        <v>0.04</v>
      </c>
      <c r="CQ997" s="189">
        <f t="shared" si="751"/>
        <v>0.996</v>
      </c>
      <c r="CR997" s="189">
        <f t="shared" si="765"/>
        <v>9.9599999999999994E-2</v>
      </c>
      <c r="CS997" s="189">
        <f t="shared" si="765"/>
        <v>9.9599999999999994E-2</v>
      </c>
      <c r="CT997" s="189">
        <f t="shared" si="753"/>
        <v>1.6999999999999999E-3</v>
      </c>
      <c r="CU997" s="189">
        <f t="shared" si="766"/>
        <v>1.7000000000000001E-4</v>
      </c>
      <c r="CV997" s="189">
        <f t="shared" si="766"/>
        <v>1.7000000000000001E-4</v>
      </c>
      <c r="CW997" s="189">
        <f t="shared" si="755"/>
        <v>9.9999999999999995E-7</v>
      </c>
      <c r="CX997" s="189">
        <f t="shared" si="767"/>
        <v>9.9999999999999995E-8</v>
      </c>
      <c r="CY997" s="189">
        <f t="shared" si="767"/>
        <v>9.9999999999999995E-8</v>
      </c>
      <c r="CZ997" s="195">
        <f t="shared" si="758"/>
        <v>7.9283265245349259</v>
      </c>
      <c r="DA997" s="195">
        <f t="shared" si="759"/>
        <v>210.26896852120174</v>
      </c>
      <c r="DB997" s="195">
        <f t="shared" si="760"/>
        <v>2.8923202705489559</v>
      </c>
      <c r="DC997" s="195">
        <f t="shared" si="761"/>
        <v>149.86090552652689</v>
      </c>
      <c r="DD997" s="195">
        <f t="shared" si="762"/>
        <v>2.8215057885120389</v>
      </c>
      <c r="DE997" s="195">
        <f t="shared" si="763"/>
        <v>134.19991796203368</v>
      </c>
      <c r="DF997" s="195">
        <f t="shared" si="764"/>
        <v>507.97194459335822</v>
      </c>
    </row>
    <row r="998" spans="89:110" x14ac:dyDescent="0.2">
      <c r="CK998" s="189">
        <v>996</v>
      </c>
      <c r="CL998" s="190">
        <f>'Litter calculation'!G$30+CK998</f>
        <v>43671</v>
      </c>
      <c r="CM998" s="193">
        <f t="shared" si="757"/>
        <v>7</v>
      </c>
      <c r="CN998" s="189">
        <f t="shared" si="748"/>
        <v>0.06</v>
      </c>
      <c r="CO998" s="194">
        <f t="shared" si="749"/>
        <v>0.02</v>
      </c>
      <c r="CP998" s="194">
        <f t="shared" si="750"/>
        <v>0.04</v>
      </c>
      <c r="CQ998" s="189">
        <f t="shared" si="751"/>
        <v>0.996</v>
      </c>
      <c r="CR998" s="189">
        <f t="shared" si="765"/>
        <v>9.9599999999999994E-2</v>
      </c>
      <c r="CS998" s="189">
        <f t="shared" si="765"/>
        <v>9.9599999999999994E-2</v>
      </c>
      <c r="CT998" s="189">
        <f t="shared" si="753"/>
        <v>1.6999999999999999E-3</v>
      </c>
      <c r="CU998" s="189">
        <f t="shared" si="766"/>
        <v>1.7000000000000001E-4</v>
      </c>
      <c r="CV998" s="189">
        <f t="shared" si="766"/>
        <v>1.7000000000000001E-4</v>
      </c>
      <c r="CW998" s="189">
        <f t="shared" si="755"/>
        <v>9.9999999999999995E-7</v>
      </c>
      <c r="CX998" s="189">
        <f t="shared" si="767"/>
        <v>9.9999999999999995E-8</v>
      </c>
      <c r="CY998" s="189">
        <f t="shared" si="767"/>
        <v>9.9999999999999995E-8</v>
      </c>
      <c r="CZ998" s="195">
        <f t="shared" si="758"/>
        <v>7.9746198193858246</v>
      </c>
      <c r="DA998" s="195">
        <f t="shared" si="759"/>
        <v>210.26899825233835</v>
      </c>
      <c r="DB998" s="195">
        <f t="shared" si="760"/>
        <v>2.8938206178946224</v>
      </c>
      <c r="DC998" s="195">
        <f t="shared" si="761"/>
        <v>149.87889854043709</v>
      </c>
      <c r="DD998" s="195">
        <f t="shared" si="762"/>
        <v>2.8250101732964401</v>
      </c>
      <c r="DE998" s="195">
        <f t="shared" si="763"/>
        <v>134.23592054204255</v>
      </c>
      <c r="DF998" s="195">
        <f t="shared" si="764"/>
        <v>508.07726794539491</v>
      </c>
    </row>
    <row r="999" spans="89:110" x14ac:dyDescent="0.2">
      <c r="CK999" s="189">
        <v>997</v>
      </c>
      <c r="CL999" s="190">
        <f>'Litter calculation'!G$30+CK999</f>
        <v>43672</v>
      </c>
      <c r="CM999" s="193">
        <f t="shared" si="757"/>
        <v>7</v>
      </c>
      <c r="CN999" s="189">
        <f t="shared" si="748"/>
        <v>0.06</v>
      </c>
      <c r="CO999" s="194">
        <f t="shared" si="749"/>
        <v>0.02</v>
      </c>
      <c r="CP999" s="194">
        <f t="shared" si="750"/>
        <v>0.04</v>
      </c>
      <c r="CQ999" s="189">
        <f t="shared" si="751"/>
        <v>0.996</v>
      </c>
      <c r="CR999" s="189">
        <f t="shared" si="765"/>
        <v>9.9599999999999994E-2</v>
      </c>
      <c r="CS999" s="189">
        <f t="shared" si="765"/>
        <v>9.9599999999999994E-2</v>
      </c>
      <c r="CT999" s="189">
        <f t="shared" si="753"/>
        <v>1.6999999999999999E-3</v>
      </c>
      <c r="CU999" s="189">
        <f t="shared" si="766"/>
        <v>1.7000000000000001E-4</v>
      </c>
      <c r="CV999" s="189">
        <f t="shared" si="766"/>
        <v>1.7000000000000001E-4</v>
      </c>
      <c r="CW999" s="189">
        <f t="shared" si="755"/>
        <v>9.9999999999999995E-7</v>
      </c>
      <c r="CX999" s="189">
        <f t="shared" si="767"/>
        <v>9.9999999999999995E-8</v>
      </c>
      <c r="CY999" s="189">
        <f t="shared" si="767"/>
        <v>9.9999999999999995E-8</v>
      </c>
      <c r="CZ999" s="195">
        <f t="shared" si="758"/>
        <v>8.0208344824913986</v>
      </c>
      <c r="DA999" s="195">
        <f t="shared" si="759"/>
        <v>210.26902798344523</v>
      </c>
      <c r="DB999" s="195">
        <f t="shared" si="760"/>
        <v>2.8953207102029186</v>
      </c>
      <c r="DC999" s="195">
        <f t="shared" si="761"/>
        <v>149.896891552548</v>
      </c>
      <c r="DD999" s="195">
        <f t="shared" si="762"/>
        <v>2.8285139623860633</v>
      </c>
      <c r="DE999" s="195">
        <f t="shared" si="763"/>
        <v>134.27192311845116</v>
      </c>
      <c r="DF999" s="195">
        <f t="shared" si="764"/>
        <v>508.18251180952473</v>
      </c>
    </row>
    <row r="1000" spans="89:110" x14ac:dyDescent="0.2">
      <c r="CK1000" s="189">
        <v>998</v>
      </c>
      <c r="CL1000" s="190">
        <f>'Litter calculation'!G$30+CK1000</f>
        <v>43673</v>
      </c>
      <c r="CM1000" s="193">
        <f t="shared" si="757"/>
        <v>7</v>
      </c>
      <c r="CN1000" s="189">
        <f t="shared" si="748"/>
        <v>0.06</v>
      </c>
      <c r="CO1000" s="194">
        <f t="shared" si="749"/>
        <v>0.02</v>
      </c>
      <c r="CP1000" s="194">
        <f t="shared" si="750"/>
        <v>0.04</v>
      </c>
      <c r="CQ1000" s="189">
        <f t="shared" si="751"/>
        <v>0.996</v>
      </c>
      <c r="CR1000" s="189">
        <f t="shared" si="765"/>
        <v>9.9599999999999994E-2</v>
      </c>
      <c r="CS1000" s="189">
        <f t="shared" si="765"/>
        <v>9.9599999999999994E-2</v>
      </c>
      <c r="CT1000" s="189">
        <f t="shared" si="753"/>
        <v>1.6999999999999999E-3</v>
      </c>
      <c r="CU1000" s="189">
        <f t="shared" si="766"/>
        <v>1.7000000000000001E-4</v>
      </c>
      <c r="CV1000" s="189">
        <f t="shared" si="766"/>
        <v>1.7000000000000001E-4</v>
      </c>
      <c r="CW1000" s="189">
        <f t="shared" si="755"/>
        <v>9.9999999999999995E-7</v>
      </c>
      <c r="CX1000" s="189">
        <f t="shared" si="767"/>
        <v>9.9999999999999995E-8</v>
      </c>
      <c r="CY1000" s="189">
        <f t="shared" si="767"/>
        <v>9.9999999999999995E-8</v>
      </c>
      <c r="CZ1000" s="195">
        <f t="shared" si="758"/>
        <v>8.0669706474120542</v>
      </c>
      <c r="DA1000" s="195">
        <f t="shared" si="759"/>
        <v>210.26905771452238</v>
      </c>
      <c r="DB1000" s="195">
        <f t="shared" si="760"/>
        <v>2.8968205475171978</v>
      </c>
      <c r="DC1000" s="195">
        <f t="shared" si="761"/>
        <v>149.91488456285961</v>
      </c>
      <c r="DD1000" s="195">
        <f t="shared" si="762"/>
        <v>2.8320171558821685</v>
      </c>
      <c r="DE1000" s="195">
        <f t="shared" si="763"/>
        <v>134.3079256912595</v>
      </c>
      <c r="DF1000" s="195">
        <f t="shared" si="764"/>
        <v>508.28767631945288</v>
      </c>
    </row>
    <row r="1001" spans="89:110" x14ac:dyDescent="0.2">
      <c r="CK1001" s="189">
        <v>999</v>
      </c>
      <c r="CL1001" s="190">
        <f>'Litter calculation'!G$30+CK1001</f>
        <v>43674</v>
      </c>
      <c r="CM1001" s="193">
        <f t="shared" si="757"/>
        <v>7</v>
      </c>
      <c r="CN1001" s="189">
        <f t="shared" si="748"/>
        <v>0.06</v>
      </c>
      <c r="CO1001" s="194">
        <f t="shared" si="749"/>
        <v>0.02</v>
      </c>
      <c r="CP1001" s="194">
        <f t="shared" si="750"/>
        <v>0.04</v>
      </c>
      <c r="CQ1001" s="189">
        <f t="shared" si="751"/>
        <v>0.996</v>
      </c>
      <c r="CR1001" s="189">
        <f t="shared" si="765"/>
        <v>9.9599999999999994E-2</v>
      </c>
      <c r="CS1001" s="189">
        <f t="shared" si="765"/>
        <v>9.9599999999999994E-2</v>
      </c>
      <c r="CT1001" s="189">
        <f t="shared" si="753"/>
        <v>1.6999999999999999E-3</v>
      </c>
      <c r="CU1001" s="189">
        <f t="shared" si="766"/>
        <v>1.7000000000000001E-4</v>
      </c>
      <c r="CV1001" s="189">
        <f t="shared" si="766"/>
        <v>1.7000000000000001E-4</v>
      </c>
      <c r="CW1001" s="189">
        <f t="shared" si="755"/>
        <v>9.9999999999999995E-7</v>
      </c>
      <c r="CX1001" s="189">
        <f t="shared" si="767"/>
        <v>9.9999999999999995E-8</v>
      </c>
      <c r="CY1001" s="189">
        <f t="shared" si="767"/>
        <v>9.9999999999999995E-8</v>
      </c>
      <c r="CZ1001" s="195">
        <f t="shared" si="758"/>
        <v>8.1130284474813426</v>
      </c>
      <c r="DA1001" s="195">
        <f t="shared" si="759"/>
        <v>210.2690874455698</v>
      </c>
      <c r="DB1001" s="195">
        <f t="shared" si="760"/>
        <v>2.8983201298808048</v>
      </c>
      <c r="DC1001" s="195">
        <f t="shared" si="761"/>
        <v>149.93287757137193</v>
      </c>
      <c r="DD1001" s="195">
        <f t="shared" si="762"/>
        <v>2.8355197538859973</v>
      </c>
      <c r="DE1001" s="195">
        <f t="shared" si="763"/>
        <v>134.34392826046761</v>
      </c>
      <c r="DF1001" s="195">
        <f t="shared" si="764"/>
        <v>508.39276160865745</v>
      </c>
    </row>
    <row r="1002" spans="89:110" x14ac:dyDescent="0.2">
      <c r="CK1002" s="189">
        <v>1000</v>
      </c>
      <c r="CL1002" s="190">
        <f>'Litter calculation'!G$30+CK1002</f>
        <v>43675</v>
      </c>
      <c r="CM1002" s="193">
        <f t="shared" si="757"/>
        <v>7</v>
      </c>
      <c r="CN1002" s="189">
        <f t="shared" si="748"/>
        <v>0.06</v>
      </c>
      <c r="CO1002" s="194">
        <f t="shared" si="749"/>
        <v>0.02</v>
      </c>
      <c r="CP1002" s="194">
        <f t="shared" si="750"/>
        <v>0.04</v>
      </c>
      <c r="CQ1002" s="189">
        <f t="shared" si="751"/>
        <v>0.996</v>
      </c>
      <c r="CR1002" s="189">
        <f t="shared" si="765"/>
        <v>9.9599999999999994E-2</v>
      </c>
      <c r="CS1002" s="189">
        <f t="shared" si="765"/>
        <v>9.9599999999999994E-2</v>
      </c>
      <c r="CT1002" s="189">
        <f t="shared" si="753"/>
        <v>1.6999999999999999E-3</v>
      </c>
      <c r="CU1002" s="189">
        <f t="shared" si="766"/>
        <v>1.7000000000000001E-4</v>
      </c>
      <c r="CV1002" s="189">
        <f t="shared" si="766"/>
        <v>1.7000000000000001E-4</v>
      </c>
      <c r="CW1002" s="189">
        <f t="shared" si="755"/>
        <v>9.9999999999999995E-7</v>
      </c>
      <c r="CX1002" s="189">
        <f t="shared" si="767"/>
        <v>9.9999999999999995E-8</v>
      </c>
      <c r="CY1002" s="189">
        <f t="shared" si="767"/>
        <v>9.9999999999999995E-8</v>
      </c>
      <c r="CZ1002" s="195">
        <f t="shared" si="758"/>
        <v>8.1590080158063358</v>
      </c>
      <c r="DA1002" s="195">
        <f t="shared" si="759"/>
        <v>210.26911717658749</v>
      </c>
      <c r="DB1002" s="195">
        <f t="shared" si="760"/>
        <v>2.8998194573370779</v>
      </c>
      <c r="DC1002" s="195">
        <f t="shared" si="761"/>
        <v>149.95087057808493</v>
      </c>
      <c r="DD1002" s="195">
        <f t="shared" si="762"/>
        <v>2.8390217564987754</v>
      </c>
      <c r="DE1002" s="195">
        <f t="shared" si="763"/>
        <v>134.37993082607545</v>
      </c>
      <c r="DF1002" s="195">
        <f t="shared" si="764"/>
        <v>508.49776781039003</v>
      </c>
    </row>
    <row r="1003" spans="89:110" x14ac:dyDescent="0.2">
      <c r="CK1003" s="189">
        <v>1001</v>
      </c>
      <c r="CL1003" s="190">
        <f>'Litter calculation'!G$30+CK1003</f>
        <v>43676</v>
      </c>
      <c r="CM1003" s="193">
        <f t="shared" si="757"/>
        <v>7</v>
      </c>
      <c r="CN1003" s="189">
        <f t="shared" si="748"/>
        <v>0.06</v>
      </c>
      <c r="CO1003" s="194">
        <f t="shared" si="749"/>
        <v>0.02</v>
      </c>
      <c r="CP1003" s="194">
        <f t="shared" si="750"/>
        <v>0.04</v>
      </c>
      <c r="CQ1003" s="189">
        <f t="shared" si="751"/>
        <v>0.996</v>
      </c>
      <c r="CR1003" s="189">
        <f t="shared" ref="CR1003:CS1022" si="768">IF($CM1003=12,$D$50,IF($CM1003&lt;=2,$D$50,IF($CM1003&lt;=5,$D$52,IF($CM1003&lt;=8,$D$54,$D$56))))</f>
        <v>9.9599999999999994E-2</v>
      </c>
      <c r="CS1003" s="189">
        <f t="shared" si="768"/>
        <v>9.9599999999999994E-2</v>
      </c>
      <c r="CT1003" s="189">
        <f t="shared" si="753"/>
        <v>1.6999999999999999E-3</v>
      </c>
      <c r="CU1003" s="189">
        <f t="shared" ref="CU1003:CV1022" si="769">IF($CM1003=12,$D$58,IF($CM1003&lt;=2,$D$58,IF($CM1003&lt;=5,$D$60,IF($CM1003&lt;=8,$D$62,$D$64))))</f>
        <v>1.7000000000000001E-4</v>
      </c>
      <c r="CV1003" s="189">
        <f t="shared" si="769"/>
        <v>1.7000000000000001E-4</v>
      </c>
      <c r="CW1003" s="189">
        <f t="shared" si="755"/>
        <v>9.9999999999999995E-7</v>
      </c>
      <c r="CX1003" s="189">
        <f t="shared" ref="CX1003:CY1022" si="770">IF($CM1003=12,$D$66,IF($CM1003&lt;=2,$D$66,IF($CM1003&lt;=5,$D$68,IF($CM1003&lt;=8,$D$70,$D$72))))</f>
        <v>9.9999999999999995E-8</v>
      </c>
      <c r="CY1003" s="189">
        <f t="shared" si="770"/>
        <v>9.9999999999999995E-8</v>
      </c>
      <c r="CZ1003" s="195">
        <f t="shared" si="758"/>
        <v>8.2049094852680202</v>
      </c>
      <c r="DA1003" s="195">
        <f t="shared" si="759"/>
        <v>210.26914690757545</v>
      </c>
      <c r="DB1003" s="195">
        <f t="shared" si="760"/>
        <v>2.9013185299293474</v>
      </c>
      <c r="DC1003" s="195">
        <f t="shared" si="761"/>
        <v>149.96886358299864</v>
      </c>
      <c r="DD1003" s="195">
        <f t="shared" si="762"/>
        <v>2.8425231638217103</v>
      </c>
      <c r="DE1003" s="195">
        <f t="shared" si="763"/>
        <v>134.41593338808303</v>
      </c>
      <c r="DF1003" s="195">
        <f t="shared" si="764"/>
        <v>508.60269505767621</v>
      </c>
    </row>
    <row r="1004" spans="89:110" x14ac:dyDescent="0.2">
      <c r="CK1004" s="189">
        <v>1002</v>
      </c>
      <c r="CL1004" s="190">
        <f>'Litter calculation'!G$30+CK1004</f>
        <v>43677</v>
      </c>
      <c r="CM1004" s="193">
        <f t="shared" si="757"/>
        <v>7</v>
      </c>
      <c r="CN1004" s="189">
        <f t="shared" si="748"/>
        <v>0.06</v>
      </c>
      <c r="CO1004" s="194">
        <f t="shared" si="749"/>
        <v>0.02</v>
      </c>
      <c r="CP1004" s="194">
        <f t="shared" si="750"/>
        <v>0.04</v>
      </c>
      <c r="CQ1004" s="189">
        <f t="shared" si="751"/>
        <v>0.996</v>
      </c>
      <c r="CR1004" s="189">
        <f t="shared" si="768"/>
        <v>9.9599999999999994E-2</v>
      </c>
      <c r="CS1004" s="189">
        <f t="shared" si="768"/>
        <v>9.9599999999999994E-2</v>
      </c>
      <c r="CT1004" s="189">
        <f t="shared" si="753"/>
        <v>1.6999999999999999E-3</v>
      </c>
      <c r="CU1004" s="189">
        <f t="shared" si="769"/>
        <v>1.7000000000000001E-4</v>
      </c>
      <c r="CV1004" s="189">
        <f t="shared" si="769"/>
        <v>1.7000000000000001E-4</v>
      </c>
      <c r="CW1004" s="189">
        <f t="shared" si="755"/>
        <v>9.9999999999999995E-7</v>
      </c>
      <c r="CX1004" s="189">
        <f t="shared" si="770"/>
        <v>9.9999999999999995E-8</v>
      </c>
      <c r="CY1004" s="189">
        <f t="shared" si="770"/>
        <v>9.9999999999999995E-8</v>
      </c>
      <c r="CZ1004" s="195">
        <f t="shared" si="758"/>
        <v>8.2507329885216727</v>
      </c>
      <c r="DA1004" s="195">
        <f t="shared" si="759"/>
        <v>210.26917663853368</v>
      </c>
      <c r="DB1004" s="195">
        <f t="shared" si="760"/>
        <v>2.9028173477009362</v>
      </c>
      <c r="DC1004" s="195">
        <f t="shared" si="761"/>
        <v>149.98685658611305</v>
      </c>
      <c r="DD1004" s="195">
        <f t="shared" si="762"/>
        <v>2.8460239759559927</v>
      </c>
      <c r="DE1004" s="195">
        <f t="shared" si="763"/>
        <v>134.45193594649035</v>
      </c>
      <c r="DF1004" s="195">
        <f t="shared" si="764"/>
        <v>508.7075434833157</v>
      </c>
    </row>
    <row r="1005" spans="89:110" x14ac:dyDescent="0.2">
      <c r="CK1005" s="189">
        <v>1003</v>
      </c>
      <c r="CL1005" s="190">
        <f>'Litter calculation'!G$30+CK1005</f>
        <v>43678</v>
      </c>
      <c r="CM1005" s="193">
        <f t="shared" si="757"/>
        <v>8</v>
      </c>
      <c r="CN1005" s="189">
        <f t="shared" si="748"/>
        <v>0.06</v>
      </c>
      <c r="CO1005" s="194">
        <f t="shared" si="749"/>
        <v>0.02</v>
      </c>
      <c r="CP1005" s="194">
        <f t="shared" si="750"/>
        <v>0.04</v>
      </c>
      <c r="CQ1005" s="189">
        <f t="shared" si="751"/>
        <v>0.996</v>
      </c>
      <c r="CR1005" s="189">
        <f t="shared" si="768"/>
        <v>9.9599999999999994E-2</v>
      </c>
      <c r="CS1005" s="189">
        <f t="shared" si="768"/>
        <v>9.9599999999999994E-2</v>
      </c>
      <c r="CT1005" s="189">
        <f t="shared" si="753"/>
        <v>1.6999999999999999E-3</v>
      </c>
      <c r="CU1005" s="189">
        <f t="shared" si="769"/>
        <v>1.7000000000000001E-4</v>
      </c>
      <c r="CV1005" s="189">
        <f t="shared" si="769"/>
        <v>1.7000000000000001E-4</v>
      </c>
      <c r="CW1005" s="189">
        <f t="shared" si="755"/>
        <v>9.9999999999999995E-7</v>
      </c>
      <c r="CX1005" s="189">
        <f t="shared" si="770"/>
        <v>9.9999999999999995E-8</v>
      </c>
      <c r="CY1005" s="189">
        <f t="shared" si="770"/>
        <v>9.9999999999999995E-8</v>
      </c>
      <c r="CZ1005" s="195">
        <f t="shared" si="758"/>
        <v>8.29647865799725</v>
      </c>
      <c r="DA1005" s="195">
        <f t="shared" si="759"/>
        <v>210.26920636946218</v>
      </c>
      <c r="DB1005" s="195">
        <f t="shared" si="760"/>
        <v>2.904315910695161</v>
      </c>
      <c r="DC1005" s="195">
        <f t="shared" si="761"/>
        <v>150.00484958742817</v>
      </c>
      <c r="DD1005" s="195">
        <f t="shared" si="762"/>
        <v>2.8495241930027961</v>
      </c>
      <c r="DE1005" s="195">
        <f t="shared" si="763"/>
        <v>134.48793850129744</v>
      </c>
      <c r="DF1005" s="195">
        <f t="shared" si="764"/>
        <v>508.81231321988304</v>
      </c>
    </row>
    <row r="1006" spans="89:110" x14ac:dyDescent="0.2">
      <c r="CK1006" s="189">
        <v>1004</v>
      </c>
      <c r="CL1006" s="190">
        <f>'Litter calculation'!G$30+CK1006</f>
        <v>43679</v>
      </c>
      <c r="CM1006" s="193">
        <f t="shared" si="757"/>
        <v>8</v>
      </c>
      <c r="CN1006" s="189">
        <f t="shared" si="748"/>
        <v>0.06</v>
      </c>
      <c r="CO1006" s="194">
        <f t="shared" si="749"/>
        <v>0.02</v>
      </c>
      <c r="CP1006" s="194">
        <f t="shared" si="750"/>
        <v>0.04</v>
      </c>
      <c r="CQ1006" s="189">
        <f t="shared" si="751"/>
        <v>0.996</v>
      </c>
      <c r="CR1006" s="189">
        <f t="shared" si="768"/>
        <v>9.9599999999999994E-2</v>
      </c>
      <c r="CS1006" s="189">
        <f t="shared" si="768"/>
        <v>9.9599999999999994E-2</v>
      </c>
      <c r="CT1006" s="189">
        <f t="shared" si="753"/>
        <v>1.6999999999999999E-3</v>
      </c>
      <c r="CU1006" s="189">
        <f t="shared" si="769"/>
        <v>1.7000000000000001E-4</v>
      </c>
      <c r="CV1006" s="189">
        <f t="shared" si="769"/>
        <v>1.7000000000000001E-4</v>
      </c>
      <c r="CW1006" s="189">
        <f t="shared" si="755"/>
        <v>9.9999999999999995E-7</v>
      </c>
      <c r="CX1006" s="189">
        <f t="shared" si="770"/>
        <v>9.9999999999999995E-8</v>
      </c>
      <c r="CY1006" s="189">
        <f t="shared" si="770"/>
        <v>9.9999999999999995E-8</v>
      </c>
      <c r="CZ1006" s="195">
        <f t="shared" si="758"/>
        <v>8.342146625899769</v>
      </c>
      <c r="DA1006" s="195">
        <f t="shared" si="759"/>
        <v>210.26923610036093</v>
      </c>
      <c r="DB1006" s="195">
        <f t="shared" si="760"/>
        <v>2.9058142189553298</v>
      </c>
      <c r="DC1006" s="195">
        <f t="shared" si="761"/>
        <v>150.02284258694397</v>
      </c>
      <c r="DD1006" s="195">
        <f t="shared" si="762"/>
        <v>2.8530238150632772</v>
      </c>
      <c r="DE1006" s="195">
        <f t="shared" si="763"/>
        <v>134.52394105250426</v>
      </c>
      <c r="DF1006" s="195">
        <f t="shared" si="764"/>
        <v>508.91700439972755</v>
      </c>
    </row>
    <row r="1007" spans="89:110" x14ac:dyDescent="0.2">
      <c r="CK1007" s="189">
        <v>1005</v>
      </c>
      <c r="CL1007" s="190">
        <f>'Litter calculation'!G$30+CK1007</f>
        <v>43680</v>
      </c>
      <c r="CM1007" s="193">
        <f t="shared" si="757"/>
        <v>8</v>
      </c>
      <c r="CN1007" s="189">
        <f t="shared" si="748"/>
        <v>0.06</v>
      </c>
      <c r="CO1007" s="194">
        <f t="shared" si="749"/>
        <v>0.02</v>
      </c>
      <c r="CP1007" s="194">
        <f t="shared" si="750"/>
        <v>0.04</v>
      </c>
      <c r="CQ1007" s="189">
        <f t="shared" si="751"/>
        <v>0.996</v>
      </c>
      <c r="CR1007" s="189">
        <f t="shared" si="768"/>
        <v>9.9599999999999994E-2</v>
      </c>
      <c r="CS1007" s="189">
        <f t="shared" si="768"/>
        <v>9.9599999999999994E-2</v>
      </c>
      <c r="CT1007" s="189">
        <f t="shared" si="753"/>
        <v>1.6999999999999999E-3</v>
      </c>
      <c r="CU1007" s="189">
        <f t="shared" si="769"/>
        <v>1.7000000000000001E-4</v>
      </c>
      <c r="CV1007" s="189">
        <f t="shared" si="769"/>
        <v>1.7000000000000001E-4</v>
      </c>
      <c r="CW1007" s="189">
        <f t="shared" si="755"/>
        <v>9.9999999999999995E-7</v>
      </c>
      <c r="CX1007" s="189">
        <f t="shared" si="770"/>
        <v>9.9999999999999995E-8</v>
      </c>
      <c r="CY1007" s="189">
        <f t="shared" si="770"/>
        <v>9.9999999999999995E-8</v>
      </c>
      <c r="CZ1007" s="195">
        <f t="shared" si="758"/>
        <v>8.3877370242096898</v>
      </c>
      <c r="DA1007" s="195">
        <f t="shared" si="759"/>
        <v>210.26926583122994</v>
      </c>
      <c r="DB1007" s="195">
        <f t="shared" si="760"/>
        <v>2.9073122725247433</v>
      </c>
      <c r="DC1007" s="195">
        <f t="shared" si="761"/>
        <v>150.04083558466047</v>
      </c>
      <c r="DD1007" s="195">
        <f t="shared" si="762"/>
        <v>2.8565228422385744</v>
      </c>
      <c r="DE1007" s="195">
        <f t="shared" si="763"/>
        <v>134.55994360011081</v>
      </c>
      <c r="DF1007" s="195">
        <f t="shared" si="764"/>
        <v>509.02161715497425</v>
      </c>
    </row>
    <row r="1008" spans="89:110" x14ac:dyDescent="0.2">
      <c r="CK1008" s="189">
        <v>1006</v>
      </c>
      <c r="CL1008" s="190">
        <f>'Litter calculation'!G$30+CK1008</f>
        <v>43681</v>
      </c>
      <c r="CM1008" s="193">
        <f t="shared" si="757"/>
        <v>8</v>
      </c>
      <c r="CN1008" s="189">
        <f t="shared" si="748"/>
        <v>0.06</v>
      </c>
      <c r="CO1008" s="194">
        <f t="shared" si="749"/>
        <v>0.02</v>
      </c>
      <c r="CP1008" s="194">
        <f t="shared" si="750"/>
        <v>0.04</v>
      </c>
      <c r="CQ1008" s="189">
        <f t="shared" si="751"/>
        <v>0.996</v>
      </c>
      <c r="CR1008" s="189">
        <f t="shared" si="768"/>
        <v>9.9599999999999994E-2</v>
      </c>
      <c r="CS1008" s="189">
        <f t="shared" si="768"/>
        <v>9.9599999999999994E-2</v>
      </c>
      <c r="CT1008" s="189">
        <f t="shared" si="753"/>
        <v>1.6999999999999999E-3</v>
      </c>
      <c r="CU1008" s="189">
        <f t="shared" si="769"/>
        <v>1.7000000000000001E-4</v>
      </c>
      <c r="CV1008" s="189">
        <f t="shared" si="769"/>
        <v>1.7000000000000001E-4</v>
      </c>
      <c r="CW1008" s="189">
        <f t="shared" si="755"/>
        <v>9.9999999999999995E-7</v>
      </c>
      <c r="CX1008" s="189">
        <f t="shared" si="770"/>
        <v>9.9999999999999995E-8</v>
      </c>
      <c r="CY1008" s="189">
        <f t="shared" si="770"/>
        <v>9.9999999999999995E-8</v>
      </c>
      <c r="CZ1008" s="195">
        <f t="shared" si="758"/>
        <v>8.4332499846832931</v>
      </c>
      <c r="DA1008" s="195">
        <f t="shared" si="759"/>
        <v>210.26929556206923</v>
      </c>
      <c r="DB1008" s="195">
        <f t="shared" si="760"/>
        <v>2.908810071446696</v>
      </c>
      <c r="DC1008" s="195">
        <f t="shared" si="761"/>
        <v>150.05882858057768</v>
      </c>
      <c r="DD1008" s="195">
        <f t="shared" si="762"/>
        <v>2.8600212746298102</v>
      </c>
      <c r="DE1008" s="195">
        <f t="shared" si="763"/>
        <v>134.59594614411714</v>
      </c>
      <c r="DF1008" s="195">
        <f t="shared" si="764"/>
        <v>509.12615161752387</v>
      </c>
    </row>
    <row r="1009" spans="89:110" x14ac:dyDescent="0.2">
      <c r="CK1009" s="189">
        <v>1007</v>
      </c>
      <c r="CL1009" s="190">
        <f>'Litter calculation'!G$30+CK1009</f>
        <v>43682</v>
      </c>
      <c r="CM1009" s="193">
        <f t="shared" si="757"/>
        <v>8</v>
      </c>
      <c r="CN1009" s="189">
        <f t="shared" si="748"/>
        <v>0.06</v>
      </c>
      <c r="CO1009" s="194">
        <f t="shared" si="749"/>
        <v>0.02</v>
      </c>
      <c r="CP1009" s="194">
        <f t="shared" si="750"/>
        <v>0.04</v>
      </c>
      <c r="CQ1009" s="189">
        <f t="shared" si="751"/>
        <v>0.996</v>
      </c>
      <c r="CR1009" s="189">
        <f t="shared" si="768"/>
        <v>9.9599999999999994E-2</v>
      </c>
      <c r="CS1009" s="189">
        <f t="shared" si="768"/>
        <v>9.9599999999999994E-2</v>
      </c>
      <c r="CT1009" s="189">
        <f t="shared" si="753"/>
        <v>1.6999999999999999E-3</v>
      </c>
      <c r="CU1009" s="189">
        <f t="shared" si="769"/>
        <v>1.7000000000000001E-4</v>
      </c>
      <c r="CV1009" s="189">
        <f t="shared" si="769"/>
        <v>1.7000000000000001E-4</v>
      </c>
      <c r="CW1009" s="189">
        <f t="shared" si="755"/>
        <v>9.9999999999999995E-7</v>
      </c>
      <c r="CX1009" s="189">
        <f t="shared" si="770"/>
        <v>9.9999999999999995E-8</v>
      </c>
      <c r="CY1009" s="189">
        <f t="shared" si="770"/>
        <v>9.9999999999999995E-8</v>
      </c>
      <c r="CZ1009" s="195">
        <f t="shared" si="758"/>
        <v>8.4786856388530669</v>
      </c>
      <c r="DA1009" s="195">
        <f t="shared" si="759"/>
        <v>210.26932529287879</v>
      </c>
      <c r="DB1009" s="195">
        <f t="shared" si="760"/>
        <v>2.9103076157644736</v>
      </c>
      <c r="DC1009" s="195">
        <f t="shared" si="761"/>
        <v>150.0768215746956</v>
      </c>
      <c r="DD1009" s="195">
        <f t="shared" si="762"/>
        <v>2.8635191123380888</v>
      </c>
      <c r="DE1009" s="195">
        <f t="shared" si="763"/>
        <v>134.63194868452319</v>
      </c>
      <c r="DF1009" s="195">
        <f t="shared" si="764"/>
        <v>509.23060791905328</v>
      </c>
    </row>
    <row r="1010" spans="89:110" x14ac:dyDescent="0.2">
      <c r="CK1010" s="189">
        <v>1008</v>
      </c>
      <c r="CL1010" s="190">
        <f>'Litter calculation'!G$30+CK1010</f>
        <v>43683</v>
      </c>
      <c r="CM1010" s="193">
        <f t="shared" si="757"/>
        <v>8</v>
      </c>
      <c r="CN1010" s="189">
        <f t="shared" si="748"/>
        <v>0.06</v>
      </c>
      <c r="CO1010" s="194">
        <f t="shared" si="749"/>
        <v>0.02</v>
      </c>
      <c r="CP1010" s="194">
        <f t="shared" si="750"/>
        <v>0.04</v>
      </c>
      <c r="CQ1010" s="189">
        <f t="shared" si="751"/>
        <v>0.996</v>
      </c>
      <c r="CR1010" s="189">
        <f t="shared" si="768"/>
        <v>9.9599999999999994E-2</v>
      </c>
      <c r="CS1010" s="189">
        <f t="shared" si="768"/>
        <v>9.9599999999999994E-2</v>
      </c>
      <c r="CT1010" s="189">
        <f t="shared" si="753"/>
        <v>1.6999999999999999E-3</v>
      </c>
      <c r="CU1010" s="189">
        <f t="shared" si="769"/>
        <v>1.7000000000000001E-4</v>
      </c>
      <c r="CV1010" s="189">
        <f t="shared" si="769"/>
        <v>1.7000000000000001E-4</v>
      </c>
      <c r="CW1010" s="189">
        <f t="shared" si="755"/>
        <v>9.9999999999999995E-7</v>
      </c>
      <c r="CX1010" s="189">
        <f t="shared" si="770"/>
        <v>9.9999999999999995E-8</v>
      </c>
      <c r="CY1010" s="189">
        <f t="shared" si="770"/>
        <v>9.9999999999999995E-8</v>
      </c>
      <c r="CZ1010" s="195">
        <f t="shared" si="758"/>
        <v>8.524044118028085</v>
      </c>
      <c r="DA1010" s="195">
        <f t="shared" si="759"/>
        <v>210.26935502365862</v>
      </c>
      <c r="DB1010" s="195">
        <f t="shared" si="760"/>
        <v>2.9118049055213557</v>
      </c>
      <c r="DC1010" s="195">
        <f t="shared" si="761"/>
        <v>150.0948145670142</v>
      </c>
      <c r="DD1010" s="195">
        <f t="shared" si="762"/>
        <v>2.8670163554644978</v>
      </c>
      <c r="DE1010" s="195">
        <f t="shared" si="763"/>
        <v>134.66795122132899</v>
      </c>
      <c r="DF1010" s="195">
        <f t="shared" si="764"/>
        <v>509.33498619101579</v>
      </c>
    </row>
    <row r="1011" spans="89:110" x14ac:dyDescent="0.2">
      <c r="CK1011" s="189">
        <v>1009</v>
      </c>
      <c r="CL1011" s="190">
        <f>'Litter calculation'!G$30+CK1011</f>
        <v>43684</v>
      </c>
      <c r="CM1011" s="193">
        <f t="shared" si="757"/>
        <v>8</v>
      </c>
      <c r="CN1011" s="189">
        <f t="shared" si="748"/>
        <v>0.06</v>
      </c>
      <c r="CO1011" s="194">
        <f t="shared" si="749"/>
        <v>0.02</v>
      </c>
      <c r="CP1011" s="194">
        <f t="shared" si="750"/>
        <v>0.04</v>
      </c>
      <c r="CQ1011" s="189">
        <f t="shared" si="751"/>
        <v>0.996</v>
      </c>
      <c r="CR1011" s="189">
        <f t="shared" si="768"/>
        <v>9.9599999999999994E-2</v>
      </c>
      <c r="CS1011" s="189">
        <f t="shared" si="768"/>
        <v>9.9599999999999994E-2</v>
      </c>
      <c r="CT1011" s="189">
        <f t="shared" si="753"/>
        <v>1.6999999999999999E-3</v>
      </c>
      <c r="CU1011" s="189">
        <f t="shared" si="769"/>
        <v>1.7000000000000001E-4</v>
      </c>
      <c r="CV1011" s="189">
        <f t="shared" si="769"/>
        <v>1.7000000000000001E-4</v>
      </c>
      <c r="CW1011" s="189">
        <f t="shared" si="755"/>
        <v>9.9999999999999995E-7</v>
      </c>
      <c r="CX1011" s="189">
        <f t="shared" si="770"/>
        <v>9.9999999999999995E-8</v>
      </c>
      <c r="CY1011" s="189">
        <f t="shared" si="770"/>
        <v>9.9999999999999995E-8</v>
      </c>
      <c r="CZ1011" s="195">
        <f t="shared" si="758"/>
        <v>8.5693255532943819</v>
      </c>
      <c r="DA1011" s="195">
        <f t="shared" si="759"/>
        <v>210.26938475440872</v>
      </c>
      <c r="DB1011" s="195">
        <f t="shared" si="760"/>
        <v>2.9133019407606136</v>
      </c>
      <c r="DC1011" s="195">
        <f t="shared" si="761"/>
        <v>150.1128075575335</v>
      </c>
      <c r="DD1011" s="195">
        <f t="shared" si="762"/>
        <v>2.8705130041101077</v>
      </c>
      <c r="DE1011" s="195">
        <f t="shared" si="763"/>
        <v>134.70395375453455</v>
      </c>
      <c r="DF1011" s="195">
        <f t="shared" si="764"/>
        <v>509.43928656464186</v>
      </c>
    </row>
    <row r="1012" spans="89:110" x14ac:dyDescent="0.2">
      <c r="CK1012" s="189">
        <v>1010</v>
      </c>
      <c r="CL1012" s="190">
        <f>'Litter calculation'!G$30+CK1012</f>
        <v>43685</v>
      </c>
      <c r="CM1012" s="193">
        <f t="shared" si="757"/>
        <v>8</v>
      </c>
      <c r="CN1012" s="189">
        <f t="shared" si="748"/>
        <v>0.06</v>
      </c>
      <c r="CO1012" s="194">
        <f t="shared" si="749"/>
        <v>0.02</v>
      </c>
      <c r="CP1012" s="194">
        <f t="shared" si="750"/>
        <v>0.04</v>
      </c>
      <c r="CQ1012" s="189">
        <f t="shared" si="751"/>
        <v>0.996</v>
      </c>
      <c r="CR1012" s="189">
        <f t="shared" si="768"/>
        <v>9.9599999999999994E-2</v>
      </c>
      <c r="CS1012" s="189">
        <f t="shared" si="768"/>
        <v>9.9599999999999994E-2</v>
      </c>
      <c r="CT1012" s="189">
        <f t="shared" si="753"/>
        <v>1.6999999999999999E-3</v>
      </c>
      <c r="CU1012" s="189">
        <f t="shared" si="769"/>
        <v>1.7000000000000001E-4</v>
      </c>
      <c r="CV1012" s="189">
        <f t="shared" si="769"/>
        <v>1.7000000000000001E-4</v>
      </c>
      <c r="CW1012" s="189">
        <f t="shared" si="755"/>
        <v>9.9999999999999995E-7</v>
      </c>
      <c r="CX1012" s="189">
        <f t="shared" si="770"/>
        <v>9.9999999999999995E-8</v>
      </c>
      <c r="CY1012" s="189">
        <f t="shared" si="770"/>
        <v>9.9999999999999995E-8</v>
      </c>
      <c r="CZ1012" s="195">
        <f t="shared" si="758"/>
        <v>8.6145300755153382</v>
      </c>
      <c r="DA1012" s="195">
        <f t="shared" si="759"/>
        <v>210.26941448512909</v>
      </c>
      <c r="DB1012" s="195">
        <f t="shared" si="760"/>
        <v>2.914798721525512</v>
      </c>
      <c r="DC1012" s="195">
        <f t="shared" si="761"/>
        <v>150.13080054625351</v>
      </c>
      <c r="DD1012" s="195">
        <f t="shared" si="762"/>
        <v>2.8740090583759716</v>
      </c>
      <c r="DE1012" s="195">
        <f t="shared" si="763"/>
        <v>134.73995628413985</v>
      </c>
      <c r="DF1012" s="195">
        <f t="shared" si="764"/>
        <v>509.54350917093927</v>
      </c>
    </row>
    <row r="1013" spans="89:110" x14ac:dyDescent="0.2">
      <c r="CK1013" s="189">
        <v>1011</v>
      </c>
      <c r="CL1013" s="190">
        <f>'Litter calculation'!G$30+CK1013</f>
        <v>43686</v>
      </c>
      <c r="CM1013" s="193">
        <f t="shared" si="757"/>
        <v>8</v>
      </c>
      <c r="CN1013" s="189">
        <f t="shared" si="748"/>
        <v>0.06</v>
      </c>
      <c r="CO1013" s="194">
        <f t="shared" si="749"/>
        <v>0.02</v>
      </c>
      <c r="CP1013" s="194">
        <f t="shared" si="750"/>
        <v>0.04</v>
      </c>
      <c r="CQ1013" s="189">
        <f t="shared" si="751"/>
        <v>0.996</v>
      </c>
      <c r="CR1013" s="189">
        <f t="shared" si="768"/>
        <v>9.9599999999999994E-2</v>
      </c>
      <c r="CS1013" s="189">
        <f t="shared" si="768"/>
        <v>9.9599999999999994E-2</v>
      </c>
      <c r="CT1013" s="189">
        <f t="shared" si="753"/>
        <v>1.6999999999999999E-3</v>
      </c>
      <c r="CU1013" s="189">
        <f t="shared" si="769"/>
        <v>1.7000000000000001E-4</v>
      </c>
      <c r="CV1013" s="189">
        <f t="shared" si="769"/>
        <v>1.7000000000000001E-4</v>
      </c>
      <c r="CW1013" s="189">
        <f t="shared" si="755"/>
        <v>9.9999999999999995E-7</v>
      </c>
      <c r="CX1013" s="189">
        <f t="shared" si="770"/>
        <v>9.9999999999999995E-8</v>
      </c>
      <c r="CY1013" s="189">
        <f t="shared" si="770"/>
        <v>9.9999999999999995E-8</v>
      </c>
      <c r="CZ1013" s="195">
        <f t="shared" si="758"/>
        <v>8.6596578153320554</v>
      </c>
      <c r="DA1013" s="195">
        <f t="shared" si="759"/>
        <v>210.26944421581973</v>
      </c>
      <c r="DB1013" s="195">
        <f t="shared" si="760"/>
        <v>2.9162952478593076</v>
      </c>
      <c r="DC1013" s="195">
        <f t="shared" si="761"/>
        <v>150.14879353317423</v>
      </c>
      <c r="DD1013" s="195">
        <f t="shared" si="762"/>
        <v>2.8775045183631254</v>
      </c>
      <c r="DE1013" s="195">
        <f t="shared" si="763"/>
        <v>134.77595881014489</v>
      </c>
      <c r="DF1013" s="195">
        <f t="shared" si="764"/>
        <v>509.64765414069336</v>
      </c>
    </row>
    <row r="1014" spans="89:110" x14ac:dyDescent="0.2">
      <c r="CK1014" s="189">
        <v>1012</v>
      </c>
      <c r="CL1014" s="190">
        <f>'Litter calculation'!G$30+CK1014</f>
        <v>43687</v>
      </c>
      <c r="CM1014" s="193">
        <f t="shared" si="757"/>
        <v>8</v>
      </c>
      <c r="CN1014" s="189">
        <f t="shared" si="748"/>
        <v>0.06</v>
      </c>
      <c r="CO1014" s="194">
        <f t="shared" si="749"/>
        <v>0.02</v>
      </c>
      <c r="CP1014" s="194">
        <f t="shared" si="750"/>
        <v>0.04</v>
      </c>
      <c r="CQ1014" s="189">
        <f t="shared" si="751"/>
        <v>0.996</v>
      </c>
      <c r="CR1014" s="189">
        <f t="shared" si="768"/>
        <v>9.9599999999999994E-2</v>
      </c>
      <c r="CS1014" s="189">
        <f t="shared" si="768"/>
        <v>9.9599999999999994E-2</v>
      </c>
      <c r="CT1014" s="189">
        <f t="shared" si="753"/>
        <v>1.6999999999999999E-3</v>
      </c>
      <c r="CU1014" s="189">
        <f t="shared" si="769"/>
        <v>1.7000000000000001E-4</v>
      </c>
      <c r="CV1014" s="189">
        <f t="shared" si="769"/>
        <v>1.7000000000000001E-4</v>
      </c>
      <c r="CW1014" s="189">
        <f t="shared" si="755"/>
        <v>9.9999999999999995E-7</v>
      </c>
      <c r="CX1014" s="189">
        <f t="shared" si="770"/>
        <v>9.9999999999999995E-8</v>
      </c>
      <c r="CY1014" s="189">
        <f t="shared" si="770"/>
        <v>9.9999999999999995E-8</v>
      </c>
      <c r="CZ1014" s="195">
        <f t="shared" si="758"/>
        <v>8.7047089031637306</v>
      </c>
      <c r="DA1014" s="195">
        <f t="shared" si="759"/>
        <v>210.26947394648064</v>
      </c>
      <c r="DB1014" s="195">
        <f t="shared" si="760"/>
        <v>2.9177915198052498</v>
      </c>
      <c r="DC1014" s="195">
        <f t="shared" si="761"/>
        <v>150.16678651829565</v>
      </c>
      <c r="DD1014" s="195">
        <f t="shared" si="762"/>
        <v>2.8809993841725876</v>
      </c>
      <c r="DE1014" s="195">
        <f t="shared" si="763"/>
        <v>134.81196133254969</v>
      </c>
      <c r="DF1014" s="195">
        <f t="shared" si="764"/>
        <v>509.75172160446755</v>
      </c>
    </row>
    <row r="1015" spans="89:110" x14ac:dyDescent="0.2">
      <c r="CK1015" s="189">
        <v>1013</v>
      </c>
      <c r="CL1015" s="190">
        <f>'Litter calculation'!G$30+CK1015</f>
        <v>43688</v>
      </c>
      <c r="CM1015" s="193">
        <f t="shared" si="757"/>
        <v>8</v>
      </c>
      <c r="CN1015" s="189">
        <f t="shared" si="748"/>
        <v>0.06</v>
      </c>
      <c r="CO1015" s="194">
        <f t="shared" si="749"/>
        <v>0.02</v>
      </c>
      <c r="CP1015" s="194">
        <f t="shared" si="750"/>
        <v>0.04</v>
      </c>
      <c r="CQ1015" s="189">
        <f t="shared" si="751"/>
        <v>0.996</v>
      </c>
      <c r="CR1015" s="189">
        <f t="shared" si="768"/>
        <v>9.9599999999999994E-2</v>
      </c>
      <c r="CS1015" s="189">
        <f t="shared" si="768"/>
        <v>9.9599999999999994E-2</v>
      </c>
      <c r="CT1015" s="189">
        <f t="shared" si="753"/>
        <v>1.6999999999999999E-3</v>
      </c>
      <c r="CU1015" s="189">
        <f t="shared" si="769"/>
        <v>1.7000000000000001E-4</v>
      </c>
      <c r="CV1015" s="189">
        <f t="shared" si="769"/>
        <v>1.7000000000000001E-4</v>
      </c>
      <c r="CW1015" s="189">
        <f t="shared" si="755"/>
        <v>9.9999999999999995E-7</v>
      </c>
      <c r="CX1015" s="189">
        <f t="shared" si="770"/>
        <v>9.9999999999999995E-8</v>
      </c>
      <c r="CY1015" s="189">
        <f t="shared" si="770"/>
        <v>9.9999999999999995E-8</v>
      </c>
      <c r="CZ1015" s="195">
        <f t="shared" si="758"/>
        <v>8.7496834692080405</v>
      </c>
      <c r="DA1015" s="195">
        <f t="shared" si="759"/>
        <v>210.26950367711183</v>
      </c>
      <c r="DB1015" s="195">
        <f t="shared" si="760"/>
        <v>2.9192875374065812</v>
      </c>
      <c r="DC1015" s="195">
        <f t="shared" si="761"/>
        <v>150.18477950161775</v>
      </c>
      <c r="DD1015" s="195">
        <f t="shared" si="762"/>
        <v>2.8844936559053602</v>
      </c>
      <c r="DE1015" s="195">
        <f t="shared" si="763"/>
        <v>134.84796385135422</v>
      </c>
      <c r="DF1015" s="195">
        <f t="shared" si="764"/>
        <v>509.85571169260379</v>
      </c>
    </row>
    <row r="1016" spans="89:110" x14ac:dyDescent="0.2">
      <c r="CK1016" s="189">
        <v>1014</v>
      </c>
      <c r="CL1016" s="190">
        <f>'Litter calculation'!G$30+CK1016</f>
        <v>43689</v>
      </c>
      <c r="CM1016" s="193">
        <f t="shared" si="757"/>
        <v>8</v>
      </c>
      <c r="CN1016" s="189">
        <f t="shared" si="748"/>
        <v>0.06</v>
      </c>
      <c r="CO1016" s="194">
        <f t="shared" si="749"/>
        <v>0.02</v>
      </c>
      <c r="CP1016" s="194">
        <f t="shared" si="750"/>
        <v>0.04</v>
      </c>
      <c r="CQ1016" s="189">
        <f t="shared" si="751"/>
        <v>0.996</v>
      </c>
      <c r="CR1016" s="189">
        <f t="shared" si="768"/>
        <v>9.9599999999999994E-2</v>
      </c>
      <c r="CS1016" s="189">
        <f t="shared" si="768"/>
        <v>9.9599999999999994E-2</v>
      </c>
      <c r="CT1016" s="189">
        <f t="shared" si="753"/>
        <v>1.6999999999999999E-3</v>
      </c>
      <c r="CU1016" s="189">
        <f t="shared" si="769"/>
        <v>1.7000000000000001E-4</v>
      </c>
      <c r="CV1016" s="189">
        <f t="shared" si="769"/>
        <v>1.7000000000000001E-4</v>
      </c>
      <c r="CW1016" s="189">
        <f t="shared" si="755"/>
        <v>9.9999999999999995E-7</v>
      </c>
      <c r="CX1016" s="189">
        <f t="shared" si="770"/>
        <v>9.9999999999999995E-8</v>
      </c>
      <c r="CY1016" s="189">
        <f t="shared" si="770"/>
        <v>9.9999999999999995E-8</v>
      </c>
      <c r="CZ1016" s="195">
        <f t="shared" si="758"/>
        <v>8.7945816434415125</v>
      </c>
      <c r="DA1016" s="195">
        <f t="shared" si="759"/>
        <v>210.26953340771328</v>
      </c>
      <c r="DB1016" s="195">
        <f t="shared" si="760"/>
        <v>2.9207833007065367</v>
      </c>
      <c r="DC1016" s="195">
        <f t="shared" si="761"/>
        <v>150.20277248314056</v>
      </c>
      <c r="DD1016" s="195">
        <f t="shared" si="762"/>
        <v>2.8879873336624278</v>
      </c>
      <c r="DE1016" s="195">
        <f t="shared" si="763"/>
        <v>134.8839663665585</v>
      </c>
      <c r="DF1016" s="195">
        <f t="shared" si="764"/>
        <v>509.95962453522282</v>
      </c>
    </row>
    <row r="1017" spans="89:110" x14ac:dyDescent="0.2">
      <c r="CK1017" s="189">
        <v>1015</v>
      </c>
      <c r="CL1017" s="190">
        <f>'Litter calculation'!G$30+CK1017</f>
        <v>43690</v>
      </c>
      <c r="CM1017" s="193">
        <f t="shared" si="757"/>
        <v>8</v>
      </c>
      <c r="CN1017" s="189">
        <f t="shared" si="748"/>
        <v>0.06</v>
      </c>
      <c r="CO1017" s="194">
        <f t="shared" si="749"/>
        <v>0.02</v>
      </c>
      <c r="CP1017" s="194">
        <f t="shared" si="750"/>
        <v>0.04</v>
      </c>
      <c r="CQ1017" s="189">
        <f t="shared" si="751"/>
        <v>0.996</v>
      </c>
      <c r="CR1017" s="189">
        <f t="shared" si="768"/>
        <v>9.9599999999999994E-2</v>
      </c>
      <c r="CS1017" s="189">
        <f t="shared" si="768"/>
        <v>9.9599999999999994E-2</v>
      </c>
      <c r="CT1017" s="189">
        <f t="shared" si="753"/>
        <v>1.6999999999999999E-3</v>
      </c>
      <c r="CU1017" s="189">
        <f t="shared" si="769"/>
        <v>1.7000000000000001E-4</v>
      </c>
      <c r="CV1017" s="189">
        <f t="shared" si="769"/>
        <v>1.7000000000000001E-4</v>
      </c>
      <c r="CW1017" s="189">
        <f t="shared" si="755"/>
        <v>9.9999999999999995E-7</v>
      </c>
      <c r="CX1017" s="189">
        <f t="shared" si="770"/>
        <v>9.9999999999999995E-8</v>
      </c>
      <c r="CY1017" s="189">
        <f t="shared" si="770"/>
        <v>9.9999999999999995E-8</v>
      </c>
      <c r="CZ1017" s="195">
        <f t="shared" si="758"/>
        <v>8.8394035556199011</v>
      </c>
      <c r="DA1017" s="195">
        <f t="shared" si="759"/>
        <v>210.26956313828501</v>
      </c>
      <c r="DB1017" s="195">
        <f t="shared" si="760"/>
        <v>2.9222788097483439</v>
      </c>
      <c r="DC1017" s="195">
        <f t="shared" si="761"/>
        <v>150.22076546286408</v>
      </c>
      <c r="DD1017" s="195">
        <f t="shared" si="762"/>
        <v>2.8914804175447575</v>
      </c>
      <c r="DE1017" s="195">
        <f t="shared" si="763"/>
        <v>134.91996887816254</v>
      </c>
      <c r="DF1017" s="195">
        <f t="shared" si="764"/>
        <v>510.06346026222462</v>
      </c>
    </row>
    <row r="1018" spans="89:110" x14ac:dyDescent="0.2">
      <c r="CK1018" s="189">
        <v>1016</v>
      </c>
      <c r="CL1018" s="190">
        <f>'Litter calculation'!G$30+CK1018</f>
        <v>43691</v>
      </c>
      <c r="CM1018" s="193">
        <f t="shared" si="757"/>
        <v>8</v>
      </c>
      <c r="CN1018" s="189">
        <f t="shared" si="748"/>
        <v>0.06</v>
      </c>
      <c r="CO1018" s="194">
        <f t="shared" si="749"/>
        <v>0.02</v>
      </c>
      <c r="CP1018" s="194">
        <f t="shared" si="750"/>
        <v>0.04</v>
      </c>
      <c r="CQ1018" s="189">
        <f t="shared" si="751"/>
        <v>0.996</v>
      </c>
      <c r="CR1018" s="189">
        <f t="shared" si="768"/>
        <v>9.9599999999999994E-2</v>
      </c>
      <c r="CS1018" s="189">
        <f t="shared" si="768"/>
        <v>9.9599999999999994E-2</v>
      </c>
      <c r="CT1018" s="189">
        <f t="shared" si="753"/>
        <v>1.6999999999999999E-3</v>
      </c>
      <c r="CU1018" s="189">
        <f t="shared" si="769"/>
        <v>1.7000000000000001E-4</v>
      </c>
      <c r="CV1018" s="189">
        <f t="shared" si="769"/>
        <v>1.7000000000000001E-4</v>
      </c>
      <c r="CW1018" s="189">
        <f t="shared" si="755"/>
        <v>9.9999999999999995E-7</v>
      </c>
      <c r="CX1018" s="189">
        <f t="shared" si="770"/>
        <v>9.9999999999999995E-8</v>
      </c>
      <c r="CY1018" s="189">
        <f t="shared" si="770"/>
        <v>9.9999999999999995E-8</v>
      </c>
      <c r="CZ1018" s="195">
        <f t="shared" si="758"/>
        <v>8.884149335278563</v>
      </c>
      <c r="DA1018" s="195">
        <f t="shared" si="759"/>
        <v>210.269592868827</v>
      </c>
      <c r="DB1018" s="195">
        <f t="shared" si="760"/>
        <v>2.9237740645752228</v>
      </c>
      <c r="DC1018" s="195">
        <f t="shared" si="761"/>
        <v>150.2387584407883</v>
      </c>
      <c r="DD1018" s="195">
        <f t="shared" si="762"/>
        <v>2.8949729076532993</v>
      </c>
      <c r="DE1018" s="195">
        <f t="shared" si="763"/>
        <v>134.95597138616631</v>
      </c>
      <c r="DF1018" s="195">
        <f t="shared" si="764"/>
        <v>510.16721900328872</v>
      </c>
    </row>
    <row r="1019" spans="89:110" x14ac:dyDescent="0.2">
      <c r="CK1019" s="189">
        <v>1017</v>
      </c>
      <c r="CL1019" s="190">
        <f>'Litter calculation'!G$30+CK1019</f>
        <v>43692</v>
      </c>
      <c r="CM1019" s="193">
        <f t="shared" si="757"/>
        <v>8</v>
      </c>
      <c r="CN1019" s="189">
        <f t="shared" si="748"/>
        <v>0.06</v>
      </c>
      <c r="CO1019" s="194">
        <f t="shared" si="749"/>
        <v>0.02</v>
      </c>
      <c r="CP1019" s="194">
        <f t="shared" si="750"/>
        <v>0.04</v>
      </c>
      <c r="CQ1019" s="189">
        <f t="shared" si="751"/>
        <v>0.996</v>
      </c>
      <c r="CR1019" s="189">
        <f t="shared" si="768"/>
        <v>9.9599999999999994E-2</v>
      </c>
      <c r="CS1019" s="189">
        <f t="shared" si="768"/>
        <v>9.9599999999999994E-2</v>
      </c>
      <c r="CT1019" s="189">
        <f t="shared" si="753"/>
        <v>1.6999999999999999E-3</v>
      </c>
      <c r="CU1019" s="189">
        <f t="shared" si="769"/>
        <v>1.7000000000000001E-4</v>
      </c>
      <c r="CV1019" s="189">
        <f t="shared" si="769"/>
        <v>1.7000000000000001E-4</v>
      </c>
      <c r="CW1019" s="189">
        <f t="shared" si="755"/>
        <v>9.9999999999999995E-7</v>
      </c>
      <c r="CX1019" s="189">
        <f t="shared" si="770"/>
        <v>9.9999999999999995E-8</v>
      </c>
      <c r="CY1019" s="189">
        <f t="shared" si="770"/>
        <v>9.9999999999999995E-8</v>
      </c>
      <c r="CZ1019" s="195">
        <f t="shared" si="758"/>
        <v>8.9288191117328335</v>
      </c>
      <c r="DA1019" s="195">
        <f t="shared" si="759"/>
        <v>210.26962259933927</v>
      </c>
      <c r="DB1019" s="195">
        <f t="shared" si="760"/>
        <v>2.9252690652303861</v>
      </c>
      <c r="DC1019" s="195">
        <f t="shared" si="761"/>
        <v>150.25675141691323</v>
      </c>
      <c r="DD1019" s="195">
        <f t="shared" si="762"/>
        <v>2.8984648040889862</v>
      </c>
      <c r="DE1019" s="195">
        <f t="shared" si="763"/>
        <v>134.99197389056985</v>
      </c>
      <c r="DF1019" s="195">
        <f t="shared" si="764"/>
        <v>510.27090088787457</v>
      </c>
    </row>
    <row r="1020" spans="89:110" x14ac:dyDescent="0.2">
      <c r="CK1020" s="189">
        <v>1018</v>
      </c>
      <c r="CL1020" s="190">
        <f>'Litter calculation'!G$30+CK1020</f>
        <v>43693</v>
      </c>
      <c r="CM1020" s="193">
        <f t="shared" si="757"/>
        <v>8</v>
      </c>
      <c r="CN1020" s="189">
        <f t="shared" si="748"/>
        <v>0.06</v>
      </c>
      <c r="CO1020" s="194">
        <f t="shared" si="749"/>
        <v>0.02</v>
      </c>
      <c r="CP1020" s="194">
        <f t="shared" si="750"/>
        <v>0.04</v>
      </c>
      <c r="CQ1020" s="189">
        <f t="shared" si="751"/>
        <v>0.996</v>
      </c>
      <c r="CR1020" s="189">
        <f t="shared" si="768"/>
        <v>9.9599999999999994E-2</v>
      </c>
      <c r="CS1020" s="189">
        <f t="shared" si="768"/>
        <v>9.9599999999999994E-2</v>
      </c>
      <c r="CT1020" s="189">
        <f t="shared" si="753"/>
        <v>1.6999999999999999E-3</v>
      </c>
      <c r="CU1020" s="189">
        <f t="shared" si="769"/>
        <v>1.7000000000000001E-4</v>
      </c>
      <c r="CV1020" s="189">
        <f t="shared" si="769"/>
        <v>1.7000000000000001E-4</v>
      </c>
      <c r="CW1020" s="189">
        <f t="shared" si="755"/>
        <v>9.9999999999999995E-7</v>
      </c>
      <c r="CX1020" s="189">
        <f t="shared" si="770"/>
        <v>9.9999999999999995E-8</v>
      </c>
      <c r="CY1020" s="189">
        <f t="shared" si="770"/>
        <v>9.9999999999999995E-8</v>
      </c>
      <c r="CZ1020" s="195">
        <f t="shared" si="758"/>
        <v>8.9734130140783961</v>
      </c>
      <c r="DA1020" s="195">
        <f t="shared" si="759"/>
        <v>210.26965232982181</v>
      </c>
      <c r="DB1020" s="195">
        <f t="shared" si="760"/>
        <v>2.9267638117570396</v>
      </c>
      <c r="DC1020" s="195">
        <f t="shared" si="761"/>
        <v>150.27474439123887</v>
      </c>
      <c r="DD1020" s="195">
        <f t="shared" si="762"/>
        <v>2.901956106952734</v>
      </c>
      <c r="DE1020" s="195">
        <f t="shared" si="763"/>
        <v>135.02797639137313</v>
      </c>
      <c r="DF1020" s="195">
        <f t="shared" si="764"/>
        <v>510.37450604522201</v>
      </c>
    </row>
    <row r="1021" spans="89:110" x14ac:dyDescent="0.2">
      <c r="CK1021" s="189">
        <v>1019</v>
      </c>
      <c r="CL1021" s="190">
        <f>'Litter calculation'!G$30+CK1021</f>
        <v>43694</v>
      </c>
      <c r="CM1021" s="193">
        <f t="shared" si="757"/>
        <v>8</v>
      </c>
      <c r="CN1021" s="189">
        <f t="shared" si="748"/>
        <v>0.06</v>
      </c>
      <c r="CO1021" s="194">
        <f t="shared" si="749"/>
        <v>0.02</v>
      </c>
      <c r="CP1021" s="194">
        <f t="shared" si="750"/>
        <v>0.04</v>
      </c>
      <c r="CQ1021" s="189">
        <f t="shared" si="751"/>
        <v>0.996</v>
      </c>
      <c r="CR1021" s="189">
        <f t="shared" si="768"/>
        <v>9.9599999999999994E-2</v>
      </c>
      <c r="CS1021" s="189">
        <f t="shared" si="768"/>
        <v>9.9599999999999994E-2</v>
      </c>
      <c r="CT1021" s="189">
        <f t="shared" si="753"/>
        <v>1.6999999999999999E-3</v>
      </c>
      <c r="CU1021" s="189">
        <f t="shared" si="769"/>
        <v>1.7000000000000001E-4</v>
      </c>
      <c r="CV1021" s="189">
        <f t="shared" si="769"/>
        <v>1.7000000000000001E-4</v>
      </c>
      <c r="CW1021" s="189">
        <f t="shared" si="755"/>
        <v>9.9999999999999995E-7</v>
      </c>
      <c r="CX1021" s="189">
        <f t="shared" si="770"/>
        <v>9.9999999999999995E-8</v>
      </c>
      <c r="CY1021" s="189">
        <f t="shared" si="770"/>
        <v>9.9999999999999995E-8</v>
      </c>
      <c r="CZ1021" s="195">
        <f t="shared" si="758"/>
        <v>9.0179311711916608</v>
      </c>
      <c r="DA1021" s="195">
        <f t="shared" si="759"/>
        <v>210.26968206027462</v>
      </c>
      <c r="DB1021" s="195">
        <f t="shared" si="760"/>
        <v>2.9282583041983816</v>
      </c>
      <c r="DC1021" s="195">
        <f t="shared" si="761"/>
        <v>150.29273736376518</v>
      </c>
      <c r="DD1021" s="195">
        <f t="shared" si="762"/>
        <v>2.9054468163454414</v>
      </c>
      <c r="DE1021" s="195">
        <f t="shared" si="763"/>
        <v>135.06397888857617</v>
      </c>
      <c r="DF1021" s="195">
        <f t="shared" si="764"/>
        <v>510.47803460435148</v>
      </c>
    </row>
    <row r="1022" spans="89:110" x14ac:dyDescent="0.2">
      <c r="CK1022" s="189">
        <v>1020</v>
      </c>
      <c r="CL1022" s="190">
        <f>'Litter calculation'!G$30+CK1022</f>
        <v>43695</v>
      </c>
      <c r="CM1022" s="193">
        <f t="shared" si="757"/>
        <v>8</v>
      </c>
      <c r="CN1022" s="189">
        <f t="shared" si="748"/>
        <v>0.06</v>
      </c>
      <c r="CO1022" s="194">
        <f t="shared" si="749"/>
        <v>0.02</v>
      </c>
      <c r="CP1022" s="194">
        <f t="shared" si="750"/>
        <v>0.04</v>
      </c>
      <c r="CQ1022" s="189">
        <f t="shared" si="751"/>
        <v>0.996</v>
      </c>
      <c r="CR1022" s="189">
        <f t="shared" si="768"/>
        <v>9.9599999999999994E-2</v>
      </c>
      <c r="CS1022" s="189">
        <f t="shared" si="768"/>
        <v>9.9599999999999994E-2</v>
      </c>
      <c r="CT1022" s="189">
        <f t="shared" si="753"/>
        <v>1.6999999999999999E-3</v>
      </c>
      <c r="CU1022" s="189">
        <f t="shared" si="769"/>
        <v>1.7000000000000001E-4</v>
      </c>
      <c r="CV1022" s="189">
        <f t="shared" si="769"/>
        <v>1.7000000000000001E-4</v>
      </c>
      <c r="CW1022" s="189">
        <f t="shared" si="755"/>
        <v>9.9999999999999995E-7</v>
      </c>
      <c r="CX1022" s="189">
        <f t="shared" si="770"/>
        <v>9.9999999999999995E-8</v>
      </c>
      <c r="CY1022" s="189">
        <f t="shared" si="770"/>
        <v>9.9999999999999995E-8</v>
      </c>
      <c r="CZ1022" s="195">
        <f t="shared" si="758"/>
        <v>9.0623737117301335</v>
      </c>
      <c r="DA1022" s="195">
        <f t="shared" si="759"/>
        <v>210.2697117906977</v>
      </c>
      <c r="DB1022" s="195">
        <f t="shared" si="760"/>
        <v>2.9297525425976025</v>
      </c>
      <c r="DC1022" s="195">
        <f t="shared" si="761"/>
        <v>150.31073033449221</v>
      </c>
      <c r="DD1022" s="195">
        <f t="shared" si="762"/>
        <v>2.9089369323679901</v>
      </c>
      <c r="DE1022" s="195">
        <f t="shared" si="763"/>
        <v>135.09998138217895</v>
      </c>
      <c r="DF1022" s="195">
        <f t="shared" si="764"/>
        <v>510.58148669406455</v>
      </c>
    </row>
    <row r="1023" spans="89:110" x14ac:dyDescent="0.2">
      <c r="CK1023" s="189">
        <v>1021</v>
      </c>
      <c r="CL1023" s="190">
        <f>'Litter calculation'!G$30+CK1023</f>
        <v>43696</v>
      </c>
      <c r="CM1023" s="193">
        <f t="shared" si="757"/>
        <v>8</v>
      </c>
      <c r="CN1023" s="189">
        <f t="shared" si="748"/>
        <v>0.06</v>
      </c>
      <c r="CO1023" s="194">
        <f t="shared" si="749"/>
        <v>0.02</v>
      </c>
      <c r="CP1023" s="194">
        <f t="shared" si="750"/>
        <v>0.04</v>
      </c>
      <c r="CQ1023" s="189">
        <f t="shared" si="751"/>
        <v>0.996</v>
      </c>
      <c r="CR1023" s="189">
        <f t="shared" ref="CR1023:CS1042" si="771">IF($CM1023=12,$D$50,IF($CM1023&lt;=2,$D$50,IF($CM1023&lt;=5,$D$52,IF($CM1023&lt;=8,$D$54,$D$56))))</f>
        <v>9.9599999999999994E-2</v>
      </c>
      <c r="CS1023" s="189">
        <f t="shared" si="771"/>
        <v>9.9599999999999994E-2</v>
      </c>
      <c r="CT1023" s="189">
        <f t="shared" si="753"/>
        <v>1.6999999999999999E-3</v>
      </c>
      <c r="CU1023" s="189">
        <f t="shared" ref="CU1023:CV1042" si="772">IF($CM1023=12,$D$58,IF($CM1023&lt;=2,$D$58,IF($CM1023&lt;=5,$D$60,IF($CM1023&lt;=8,$D$62,$D$64))))</f>
        <v>1.7000000000000001E-4</v>
      </c>
      <c r="CV1023" s="189">
        <f t="shared" si="772"/>
        <v>1.7000000000000001E-4</v>
      </c>
      <c r="CW1023" s="189">
        <f t="shared" si="755"/>
        <v>9.9999999999999995E-7</v>
      </c>
      <c r="CX1023" s="189">
        <f t="shared" ref="CX1023:CY1042" si="773">IF($CM1023=12,$D$66,IF($CM1023&lt;=2,$D$66,IF($CM1023&lt;=5,$D$68,IF($CM1023&lt;=8,$D$70,$D$72))))</f>
        <v>9.9999999999999995E-8</v>
      </c>
      <c r="CY1023" s="189">
        <f t="shared" si="773"/>
        <v>9.9999999999999995E-8</v>
      </c>
      <c r="CZ1023" s="195">
        <f t="shared" si="758"/>
        <v>9.1067407641327858</v>
      </c>
      <c r="DA1023" s="195">
        <f t="shared" si="759"/>
        <v>210.26974152109105</v>
      </c>
      <c r="DB1023" s="195">
        <f t="shared" si="760"/>
        <v>2.9312465269978865</v>
      </c>
      <c r="DC1023" s="195">
        <f t="shared" si="761"/>
        <v>150.32872330341993</v>
      </c>
      <c r="DD1023" s="195">
        <f t="shared" si="762"/>
        <v>2.9124264551212442</v>
      </c>
      <c r="DE1023" s="195">
        <f t="shared" si="763"/>
        <v>135.1359838721815</v>
      </c>
      <c r="DF1023" s="195">
        <f t="shared" si="764"/>
        <v>510.68486244294439</v>
      </c>
    </row>
    <row r="1024" spans="89:110" x14ac:dyDescent="0.2">
      <c r="CK1024" s="189">
        <v>1022</v>
      </c>
      <c r="CL1024" s="190">
        <f>'Litter calculation'!G$30+CK1024</f>
        <v>43697</v>
      </c>
      <c r="CM1024" s="193">
        <f t="shared" si="757"/>
        <v>8</v>
      </c>
      <c r="CN1024" s="189">
        <f t="shared" si="748"/>
        <v>0.06</v>
      </c>
      <c r="CO1024" s="194">
        <f t="shared" si="749"/>
        <v>0.02</v>
      </c>
      <c r="CP1024" s="194">
        <f t="shared" si="750"/>
        <v>0.04</v>
      </c>
      <c r="CQ1024" s="189">
        <f t="shared" si="751"/>
        <v>0.996</v>
      </c>
      <c r="CR1024" s="189">
        <f t="shared" si="771"/>
        <v>9.9599999999999994E-2</v>
      </c>
      <c r="CS1024" s="189">
        <f t="shared" si="771"/>
        <v>9.9599999999999994E-2</v>
      </c>
      <c r="CT1024" s="189">
        <f t="shared" si="753"/>
        <v>1.6999999999999999E-3</v>
      </c>
      <c r="CU1024" s="189">
        <f t="shared" si="772"/>
        <v>1.7000000000000001E-4</v>
      </c>
      <c r="CV1024" s="189">
        <f t="shared" si="772"/>
        <v>1.7000000000000001E-4</v>
      </c>
      <c r="CW1024" s="189">
        <f t="shared" si="755"/>
        <v>9.9999999999999995E-7</v>
      </c>
      <c r="CX1024" s="189">
        <f t="shared" si="773"/>
        <v>9.9999999999999995E-8</v>
      </c>
      <c r="CY1024" s="189">
        <f t="shared" si="773"/>
        <v>9.9999999999999995E-8</v>
      </c>
      <c r="CZ1024" s="195">
        <f t="shared" si="758"/>
        <v>9.1510324566204311</v>
      </c>
      <c r="DA1024" s="195">
        <f t="shared" si="759"/>
        <v>210.26977125145467</v>
      </c>
      <c r="DB1024" s="195">
        <f t="shared" si="760"/>
        <v>2.9327402574424091</v>
      </c>
      <c r="DC1024" s="195">
        <f t="shared" si="761"/>
        <v>150.34671627054837</v>
      </c>
      <c r="DD1024" s="195">
        <f t="shared" si="762"/>
        <v>2.9159153847060511</v>
      </c>
      <c r="DE1024" s="195">
        <f t="shared" si="763"/>
        <v>135.17198635858378</v>
      </c>
      <c r="DF1024" s="195">
        <f t="shared" si="764"/>
        <v>510.78816197935578</v>
      </c>
    </row>
    <row r="1025" spans="89:110" x14ac:dyDescent="0.2">
      <c r="CK1025" s="189">
        <v>1023</v>
      </c>
      <c r="CL1025" s="190">
        <f>'Litter calculation'!G$30+CK1025</f>
        <v>43698</v>
      </c>
      <c r="CM1025" s="193">
        <f t="shared" si="757"/>
        <v>8</v>
      </c>
      <c r="CN1025" s="189">
        <f t="shared" si="748"/>
        <v>0.06</v>
      </c>
      <c r="CO1025" s="194">
        <f t="shared" si="749"/>
        <v>0.02</v>
      </c>
      <c r="CP1025" s="194">
        <f t="shared" si="750"/>
        <v>0.04</v>
      </c>
      <c r="CQ1025" s="189">
        <f t="shared" si="751"/>
        <v>0.996</v>
      </c>
      <c r="CR1025" s="189">
        <f t="shared" si="771"/>
        <v>9.9599999999999994E-2</v>
      </c>
      <c r="CS1025" s="189">
        <f t="shared" si="771"/>
        <v>9.9599999999999994E-2</v>
      </c>
      <c r="CT1025" s="189">
        <f t="shared" si="753"/>
        <v>1.6999999999999999E-3</v>
      </c>
      <c r="CU1025" s="189">
        <f t="shared" si="772"/>
        <v>1.7000000000000001E-4</v>
      </c>
      <c r="CV1025" s="189">
        <f t="shared" si="772"/>
        <v>1.7000000000000001E-4</v>
      </c>
      <c r="CW1025" s="189">
        <f t="shared" si="755"/>
        <v>9.9999999999999995E-7</v>
      </c>
      <c r="CX1025" s="189">
        <f t="shared" si="773"/>
        <v>9.9999999999999995E-8</v>
      </c>
      <c r="CY1025" s="189">
        <f t="shared" si="773"/>
        <v>9.9999999999999995E-8</v>
      </c>
      <c r="CZ1025" s="195">
        <f t="shared" si="758"/>
        <v>9.1952489171960909</v>
      </c>
      <c r="DA1025" s="195">
        <f t="shared" si="759"/>
        <v>210.26980098178853</v>
      </c>
      <c r="DB1025" s="195">
        <f t="shared" si="760"/>
        <v>2.9342337339743394</v>
      </c>
      <c r="DC1025" s="195">
        <f t="shared" si="761"/>
        <v>150.36470923587751</v>
      </c>
      <c r="DD1025" s="195">
        <f t="shared" si="762"/>
        <v>2.9194037212232407</v>
      </c>
      <c r="DE1025" s="195">
        <f t="shared" si="763"/>
        <v>135.20798884138583</v>
      </c>
      <c r="DF1025" s="195">
        <f t="shared" si="764"/>
        <v>510.89138543144554</v>
      </c>
    </row>
    <row r="1026" spans="89:110" x14ac:dyDescent="0.2">
      <c r="CK1026" s="189">
        <v>1024</v>
      </c>
      <c r="CL1026" s="190">
        <f>'Litter calculation'!G$30+CK1026</f>
        <v>43699</v>
      </c>
      <c r="CM1026" s="193">
        <f t="shared" si="757"/>
        <v>8</v>
      </c>
      <c r="CN1026" s="189">
        <f t="shared" si="748"/>
        <v>0.06</v>
      </c>
      <c r="CO1026" s="194">
        <f t="shared" si="749"/>
        <v>0.02</v>
      </c>
      <c r="CP1026" s="194">
        <f t="shared" si="750"/>
        <v>0.04</v>
      </c>
      <c r="CQ1026" s="189">
        <f t="shared" si="751"/>
        <v>0.996</v>
      </c>
      <c r="CR1026" s="189">
        <f t="shared" si="771"/>
        <v>9.9599999999999994E-2</v>
      </c>
      <c r="CS1026" s="189">
        <f t="shared" si="771"/>
        <v>9.9599999999999994E-2</v>
      </c>
      <c r="CT1026" s="189">
        <f t="shared" si="753"/>
        <v>1.6999999999999999E-3</v>
      </c>
      <c r="CU1026" s="189">
        <f t="shared" si="772"/>
        <v>1.7000000000000001E-4</v>
      </c>
      <c r="CV1026" s="189">
        <f t="shared" si="772"/>
        <v>1.7000000000000001E-4</v>
      </c>
      <c r="CW1026" s="189">
        <f t="shared" si="755"/>
        <v>9.9999999999999995E-7</v>
      </c>
      <c r="CX1026" s="189">
        <f t="shared" si="773"/>
        <v>9.9999999999999995E-8</v>
      </c>
      <c r="CY1026" s="189">
        <f t="shared" si="773"/>
        <v>9.9999999999999995E-8</v>
      </c>
      <c r="CZ1026" s="195">
        <f t="shared" si="758"/>
        <v>9.2393902736453661</v>
      </c>
      <c r="DA1026" s="195">
        <f t="shared" si="759"/>
        <v>210.26983071209267</v>
      </c>
      <c r="DB1026" s="195">
        <f t="shared" si="760"/>
        <v>2.9357269566368385</v>
      </c>
      <c r="DC1026" s="195">
        <f t="shared" si="761"/>
        <v>150.38270219940736</v>
      </c>
      <c r="DD1026" s="195">
        <f t="shared" si="762"/>
        <v>2.9228914647736262</v>
      </c>
      <c r="DE1026" s="195">
        <f t="shared" si="763"/>
        <v>135.24399132058761</v>
      </c>
      <c r="DF1026" s="195">
        <f t="shared" si="764"/>
        <v>510.99453292714344</v>
      </c>
    </row>
    <row r="1027" spans="89:110" x14ac:dyDescent="0.2">
      <c r="CK1027" s="189">
        <v>1025</v>
      </c>
      <c r="CL1027" s="190">
        <f>'Litter calculation'!G$30+CK1027</f>
        <v>43700</v>
      </c>
      <c r="CM1027" s="193">
        <f t="shared" si="757"/>
        <v>8</v>
      </c>
      <c r="CN1027" s="189">
        <f t="shared" ref="CN1027:CN1090" si="774">IF($CM1027=12,D$37,IF($CM1027&lt;=2,D$37,IF($CM1027&lt;=5,D$40,IF($CM1027&lt;=8,D$43,D$46))))</f>
        <v>0.06</v>
      </c>
      <c r="CO1027" s="194">
        <f t="shared" ref="CO1027:CO1090" si="775">IF($CM1027=12,D$39,IF($CM1027&lt;=2,D$39,IF($CM1027&lt;=5,D$42,IF($CM1027&lt;=8,D$45,D$48))))</f>
        <v>0.02</v>
      </c>
      <c r="CP1027" s="194">
        <f t="shared" ref="CP1027:CP1090" si="776">IF($CM1027=12,D$38,IF($CM1027&lt;=2,D$38,IF($CM1027&lt;=5,D$41,IF($CM1027&lt;=8,D$44,D$47))))</f>
        <v>0.04</v>
      </c>
      <c r="CQ1027" s="189">
        <f t="shared" ref="CQ1027:CQ1090" si="777">IF($CM1027=12,$D$49,IF($CM1027&lt;=2,$D$49,IF($CM1027&lt;=5,$D$51,IF($CM1027&lt;=8,$D$53,$D$55))))</f>
        <v>0.996</v>
      </c>
      <c r="CR1027" s="189">
        <f t="shared" si="771"/>
        <v>9.9599999999999994E-2</v>
      </c>
      <c r="CS1027" s="189">
        <f t="shared" si="771"/>
        <v>9.9599999999999994E-2</v>
      </c>
      <c r="CT1027" s="189">
        <f t="shared" ref="CT1027:CT1090" si="778">IF($CM1027=12,$D$57,IF($CM1027&lt;=2,$D$57,IF($CM1027&lt;=5,$D$59,IF($CM1027&lt;=8,$D$61,$D$63))))</f>
        <v>1.6999999999999999E-3</v>
      </c>
      <c r="CU1027" s="189">
        <f t="shared" si="772"/>
        <v>1.7000000000000001E-4</v>
      </c>
      <c r="CV1027" s="189">
        <f t="shared" si="772"/>
        <v>1.7000000000000001E-4</v>
      </c>
      <c r="CW1027" s="189">
        <f t="shared" ref="CW1027:CW1090" si="779">IF($CM1027=12,$D$65,IF($CM1027&lt;=2,$D$65,IF($CM1027&lt;=5,$D$67,IF($CM1027&lt;=8,$D$69,$D$71))))</f>
        <v>9.9999999999999995E-7</v>
      </c>
      <c r="CX1027" s="189">
        <f t="shared" si="773"/>
        <v>9.9999999999999995E-8</v>
      </c>
      <c r="CY1027" s="189">
        <f t="shared" si="773"/>
        <v>9.9999999999999995E-8</v>
      </c>
      <c r="CZ1027" s="195">
        <f t="shared" si="758"/>
        <v>9.2834566535368079</v>
      </c>
      <c r="DA1027" s="195">
        <f t="shared" si="759"/>
        <v>210.26986044236708</v>
      </c>
      <c r="DB1027" s="195">
        <f t="shared" si="760"/>
        <v>2.9372199254730611</v>
      </c>
      <c r="DC1027" s="195">
        <f t="shared" si="761"/>
        <v>150.40069516113792</v>
      </c>
      <c r="DD1027" s="195">
        <f t="shared" si="762"/>
        <v>2.9263786154580029</v>
      </c>
      <c r="DE1027" s="195">
        <f t="shared" si="763"/>
        <v>135.27999379618916</v>
      </c>
      <c r="DF1027" s="195">
        <f t="shared" si="764"/>
        <v>511.09760459416202</v>
      </c>
    </row>
    <row r="1028" spans="89:110" x14ac:dyDescent="0.2">
      <c r="CK1028" s="189">
        <v>1026</v>
      </c>
      <c r="CL1028" s="190">
        <f>'Litter calculation'!G$30+CK1028</f>
        <v>43701</v>
      </c>
      <c r="CM1028" s="193">
        <f t="shared" ref="CM1028:CM1091" si="780">MONTH(CL1028)</f>
        <v>8</v>
      </c>
      <c r="CN1028" s="189">
        <f t="shared" si="774"/>
        <v>0.06</v>
      </c>
      <c r="CO1028" s="194">
        <f t="shared" si="775"/>
        <v>0.02</v>
      </c>
      <c r="CP1028" s="194">
        <f t="shared" si="776"/>
        <v>0.04</v>
      </c>
      <c r="CQ1028" s="189">
        <f t="shared" si="777"/>
        <v>0.996</v>
      </c>
      <c r="CR1028" s="189">
        <f t="shared" si="771"/>
        <v>9.9599999999999994E-2</v>
      </c>
      <c r="CS1028" s="189">
        <f t="shared" si="771"/>
        <v>9.9599999999999994E-2</v>
      </c>
      <c r="CT1028" s="189">
        <f t="shared" si="778"/>
        <v>1.6999999999999999E-3</v>
      </c>
      <c r="CU1028" s="189">
        <f t="shared" si="772"/>
        <v>1.7000000000000001E-4</v>
      </c>
      <c r="CV1028" s="189">
        <f t="shared" si="772"/>
        <v>1.7000000000000001E-4</v>
      </c>
      <c r="CW1028" s="189">
        <f t="shared" si="779"/>
        <v>9.9999999999999995E-7</v>
      </c>
      <c r="CX1028" s="189">
        <f t="shared" si="773"/>
        <v>9.9999999999999995E-8</v>
      </c>
      <c r="CY1028" s="189">
        <f t="shared" si="773"/>
        <v>9.9999999999999995E-8</v>
      </c>
      <c r="CZ1028" s="195">
        <f t="shared" si="758"/>
        <v>9.3274481842222858</v>
      </c>
      <c r="DA1028" s="195">
        <f t="shared" si="759"/>
        <v>210.26989017261175</v>
      </c>
      <c r="DB1028" s="195">
        <f t="shared" si="760"/>
        <v>2.9387126405261537</v>
      </c>
      <c r="DC1028" s="195">
        <f t="shared" si="761"/>
        <v>150.41868812106918</v>
      </c>
      <c r="DD1028" s="195">
        <f t="shared" si="762"/>
        <v>2.9298651733771499</v>
      </c>
      <c r="DE1028" s="195">
        <f t="shared" si="763"/>
        <v>135.31599626819045</v>
      </c>
      <c r="DF1028" s="195">
        <f t="shared" si="764"/>
        <v>511.20060055999693</v>
      </c>
    </row>
    <row r="1029" spans="89:110" x14ac:dyDescent="0.2">
      <c r="CK1029" s="189">
        <v>1027</v>
      </c>
      <c r="CL1029" s="190">
        <f>'Litter calculation'!G$30+CK1029</f>
        <v>43702</v>
      </c>
      <c r="CM1029" s="193">
        <f t="shared" si="780"/>
        <v>8</v>
      </c>
      <c r="CN1029" s="189">
        <f t="shared" si="774"/>
        <v>0.06</v>
      </c>
      <c r="CO1029" s="194">
        <f t="shared" si="775"/>
        <v>0.02</v>
      </c>
      <c r="CP1029" s="194">
        <f t="shared" si="776"/>
        <v>0.04</v>
      </c>
      <c r="CQ1029" s="189">
        <f t="shared" si="777"/>
        <v>0.996</v>
      </c>
      <c r="CR1029" s="189">
        <f t="shared" si="771"/>
        <v>9.9599999999999994E-2</v>
      </c>
      <c r="CS1029" s="189">
        <f t="shared" si="771"/>
        <v>9.9599999999999994E-2</v>
      </c>
      <c r="CT1029" s="189">
        <f t="shared" si="778"/>
        <v>1.6999999999999999E-3</v>
      </c>
      <c r="CU1029" s="189">
        <f t="shared" si="772"/>
        <v>1.7000000000000001E-4</v>
      </c>
      <c r="CV1029" s="189">
        <f t="shared" si="772"/>
        <v>1.7000000000000001E-4</v>
      </c>
      <c r="CW1029" s="189">
        <f t="shared" si="779"/>
        <v>9.9999999999999995E-7</v>
      </c>
      <c r="CX1029" s="189">
        <f t="shared" si="773"/>
        <v>9.9999999999999995E-8</v>
      </c>
      <c r="CY1029" s="189">
        <f t="shared" si="773"/>
        <v>9.9999999999999995E-8</v>
      </c>
      <c r="CZ1029" s="195">
        <f t="shared" si="758"/>
        <v>9.3713649928373535</v>
      </c>
      <c r="DA1029" s="195">
        <f t="shared" si="759"/>
        <v>210.2699199028267</v>
      </c>
      <c r="DB1029" s="195">
        <f t="shared" si="760"/>
        <v>2.9402051018392554</v>
      </c>
      <c r="DC1029" s="195">
        <f t="shared" si="761"/>
        <v>150.43668107920115</v>
      </c>
      <c r="DD1029" s="195">
        <f t="shared" si="762"/>
        <v>2.9333511386318287</v>
      </c>
      <c r="DE1029" s="195">
        <f t="shared" si="763"/>
        <v>135.3519987365915</v>
      </c>
      <c r="DF1029" s="195">
        <f t="shared" si="764"/>
        <v>511.30352095192779</v>
      </c>
    </row>
    <row r="1030" spans="89:110" x14ac:dyDescent="0.2">
      <c r="CK1030" s="189">
        <v>1028</v>
      </c>
      <c r="CL1030" s="190">
        <f>'Litter calculation'!G$30+CK1030</f>
        <v>43703</v>
      </c>
      <c r="CM1030" s="193">
        <f t="shared" si="780"/>
        <v>8</v>
      </c>
      <c r="CN1030" s="189">
        <f t="shared" si="774"/>
        <v>0.06</v>
      </c>
      <c r="CO1030" s="194">
        <f t="shared" si="775"/>
        <v>0.02</v>
      </c>
      <c r="CP1030" s="194">
        <f t="shared" si="776"/>
        <v>0.04</v>
      </c>
      <c r="CQ1030" s="189">
        <f t="shared" si="777"/>
        <v>0.996</v>
      </c>
      <c r="CR1030" s="189">
        <f t="shared" si="771"/>
        <v>9.9599999999999994E-2</v>
      </c>
      <c r="CS1030" s="189">
        <f t="shared" si="771"/>
        <v>9.9599999999999994E-2</v>
      </c>
      <c r="CT1030" s="189">
        <f t="shared" si="778"/>
        <v>1.6999999999999999E-3</v>
      </c>
      <c r="CU1030" s="189">
        <f t="shared" si="772"/>
        <v>1.7000000000000001E-4</v>
      </c>
      <c r="CV1030" s="189">
        <f t="shared" si="772"/>
        <v>1.7000000000000001E-4</v>
      </c>
      <c r="CW1030" s="189">
        <f t="shared" si="779"/>
        <v>9.9999999999999995E-7</v>
      </c>
      <c r="CX1030" s="189">
        <f t="shared" si="773"/>
        <v>9.9999999999999995E-8</v>
      </c>
      <c r="CY1030" s="189">
        <f t="shared" si="773"/>
        <v>9.9999999999999995E-8</v>
      </c>
      <c r="CZ1030" s="195">
        <f t="shared" si="758"/>
        <v>9.4152072063016199</v>
      </c>
      <c r="DA1030" s="195">
        <f t="shared" si="759"/>
        <v>210.26994963301192</v>
      </c>
      <c r="DB1030" s="195">
        <f t="shared" si="760"/>
        <v>2.941697309455499</v>
      </c>
      <c r="DC1030" s="195">
        <f t="shared" si="761"/>
        <v>150.4546740355338</v>
      </c>
      <c r="DD1030" s="195">
        <f t="shared" si="762"/>
        <v>2.9368365113227832</v>
      </c>
      <c r="DE1030" s="195">
        <f t="shared" si="763"/>
        <v>135.38800120139229</v>
      </c>
      <c r="DF1030" s="195">
        <f t="shared" si="764"/>
        <v>511.40636589701791</v>
      </c>
    </row>
    <row r="1031" spans="89:110" x14ac:dyDescent="0.2">
      <c r="CK1031" s="189">
        <v>1029</v>
      </c>
      <c r="CL1031" s="190">
        <f>'Litter calculation'!G$30+CK1031</f>
        <v>43704</v>
      </c>
      <c r="CM1031" s="193">
        <f t="shared" si="780"/>
        <v>8</v>
      </c>
      <c r="CN1031" s="189">
        <f t="shared" si="774"/>
        <v>0.06</v>
      </c>
      <c r="CO1031" s="194">
        <f t="shared" si="775"/>
        <v>0.02</v>
      </c>
      <c r="CP1031" s="194">
        <f t="shared" si="776"/>
        <v>0.04</v>
      </c>
      <c r="CQ1031" s="189">
        <f t="shared" si="777"/>
        <v>0.996</v>
      </c>
      <c r="CR1031" s="189">
        <f t="shared" si="771"/>
        <v>9.9599999999999994E-2</v>
      </c>
      <c r="CS1031" s="189">
        <f t="shared" si="771"/>
        <v>9.9599999999999994E-2</v>
      </c>
      <c r="CT1031" s="189">
        <f t="shared" si="778"/>
        <v>1.6999999999999999E-3</v>
      </c>
      <c r="CU1031" s="189">
        <f t="shared" si="772"/>
        <v>1.7000000000000001E-4</v>
      </c>
      <c r="CV1031" s="189">
        <f t="shared" si="772"/>
        <v>1.7000000000000001E-4</v>
      </c>
      <c r="CW1031" s="189">
        <f t="shared" si="779"/>
        <v>9.9999999999999995E-7</v>
      </c>
      <c r="CX1031" s="189">
        <f t="shared" si="773"/>
        <v>9.9999999999999995E-8</v>
      </c>
      <c r="CY1031" s="189">
        <f t="shared" si="773"/>
        <v>9.9999999999999995E-8</v>
      </c>
      <c r="CZ1031" s="195">
        <f t="shared" si="758"/>
        <v>9.4589749513191101</v>
      </c>
      <c r="DA1031" s="195">
        <f t="shared" si="759"/>
        <v>210.26997936316741</v>
      </c>
      <c r="DB1031" s="195">
        <f t="shared" si="760"/>
        <v>2.943189263418009</v>
      </c>
      <c r="DC1031" s="195">
        <f t="shared" si="761"/>
        <v>150.47266699006715</v>
      </c>
      <c r="DD1031" s="195">
        <f t="shared" si="762"/>
        <v>2.9403212915507413</v>
      </c>
      <c r="DE1031" s="195">
        <f t="shared" si="763"/>
        <v>135.42400366259284</v>
      </c>
      <c r="DF1031" s="195">
        <f t="shared" si="764"/>
        <v>511.50913552211529</v>
      </c>
    </row>
    <row r="1032" spans="89:110" x14ac:dyDescent="0.2">
      <c r="CK1032" s="189">
        <v>1030</v>
      </c>
      <c r="CL1032" s="190">
        <f>'Litter calculation'!G$30+CK1032</f>
        <v>43705</v>
      </c>
      <c r="CM1032" s="193">
        <f t="shared" si="780"/>
        <v>8</v>
      </c>
      <c r="CN1032" s="189">
        <f t="shared" si="774"/>
        <v>0.06</v>
      </c>
      <c r="CO1032" s="194">
        <f t="shared" si="775"/>
        <v>0.02</v>
      </c>
      <c r="CP1032" s="194">
        <f t="shared" si="776"/>
        <v>0.04</v>
      </c>
      <c r="CQ1032" s="189">
        <f t="shared" si="777"/>
        <v>0.996</v>
      </c>
      <c r="CR1032" s="189">
        <f t="shared" si="771"/>
        <v>9.9599999999999994E-2</v>
      </c>
      <c r="CS1032" s="189">
        <f t="shared" si="771"/>
        <v>9.9599999999999994E-2</v>
      </c>
      <c r="CT1032" s="189">
        <f t="shared" si="778"/>
        <v>1.6999999999999999E-3</v>
      </c>
      <c r="CU1032" s="189">
        <f t="shared" si="772"/>
        <v>1.7000000000000001E-4</v>
      </c>
      <c r="CV1032" s="189">
        <f t="shared" si="772"/>
        <v>1.7000000000000001E-4</v>
      </c>
      <c r="CW1032" s="189">
        <f t="shared" si="779"/>
        <v>9.9999999999999995E-7</v>
      </c>
      <c r="CX1032" s="189">
        <f t="shared" si="773"/>
        <v>9.9999999999999995E-8</v>
      </c>
      <c r="CY1032" s="189">
        <f t="shared" si="773"/>
        <v>9.9999999999999995E-8</v>
      </c>
      <c r="CZ1032" s="195">
        <f t="shared" si="758"/>
        <v>9.5026683543786401</v>
      </c>
      <c r="DA1032" s="195">
        <f t="shared" si="759"/>
        <v>210.27000909329317</v>
      </c>
      <c r="DB1032" s="195">
        <f t="shared" si="760"/>
        <v>2.944680963769903</v>
      </c>
      <c r="DC1032" s="195">
        <f t="shared" si="761"/>
        <v>150.49065994280122</v>
      </c>
      <c r="DD1032" s="195">
        <f t="shared" si="762"/>
        <v>2.9438054794164126</v>
      </c>
      <c r="DE1032" s="195">
        <f t="shared" si="763"/>
        <v>135.46000612019316</v>
      </c>
      <c r="DF1032" s="195">
        <f t="shared" si="764"/>
        <v>511.61182995385252</v>
      </c>
    </row>
    <row r="1033" spans="89:110" x14ac:dyDescent="0.2">
      <c r="CK1033" s="189">
        <v>1031</v>
      </c>
      <c r="CL1033" s="190">
        <f>'Litter calculation'!G$30+CK1033</f>
        <v>43706</v>
      </c>
      <c r="CM1033" s="193">
        <f t="shared" si="780"/>
        <v>8</v>
      </c>
      <c r="CN1033" s="189">
        <f t="shared" si="774"/>
        <v>0.06</v>
      </c>
      <c r="CO1033" s="194">
        <f t="shared" si="775"/>
        <v>0.02</v>
      </c>
      <c r="CP1033" s="194">
        <f t="shared" si="776"/>
        <v>0.04</v>
      </c>
      <c r="CQ1033" s="189">
        <f t="shared" si="777"/>
        <v>0.996</v>
      </c>
      <c r="CR1033" s="189">
        <f t="shared" si="771"/>
        <v>9.9599999999999994E-2</v>
      </c>
      <c r="CS1033" s="189">
        <f t="shared" si="771"/>
        <v>9.9599999999999994E-2</v>
      </c>
      <c r="CT1033" s="189">
        <f t="shared" si="778"/>
        <v>1.6999999999999999E-3</v>
      </c>
      <c r="CU1033" s="189">
        <f t="shared" si="772"/>
        <v>1.7000000000000001E-4</v>
      </c>
      <c r="CV1033" s="189">
        <f t="shared" si="772"/>
        <v>1.7000000000000001E-4</v>
      </c>
      <c r="CW1033" s="189">
        <f t="shared" si="779"/>
        <v>9.9999999999999995E-7</v>
      </c>
      <c r="CX1033" s="189">
        <f t="shared" si="773"/>
        <v>9.9999999999999995E-8</v>
      </c>
      <c r="CY1033" s="189">
        <f t="shared" si="773"/>
        <v>9.9999999999999995E-8</v>
      </c>
      <c r="CZ1033" s="195">
        <f t="shared" si="758"/>
        <v>9.5462875417541735</v>
      </c>
      <c r="DA1033" s="195">
        <f t="shared" si="759"/>
        <v>210.2700388233892</v>
      </c>
      <c r="DB1033" s="195">
        <f t="shared" si="760"/>
        <v>2.9461724105542908</v>
      </c>
      <c r="DC1033" s="195">
        <f t="shared" si="761"/>
        <v>150.50865289373598</v>
      </c>
      <c r="DD1033" s="195">
        <f t="shared" si="762"/>
        <v>2.9472890750204903</v>
      </c>
      <c r="DE1033" s="195">
        <f t="shared" si="763"/>
        <v>135.49600857419321</v>
      </c>
      <c r="DF1033" s="195">
        <f t="shared" si="764"/>
        <v>511.71444931864733</v>
      </c>
    </row>
    <row r="1034" spans="89:110" x14ac:dyDescent="0.2">
      <c r="CK1034" s="189">
        <v>1032</v>
      </c>
      <c r="CL1034" s="190">
        <f>'Litter calculation'!G$30+CK1034</f>
        <v>43707</v>
      </c>
      <c r="CM1034" s="193">
        <f t="shared" si="780"/>
        <v>8</v>
      </c>
      <c r="CN1034" s="189">
        <f t="shared" si="774"/>
        <v>0.06</v>
      </c>
      <c r="CO1034" s="194">
        <f t="shared" si="775"/>
        <v>0.02</v>
      </c>
      <c r="CP1034" s="194">
        <f t="shared" si="776"/>
        <v>0.04</v>
      </c>
      <c r="CQ1034" s="189">
        <f t="shared" si="777"/>
        <v>0.996</v>
      </c>
      <c r="CR1034" s="189">
        <f t="shared" si="771"/>
        <v>9.9599999999999994E-2</v>
      </c>
      <c r="CS1034" s="189">
        <f t="shared" si="771"/>
        <v>9.9599999999999994E-2</v>
      </c>
      <c r="CT1034" s="189">
        <f t="shared" si="778"/>
        <v>1.6999999999999999E-3</v>
      </c>
      <c r="CU1034" s="189">
        <f t="shared" si="772"/>
        <v>1.7000000000000001E-4</v>
      </c>
      <c r="CV1034" s="189">
        <f t="shared" si="772"/>
        <v>1.7000000000000001E-4</v>
      </c>
      <c r="CW1034" s="189">
        <f t="shared" si="779"/>
        <v>9.9999999999999995E-7</v>
      </c>
      <c r="CX1034" s="189">
        <f t="shared" si="773"/>
        <v>9.9999999999999995E-8</v>
      </c>
      <c r="CY1034" s="189">
        <f t="shared" si="773"/>
        <v>9.9999999999999995E-8</v>
      </c>
      <c r="CZ1034" s="195">
        <f t="shared" si="758"/>
        <v>9.5898326395051932</v>
      </c>
      <c r="DA1034" s="195">
        <f t="shared" si="759"/>
        <v>210.2700685534555</v>
      </c>
      <c r="DB1034" s="195">
        <f t="shared" si="760"/>
        <v>2.9476636038142754</v>
      </c>
      <c r="DC1034" s="195">
        <f t="shared" si="761"/>
        <v>150.52664584287146</v>
      </c>
      <c r="DD1034" s="195">
        <f t="shared" si="762"/>
        <v>2.9507720784636509</v>
      </c>
      <c r="DE1034" s="195">
        <f t="shared" si="763"/>
        <v>135.53201102459303</v>
      </c>
      <c r="DF1034" s="195">
        <f t="shared" si="764"/>
        <v>511.81699374270318</v>
      </c>
    </row>
    <row r="1035" spans="89:110" x14ac:dyDescent="0.2">
      <c r="CK1035" s="189">
        <v>1033</v>
      </c>
      <c r="CL1035" s="190">
        <f>'Litter calculation'!G$30+CK1035</f>
        <v>43708</v>
      </c>
      <c r="CM1035" s="193">
        <f t="shared" si="780"/>
        <v>8</v>
      </c>
      <c r="CN1035" s="189">
        <f t="shared" si="774"/>
        <v>0.06</v>
      </c>
      <c r="CO1035" s="194">
        <f t="shared" si="775"/>
        <v>0.02</v>
      </c>
      <c r="CP1035" s="194">
        <f t="shared" si="776"/>
        <v>0.04</v>
      </c>
      <c r="CQ1035" s="189">
        <f t="shared" si="777"/>
        <v>0.996</v>
      </c>
      <c r="CR1035" s="189">
        <f t="shared" si="771"/>
        <v>9.9599999999999994E-2</v>
      </c>
      <c r="CS1035" s="189">
        <f t="shared" si="771"/>
        <v>9.9599999999999994E-2</v>
      </c>
      <c r="CT1035" s="189">
        <f t="shared" si="778"/>
        <v>1.6999999999999999E-3</v>
      </c>
      <c r="CU1035" s="189">
        <f t="shared" si="772"/>
        <v>1.7000000000000001E-4</v>
      </c>
      <c r="CV1035" s="189">
        <f t="shared" si="772"/>
        <v>1.7000000000000001E-4</v>
      </c>
      <c r="CW1035" s="189">
        <f t="shared" si="779"/>
        <v>9.9999999999999995E-7</v>
      </c>
      <c r="CX1035" s="189">
        <f t="shared" si="773"/>
        <v>9.9999999999999995E-8</v>
      </c>
      <c r="CY1035" s="189">
        <f t="shared" si="773"/>
        <v>9.9999999999999995E-8</v>
      </c>
      <c r="CZ1035" s="195">
        <f t="shared" si="758"/>
        <v>9.6333037734770599</v>
      </c>
      <c r="DA1035" s="195">
        <f t="shared" si="759"/>
        <v>210.27009828349208</v>
      </c>
      <c r="DB1035" s="195">
        <f t="shared" si="760"/>
        <v>2.9491545435929525</v>
      </c>
      <c r="DC1035" s="195">
        <f t="shared" si="761"/>
        <v>150.54463879020764</v>
      </c>
      <c r="DD1035" s="195">
        <f t="shared" si="762"/>
        <v>2.9542544898465524</v>
      </c>
      <c r="DE1035" s="195">
        <f t="shared" si="763"/>
        <v>135.56801347139259</v>
      </c>
      <c r="DF1035" s="195">
        <f t="shared" si="764"/>
        <v>511.9194633520089</v>
      </c>
    </row>
    <row r="1036" spans="89:110" x14ac:dyDescent="0.2">
      <c r="CK1036" s="189">
        <v>1034</v>
      </c>
      <c r="CL1036" s="190">
        <f>'Litter calculation'!G$30+CK1036</f>
        <v>43709</v>
      </c>
      <c r="CM1036" s="193">
        <f t="shared" si="780"/>
        <v>9</v>
      </c>
      <c r="CN1036" s="189">
        <f t="shared" si="774"/>
        <v>0.4</v>
      </c>
      <c r="CO1036" s="194">
        <f t="shared" si="775"/>
        <v>0.02</v>
      </c>
      <c r="CP1036" s="194">
        <f t="shared" si="776"/>
        <v>0.17499999999999999</v>
      </c>
      <c r="CQ1036" s="189">
        <f t="shared" si="777"/>
        <v>0.36870000000000003</v>
      </c>
      <c r="CR1036" s="189">
        <f t="shared" si="771"/>
        <v>3.687E-2</v>
      </c>
      <c r="CS1036" s="189">
        <f t="shared" si="771"/>
        <v>3.687E-2</v>
      </c>
      <c r="CT1036" s="189">
        <f t="shared" si="778"/>
        <v>1.8599999999999998E-2</v>
      </c>
      <c r="CU1036" s="189">
        <f t="shared" si="772"/>
        <v>1.8600000000000001E-3</v>
      </c>
      <c r="CV1036" s="189">
        <f t="shared" si="772"/>
        <v>1.8600000000000001E-3</v>
      </c>
      <c r="CW1036" s="189">
        <f t="shared" si="779"/>
        <v>2.9999999999999997E-4</v>
      </c>
      <c r="CX1036" s="189">
        <f t="shared" si="773"/>
        <v>3.0000000000000001E-5</v>
      </c>
      <c r="CY1036" s="189">
        <f t="shared" si="773"/>
        <v>3.0000000000000001E-5</v>
      </c>
      <c r="CZ1036" s="195">
        <f t="shared" si="758"/>
        <v>9.6032604085532789</v>
      </c>
      <c r="DA1036" s="195">
        <f t="shared" si="759"/>
        <v>210.45954671521531</v>
      </c>
      <c r="DB1036" s="195">
        <f t="shared" si="760"/>
        <v>2.9444116144279722</v>
      </c>
      <c r="DC1036" s="195">
        <f t="shared" si="761"/>
        <v>150.55938511878833</v>
      </c>
      <c r="DD1036" s="195">
        <f t="shared" si="762"/>
        <v>2.9552169335979603</v>
      </c>
      <c r="DE1036" s="195">
        <f t="shared" si="763"/>
        <v>135.73249424199344</v>
      </c>
      <c r="DF1036" s="195">
        <f t="shared" si="764"/>
        <v>512.2543150325763</v>
      </c>
    </row>
    <row r="1037" spans="89:110" x14ac:dyDescent="0.2">
      <c r="CK1037" s="189">
        <v>1035</v>
      </c>
      <c r="CL1037" s="190">
        <f>'Litter calculation'!G$30+CK1037</f>
        <v>43710</v>
      </c>
      <c r="CM1037" s="193">
        <f t="shared" si="780"/>
        <v>9</v>
      </c>
      <c r="CN1037" s="189">
        <f t="shared" si="774"/>
        <v>0.4</v>
      </c>
      <c r="CO1037" s="194">
        <f t="shared" si="775"/>
        <v>0.02</v>
      </c>
      <c r="CP1037" s="194">
        <f t="shared" si="776"/>
        <v>0.17499999999999999</v>
      </c>
      <c r="CQ1037" s="189">
        <f t="shared" si="777"/>
        <v>0.36870000000000003</v>
      </c>
      <c r="CR1037" s="189">
        <f t="shared" si="771"/>
        <v>3.687E-2</v>
      </c>
      <c r="CS1037" s="189">
        <f t="shared" si="771"/>
        <v>3.687E-2</v>
      </c>
      <c r="CT1037" s="189">
        <f t="shared" si="778"/>
        <v>1.8599999999999998E-2</v>
      </c>
      <c r="CU1037" s="189">
        <f t="shared" si="772"/>
        <v>1.8600000000000001E-3</v>
      </c>
      <c r="CV1037" s="189">
        <f t="shared" si="772"/>
        <v>1.8600000000000001E-3</v>
      </c>
      <c r="CW1037" s="189">
        <f t="shared" si="779"/>
        <v>2.9999999999999997E-4</v>
      </c>
      <c r="CX1037" s="189">
        <f t="shared" si="773"/>
        <v>3.0000000000000001E-5</v>
      </c>
      <c r="CY1037" s="189">
        <f t="shared" si="773"/>
        <v>3.0000000000000001E-5</v>
      </c>
      <c r="CZ1037" s="195">
        <f t="shared" si="758"/>
        <v>9.5737706853873323</v>
      </c>
      <c r="DA1037" s="195">
        <f t="shared" si="759"/>
        <v>210.64893832093335</v>
      </c>
      <c r="DB1037" s="195">
        <f t="shared" si="760"/>
        <v>2.9396774989120042</v>
      </c>
      <c r="DC1037" s="195">
        <f t="shared" si="761"/>
        <v>150.57413100498582</v>
      </c>
      <c r="DD1037" s="195">
        <f t="shared" si="762"/>
        <v>2.9561775888677939</v>
      </c>
      <c r="DE1037" s="195">
        <f t="shared" si="763"/>
        <v>135.89697007824518</v>
      </c>
      <c r="DF1037" s="195">
        <f t="shared" si="764"/>
        <v>512.58966517733143</v>
      </c>
    </row>
    <row r="1038" spans="89:110" x14ac:dyDescent="0.2">
      <c r="CK1038" s="189">
        <v>1036</v>
      </c>
      <c r="CL1038" s="190">
        <f>'Litter calculation'!G$30+CK1038</f>
        <v>43711</v>
      </c>
      <c r="CM1038" s="193">
        <f t="shared" si="780"/>
        <v>9</v>
      </c>
      <c r="CN1038" s="189">
        <f t="shared" si="774"/>
        <v>0.4</v>
      </c>
      <c r="CO1038" s="194">
        <f t="shared" si="775"/>
        <v>0.02</v>
      </c>
      <c r="CP1038" s="194">
        <f t="shared" si="776"/>
        <v>0.17499999999999999</v>
      </c>
      <c r="CQ1038" s="189">
        <f t="shared" si="777"/>
        <v>0.36870000000000003</v>
      </c>
      <c r="CR1038" s="189">
        <f t="shared" si="771"/>
        <v>3.687E-2</v>
      </c>
      <c r="CS1038" s="189">
        <f t="shared" si="771"/>
        <v>3.687E-2</v>
      </c>
      <c r="CT1038" s="189">
        <f t="shared" si="778"/>
        <v>1.8599999999999998E-2</v>
      </c>
      <c r="CU1038" s="189">
        <f t="shared" si="772"/>
        <v>1.8600000000000001E-3</v>
      </c>
      <c r="CV1038" s="189">
        <f t="shared" si="772"/>
        <v>1.8600000000000001E-3</v>
      </c>
      <c r="CW1038" s="189">
        <f t="shared" si="779"/>
        <v>2.9999999999999997E-4</v>
      </c>
      <c r="CX1038" s="189">
        <f t="shared" si="773"/>
        <v>3.0000000000000001E-5</v>
      </c>
      <c r="CY1038" s="189">
        <f t="shared" si="773"/>
        <v>3.0000000000000001E-5</v>
      </c>
      <c r="CZ1038" s="195">
        <f t="shared" si="758"/>
        <v>9.544824401420458</v>
      </c>
      <c r="DA1038" s="195">
        <f t="shared" si="759"/>
        <v>210.83827311769147</v>
      </c>
      <c r="DB1038" s="195">
        <f t="shared" si="760"/>
        <v>2.9349521806668979</v>
      </c>
      <c r="DC1038" s="195">
        <f t="shared" si="761"/>
        <v>150.58887644881335</v>
      </c>
      <c r="DD1038" s="195">
        <f t="shared" si="762"/>
        <v>2.9571364589795373</v>
      </c>
      <c r="DE1038" s="195">
        <f t="shared" si="763"/>
        <v>136.06144098029586</v>
      </c>
      <c r="DF1038" s="195">
        <f t="shared" si="764"/>
        <v>512.92550358786764</v>
      </c>
    </row>
    <row r="1039" spans="89:110" x14ac:dyDescent="0.2">
      <c r="CK1039" s="189">
        <v>1037</v>
      </c>
      <c r="CL1039" s="190">
        <f>'Litter calculation'!G$30+CK1039</f>
        <v>43712</v>
      </c>
      <c r="CM1039" s="193">
        <f t="shared" si="780"/>
        <v>9</v>
      </c>
      <c r="CN1039" s="189">
        <f t="shared" si="774"/>
        <v>0.4</v>
      </c>
      <c r="CO1039" s="194">
        <f t="shared" si="775"/>
        <v>0.02</v>
      </c>
      <c r="CP1039" s="194">
        <f t="shared" si="776"/>
        <v>0.17499999999999999</v>
      </c>
      <c r="CQ1039" s="189">
        <f t="shared" si="777"/>
        <v>0.36870000000000003</v>
      </c>
      <c r="CR1039" s="189">
        <f t="shared" si="771"/>
        <v>3.687E-2</v>
      </c>
      <c r="CS1039" s="189">
        <f t="shared" si="771"/>
        <v>3.687E-2</v>
      </c>
      <c r="CT1039" s="189">
        <f t="shared" si="778"/>
        <v>1.8599999999999998E-2</v>
      </c>
      <c r="CU1039" s="189">
        <f t="shared" si="772"/>
        <v>1.8600000000000001E-3</v>
      </c>
      <c r="CV1039" s="189">
        <f t="shared" si="772"/>
        <v>1.8600000000000001E-3</v>
      </c>
      <c r="CW1039" s="189">
        <f t="shared" si="779"/>
        <v>2.9999999999999997E-4</v>
      </c>
      <c r="CX1039" s="189">
        <f t="shared" si="773"/>
        <v>3.0000000000000001E-5</v>
      </c>
      <c r="CY1039" s="189">
        <f t="shared" si="773"/>
        <v>3.0000000000000001E-5</v>
      </c>
      <c r="CZ1039" s="195">
        <f t="shared" si="758"/>
        <v>9.5164115421075426</v>
      </c>
      <c r="DA1039" s="195">
        <f t="shared" si="759"/>
        <v>211.02755112252976</v>
      </c>
      <c r="DB1039" s="195">
        <f t="shared" si="760"/>
        <v>2.930235643344937</v>
      </c>
      <c r="DC1039" s="195">
        <f t="shared" si="761"/>
        <v>150.60362145028421</v>
      </c>
      <c r="DD1039" s="195">
        <f t="shared" si="762"/>
        <v>2.9580935472504986</v>
      </c>
      <c r="DE1039" s="195">
        <f t="shared" si="763"/>
        <v>136.22590694829347</v>
      </c>
      <c r="DF1039" s="195">
        <f t="shared" si="764"/>
        <v>513.26182025381036</v>
      </c>
    </row>
    <row r="1040" spans="89:110" x14ac:dyDescent="0.2">
      <c r="CK1040" s="189">
        <v>1038</v>
      </c>
      <c r="CL1040" s="190">
        <f>'Litter calculation'!G$30+CK1040</f>
        <v>43713</v>
      </c>
      <c r="CM1040" s="193">
        <f t="shared" si="780"/>
        <v>9</v>
      </c>
      <c r="CN1040" s="189">
        <f t="shared" si="774"/>
        <v>0.4</v>
      </c>
      <c r="CO1040" s="194">
        <f t="shared" si="775"/>
        <v>0.02</v>
      </c>
      <c r="CP1040" s="194">
        <f t="shared" si="776"/>
        <v>0.17499999999999999</v>
      </c>
      <c r="CQ1040" s="189">
        <f t="shared" si="777"/>
        <v>0.36870000000000003</v>
      </c>
      <c r="CR1040" s="189">
        <f t="shared" si="771"/>
        <v>3.687E-2</v>
      </c>
      <c r="CS1040" s="189">
        <f t="shared" si="771"/>
        <v>3.687E-2</v>
      </c>
      <c r="CT1040" s="189">
        <f t="shared" si="778"/>
        <v>1.8599999999999998E-2</v>
      </c>
      <c r="CU1040" s="189">
        <f t="shared" si="772"/>
        <v>1.8600000000000001E-3</v>
      </c>
      <c r="CV1040" s="189">
        <f t="shared" si="772"/>
        <v>1.8600000000000001E-3</v>
      </c>
      <c r="CW1040" s="189">
        <f t="shared" si="779"/>
        <v>2.9999999999999997E-4</v>
      </c>
      <c r="CX1040" s="189">
        <f t="shared" si="773"/>
        <v>3.0000000000000001E-5</v>
      </c>
      <c r="CY1040" s="189">
        <f t="shared" si="773"/>
        <v>3.0000000000000001E-5</v>
      </c>
      <c r="CZ1040" s="195">
        <f t="shared" si="758"/>
        <v>9.4885222774523825</v>
      </c>
      <c r="DA1040" s="195">
        <f t="shared" si="759"/>
        <v>211.21677235248325</v>
      </c>
      <c r="DB1040" s="195">
        <f t="shared" si="760"/>
        <v>2.9255278706287848</v>
      </c>
      <c r="DC1040" s="195">
        <f t="shared" si="761"/>
        <v>150.61836600941163</v>
      </c>
      <c r="DD1040" s="195">
        <f t="shared" si="762"/>
        <v>2.9590488569918212</v>
      </c>
      <c r="DE1040" s="195">
        <f t="shared" si="763"/>
        <v>136.39036798238607</v>
      </c>
      <c r="DF1040" s="195">
        <f t="shared" si="764"/>
        <v>513.59860534935399</v>
      </c>
    </row>
    <row r="1041" spans="89:110" x14ac:dyDescent="0.2">
      <c r="CK1041" s="189">
        <v>1039</v>
      </c>
      <c r="CL1041" s="190">
        <f>'Litter calculation'!G$30+CK1041</f>
        <v>43714</v>
      </c>
      <c r="CM1041" s="193">
        <f t="shared" si="780"/>
        <v>9</v>
      </c>
      <c r="CN1041" s="189">
        <f t="shared" si="774"/>
        <v>0.4</v>
      </c>
      <c r="CO1041" s="194">
        <f t="shared" si="775"/>
        <v>0.02</v>
      </c>
      <c r="CP1041" s="194">
        <f t="shared" si="776"/>
        <v>0.17499999999999999</v>
      </c>
      <c r="CQ1041" s="189">
        <f t="shared" si="777"/>
        <v>0.36870000000000003</v>
      </c>
      <c r="CR1041" s="189">
        <f t="shared" si="771"/>
        <v>3.687E-2</v>
      </c>
      <c r="CS1041" s="189">
        <f t="shared" si="771"/>
        <v>3.687E-2</v>
      </c>
      <c r="CT1041" s="189">
        <f t="shared" si="778"/>
        <v>1.8599999999999998E-2</v>
      </c>
      <c r="CU1041" s="189">
        <f t="shared" si="772"/>
        <v>1.8600000000000001E-3</v>
      </c>
      <c r="CV1041" s="189">
        <f t="shared" si="772"/>
        <v>1.8600000000000001E-3</v>
      </c>
      <c r="CW1041" s="189">
        <f t="shared" si="779"/>
        <v>2.9999999999999997E-4</v>
      </c>
      <c r="CX1041" s="189">
        <f t="shared" si="773"/>
        <v>3.0000000000000001E-5</v>
      </c>
      <c r="CY1041" s="189">
        <f t="shared" si="773"/>
        <v>3.0000000000000001E-5</v>
      </c>
      <c r="CZ1041" s="195">
        <f t="shared" si="758"/>
        <v>9.4611469586068075</v>
      </c>
      <c r="DA1041" s="195">
        <f t="shared" si="759"/>
        <v>211.40593682458186</v>
      </c>
      <c r="DB1041" s="195">
        <f t="shared" si="760"/>
        <v>2.920828846231426</v>
      </c>
      <c r="DC1041" s="195">
        <f t="shared" si="761"/>
        <v>150.63311012620892</v>
      </c>
      <c r="DD1041" s="195">
        <f t="shared" si="762"/>
        <v>2.9600023915084956</v>
      </c>
      <c r="DE1041" s="195">
        <f t="shared" si="763"/>
        <v>136.55482408272164</v>
      </c>
      <c r="DF1041" s="195">
        <f t="shared" si="764"/>
        <v>513.93584922985917</v>
      </c>
    </row>
    <row r="1042" spans="89:110" x14ac:dyDescent="0.2">
      <c r="CK1042" s="189">
        <v>1040</v>
      </c>
      <c r="CL1042" s="190">
        <f>'Litter calculation'!G$30+CK1042</f>
        <v>43715</v>
      </c>
      <c r="CM1042" s="193">
        <f t="shared" si="780"/>
        <v>9</v>
      </c>
      <c r="CN1042" s="189">
        <f t="shared" si="774"/>
        <v>0.4</v>
      </c>
      <c r="CO1042" s="194">
        <f t="shared" si="775"/>
        <v>0.02</v>
      </c>
      <c r="CP1042" s="194">
        <f t="shared" si="776"/>
        <v>0.17499999999999999</v>
      </c>
      <c r="CQ1042" s="189">
        <f t="shared" si="777"/>
        <v>0.36870000000000003</v>
      </c>
      <c r="CR1042" s="189">
        <f t="shared" si="771"/>
        <v>3.687E-2</v>
      </c>
      <c r="CS1042" s="189">
        <f t="shared" si="771"/>
        <v>3.687E-2</v>
      </c>
      <c r="CT1042" s="189">
        <f t="shared" si="778"/>
        <v>1.8599999999999998E-2</v>
      </c>
      <c r="CU1042" s="189">
        <f t="shared" si="772"/>
        <v>1.8600000000000001E-3</v>
      </c>
      <c r="CV1042" s="189">
        <f t="shared" si="772"/>
        <v>1.8600000000000001E-3</v>
      </c>
      <c r="CW1042" s="189">
        <f t="shared" si="779"/>
        <v>2.9999999999999997E-4</v>
      </c>
      <c r="CX1042" s="189">
        <f t="shared" si="773"/>
        <v>3.0000000000000001E-5</v>
      </c>
      <c r="CY1042" s="189">
        <f t="shared" si="773"/>
        <v>3.0000000000000001E-5</v>
      </c>
      <c r="CZ1042" s="195">
        <f t="shared" si="758"/>
        <v>9.4342761145324641</v>
      </c>
      <c r="DA1042" s="195">
        <f t="shared" si="759"/>
        <v>211.59504455585039</v>
      </c>
      <c r="DB1042" s="195">
        <f t="shared" si="760"/>
        <v>2.9161385538961113</v>
      </c>
      <c r="DC1042" s="195">
        <f t="shared" si="761"/>
        <v>150.64785380068935</v>
      </c>
      <c r="DD1042" s="195">
        <f t="shared" si="762"/>
        <v>2.9609541540993711</v>
      </c>
      <c r="DE1042" s="195">
        <f t="shared" si="763"/>
        <v>136.7192752494482</v>
      </c>
      <c r="DF1042" s="195">
        <f t="shared" si="764"/>
        <v>514.27354242851595</v>
      </c>
    </row>
    <row r="1043" spans="89:110" x14ac:dyDescent="0.2">
      <c r="CK1043" s="189">
        <v>1041</v>
      </c>
      <c r="CL1043" s="190">
        <f>'Litter calculation'!G$30+CK1043</f>
        <v>43716</v>
      </c>
      <c r="CM1043" s="193">
        <f t="shared" si="780"/>
        <v>9</v>
      </c>
      <c r="CN1043" s="189">
        <f t="shared" si="774"/>
        <v>0.4</v>
      </c>
      <c r="CO1043" s="194">
        <f t="shared" si="775"/>
        <v>0.02</v>
      </c>
      <c r="CP1043" s="194">
        <f t="shared" si="776"/>
        <v>0.17499999999999999</v>
      </c>
      <c r="CQ1043" s="189">
        <f t="shared" si="777"/>
        <v>0.36870000000000003</v>
      </c>
      <c r="CR1043" s="189">
        <f t="shared" ref="CR1043:CS1062" si="781">IF($CM1043=12,$D$50,IF($CM1043&lt;=2,$D$50,IF($CM1043&lt;=5,$D$52,IF($CM1043&lt;=8,$D$54,$D$56))))</f>
        <v>3.687E-2</v>
      </c>
      <c r="CS1043" s="189">
        <f t="shared" si="781"/>
        <v>3.687E-2</v>
      </c>
      <c r="CT1043" s="189">
        <f t="shared" si="778"/>
        <v>1.8599999999999998E-2</v>
      </c>
      <c r="CU1043" s="189">
        <f t="shared" ref="CU1043:CV1062" si="782">IF($CM1043=12,$D$58,IF($CM1043&lt;=2,$D$58,IF($CM1043&lt;=5,$D$60,IF($CM1043&lt;=8,$D$62,$D$64))))</f>
        <v>1.8600000000000001E-3</v>
      </c>
      <c r="CV1043" s="189">
        <f t="shared" si="782"/>
        <v>1.8600000000000001E-3</v>
      </c>
      <c r="CW1043" s="189">
        <f t="shared" si="779"/>
        <v>2.9999999999999997E-4</v>
      </c>
      <c r="CX1043" s="189">
        <f t="shared" ref="CX1043:CY1062" si="783">IF($CM1043=12,$D$66,IF($CM1043&lt;=2,$D$66,IF($CM1043&lt;=5,$D$68,IF($CM1043&lt;=8,$D$70,$D$72))))</f>
        <v>3.0000000000000001E-5</v>
      </c>
      <c r="CY1043" s="189">
        <f t="shared" si="783"/>
        <v>3.0000000000000001E-5</v>
      </c>
      <c r="CZ1043" s="195">
        <f t="shared" si="758"/>
        <v>9.4079004487241225</v>
      </c>
      <c r="DA1043" s="195">
        <f t="shared" si="759"/>
        <v>211.78409556330854</v>
      </c>
      <c r="DB1043" s="195">
        <f t="shared" si="760"/>
        <v>2.9114569773963006</v>
      </c>
      <c r="DC1043" s="195">
        <f t="shared" si="761"/>
        <v>150.66259703286619</v>
      </c>
      <c r="DD1043" s="195">
        <f t="shared" si="762"/>
        <v>2.9619041480571662</v>
      </c>
      <c r="DE1043" s="195">
        <f t="shared" si="763"/>
        <v>136.88372148271375</v>
      </c>
      <c r="DF1043" s="195">
        <f t="shared" si="764"/>
        <v>514.61167565306607</v>
      </c>
    </row>
    <row r="1044" spans="89:110" x14ac:dyDescent="0.2">
      <c r="CK1044" s="189">
        <v>1042</v>
      </c>
      <c r="CL1044" s="190">
        <f>'Litter calculation'!G$30+CK1044</f>
        <v>43717</v>
      </c>
      <c r="CM1044" s="193">
        <f t="shared" si="780"/>
        <v>9</v>
      </c>
      <c r="CN1044" s="189">
        <f t="shared" si="774"/>
        <v>0.4</v>
      </c>
      <c r="CO1044" s="194">
        <f t="shared" si="775"/>
        <v>0.02</v>
      </c>
      <c r="CP1044" s="194">
        <f t="shared" si="776"/>
        <v>0.17499999999999999</v>
      </c>
      <c r="CQ1044" s="189">
        <f t="shared" si="777"/>
        <v>0.36870000000000003</v>
      </c>
      <c r="CR1044" s="189">
        <f t="shared" si="781"/>
        <v>3.687E-2</v>
      </c>
      <c r="CS1044" s="189">
        <f t="shared" si="781"/>
        <v>3.687E-2</v>
      </c>
      <c r="CT1044" s="189">
        <f t="shared" si="778"/>
        <v>1.8599999999999998E-2</v>
      </c>
      <c r="CU1044" s="189">
        <f t="shared" si="782"/>
        <v>1.8600000000000001E-3</v>
      </c>
      <c r="CV1044" s="189">
        <f t="shared" si="782"/>
        <v>1.8600000000000001E-3</v>
      </c>
      <c r="CW1044" s="189">
        <f t="shared" si="779"/>
        <v>2.9999999999999997E-4</v>
      </c>
      <c r="CX1044" s="189">
        <f t="shared" si="783"/>
        <v>3.0000000000000001E-5</v>
      </c>
      <c r="CY1044" s="189">
        <f t="shared" si="783"/>
        <v>3.0000000000000001E-5</v>
      </c>
      <c r="CZ1044" s="195">
        <f t="shared" si="758"/>
        <v>9.3820108359933645</v>
      </c>
      <c r="DA1044" s="195">
        <f t="shared" si="759"/>
        <v>211.9730898639709</v>
      </c>
      <c r="DB1044" s="195">
        <f t="shared" si="760"/>
        <v>2.906784100535607</v>
      </c>
      <c r="DC1044" s="195">
        <f t="shared" si="761"/>
        <v>150.67733982275269</v>
      </c>
      <c r="DD1044" s="195">
        <f t="shared" si="762"/>
        <v>2.9628523766684807</v>
      </c>
      <c r="DE1044" s="195">
        <f t="shared" si="763"/>
        <v>137.04816278266631</v>
      </c>
      <c r="DF1044" s="195">
        <f t="shared" si="764"/>
        <v>514.95023978258735</v>
      </c>
    </row>
    <row r="1045" spans="89:110" x14ac:dyDescent="0.2">
      <c r="CK1045" s="189">
        <v>1043</v>
      </c>
      <c r="CL1045" s="190">
        <f>'Litter calculation'!G$30+CK1045</f>
        <v>43718</v>
      </c>
      <c r="CM1045" s="193">
        <f t="shared" si="780"/>
        <v>9</v>
      </c>
      <c r="CN1045" s="189">
        <f t="shared" si="774"/>
        <v>0.4</v>
      </c>
      <c r="CO1045" s="194">
        <f t="shared" si="775"/>
        <v>0.02</v>
      </c>
      <c r="CP1045" s="194">
        <f t="shared" si="776"/>
        <v>0.17499999999999999</v>
      </c>
      <c r="CQ1045" s="189">
        <f t="shared" si="777"/>
        <v>0.36870000000000003</v>
      </c>
      <c r="CR1045" s="189">
        <f t="shared" si="781"/>
        <v>3.687E-2</v>
      </c>
      <c r="CS1045" s="189">
        <f t="shared" si="781"/>
        <v>3.687E-2</v>
      </c>
      <c r="CT1045" s="189">
        <f t="shared" si="778"/>
        <v>1.8599999999999998E-2</v>
      </c>
      <c r="CU1045" s="189">
        <f t="shared" si="782"/>
        <v>1.8600000000000001E-3</v>
      </c>
      <c r="CV1045" s="189">
        <f t="shared" si="782"/>
        <v>1.8600000000000001E-3</v>
      </c>
      <c r="CW1045" s="189">
        <f t="shared" si="779"/>
        <v>2.9999999999999997E-4</v>
      </c>
      <c r="CX1045" s="189">
        <f t="shared" si="783"/>
        <v>3.0000000000000001E-5</v>
      </c>
      <c r="CY1045" s="189">
        <f t="shared" si="783"/>
        <v>3.0000000000000001E-5</v>
      </c>
      <c r="CZ1045" s="195">
        <f t="shared" si="758"/>
        <v>9.3565983193115443</v>
      </c>
      <c r="DA1045" s="195">
        <f t="shared" si="759"/>
        <v>212.16202747484695</v>
      </c>
      <c r="DB1045" s="195">
        <f t="shared" si="760"/>
        <v>2.9021199071477408</v>
      </c>
      <c r="DC1045" s="195">
        <f t="shared" si="761"/>
        <v>150.69208217036211</v>
      </c>
      <c r="DD1045" s="195">
        <f t="shared" si="762"/>
        <v>2.9637988432138078</v>
      </c>
      <c r="DE1045" s="195">
        <f t="shared" si="763"/>
        <v>137.21259914945387</v>
      </c>
      <c r="DF1045" s="195">
        <f t="shared" si="764"/>
        <v>515.289225864336</v>
      </c>
    </row>
    <row r="1046" spans="89:110" x14ac:dyDescent="0.2">
      <c r="CK1046" s="189">
        <v>1044</v>
      </c>
      <c r="CL1046" s="190">
        <f>'Litter calculation'!G$30+CK1046</f>
        <v>43719</v>
      </c>
      <c r="CM1046" s="193">
        <f t="shared" si="780"/>
        <v>9</v>
      </c>
      <c r="CN1046" s="189">
        <f t="shared" si="774"/>
        <v>0.4</v>
      </c>
      <c r="CO1046" s="194">
        <f t="shared" si="775"/>
        <v>0.02</v>
      </c>
      <c r="CP1046" s="194">
        <f t="shared" si="776"/>
        <v>0.17499999999999999</v>
      </c>
      <c r="CQ1046" s="189">
        <f t="shared" si="777"/>
        <v>0.36870000000000003</v>
      </c>
      <c r="CR1046" s="189">
        <f t="shared" si="781"/>
        <v>3.687E-2</v>
      </c>
      <c r="CS1046" s="189">
        <f t="shared" si="781"/>
        <v>3.687E-2</v>
      </c>
      <c r="CT1046" s="189">
        <f t="shared" si="778"/>
        <v>1.8599999999999998E-2</v>
      </c>
      <c r="CU1046" s="189">
        <f t="shared" si="782"/>
        <v>1.8600000000000001E-3</v>
      </c>
      <c r="CV1046" s="189">
        <f t="shared" si="782"/>
        <v>1.8600000000000001E-3</v>
      </c>
      <c r="CW1046" s="189">
        <f t="shared" si="779"/>
        <v>2.9999999999999997E-4</v>
      </c>
      <c r="CX1046" s="189">
        <f t="shared" si="783"/>
        <v>3.0000000000000001E-5</v>
      </c>
      <c r="CY1046" s="189">
        <f t="shared" si="783"/>
        <v>3.0000000000000001E-5</v>
      </c>
      <c r="CZ1046" s="195">
        <f t="shared" ref="CZ1046:CZ1109" si="784">CZ1045*EXP(-CT1046)+CN1046*CQ1046</f>
        <v>9.3316541067109213</v>
      </c>
      <c r="DA1046" s="195">
        <f t="shared" ref="DA1046:DA1109" si="785">DA1045*EXP(-CW1046)+CN1046*(1-CQ1046)</f>
        <v>212.3509084129411</v>
      </c>
      <c r="DB1046" s="195">
        <f t="shared" ref="DB1046:DB1109" si="786">DB1045*EXP(-CU1046)+CO1046*CR1046</f>
        <v>2.8974643810964547</v>
      </c>
      <c r="DC1046" s="195">
        <f t="shared" ref="DC1046:DC1109" si="787">DC1045*EXP(-CX1046)+CO1046*(1-CR1046)</f>
        <v>150.70682407570774</v>
      </c>
      <c r="DD1046" s="195">
        <f t="shared" ref="DD1046:DD1109" si="788">DD1045*EXP(-CV1046)+CP1046*CS1046</f>
        <v>2.9647435509675439</v>
      </c>
      <c r="DE1046" s="195">
        <f t="shared" ref="DE1046:DE1109" si="789">DE1045*EXP(-CY1046)+CP1046*(1-CS1046)</f>
        <v>137.37703058322441</v>
      </c>
      <c r="DF1046" s="195">
        <f t="shared" ref="DF1046:DF1109" si="790">SUM(CZ1046:DE1046)</f>
        <v>515.62862511064816</v>
      </c>
    </row>
    <row r="1047" spans="89:110" x14ac:dyDescent="0.2">
      <c r="CK1047" s="189">
        <v>1045</v>
      </c>
      <c r="CL1047" s="190">
        <f>'Litter calculation'!G$30+CK1047</f>
        <v>43720</v>
      </c>
      <c r="CM1047" s="193">
        <f t="shared" si="780"/>
        <v>9</v>
      </c>
      <c r="CN1047" s="189">
        <f t="shared" si="774"/>
        <v>0.4</v>
      </c>
      <c r="CO1047" s="194">
        <f t="shared" si="775"/>
        <v>0.02</v>
      </c>
      <c r="CP1047" s="194">
        <f t="shared" si="776"/>
        <v>0.17499999999999999</v>
      </c>
      <c r="CQ1047" s="189">
        <f t="shared" si="777"/>
        <v>0.36870000000000003</v>
      </c>
      <c r="CR1047" s="189">
        <f t="shared" si="781"/>
        <v>3.687E-2</v>
      </c>
      <c r="CS1047" s="189">
        <f t="shared" si="781"/>
        <v>3.687E-2</v>
      </c>
      <c r="CT1047" s="189">
        <f t="shared" si="778"/>
        <v>1.8599999999999998E-2</v>
      </c>
      <c r="CU1047" s="189">
        <f t="shared" si="782"/>
        <v>1.8600000000000001E-3</v>
      </c>
      <c r="CV1047" s="189">
        <f t="shared" si="782"/>
        <v>1.8600000000000001E-3</v>
      </c>
      <c r="CW1047" s="189">
        <f t="shared" si="779"/>
        <v>2.9999999999999997E-4</v>
      </c>
      <c r="CX1047" s="189">
        <f t="shared" si="783"/>
        <v>3.0000000000000001E-5</v>
      </c>
      <c r="CY1047" s="189">
        <f t="shared" si="783"/>
        <v>3.0000000000000001E-5</v>
      </c>
      <c r="CZ1047" s="195">
        <f t="shared" si="784"/>
        <v>9.3071695682429088</v>
      </c>
      <c r="DA1047" s="195">
        <f t="shared" si="785"/>
        <v>212.53973269525258</v>
      </c>
      <c r="DB1047" s="195">
        <f t="shared" si="786"/>
        <v>2.8928175062754855</v>
      </c>
      <c r="DC1047" s="195">
        <f t="shared" si="787"/>
        <v>150.72156553880285</v>
      </c>
      <c r="DD1047" s="195">
        <f t="shared" si="788"/>
        <v>2.9656865031980009</v>
      </c>
      <c r="DE1047" s="195">
        <f t="shared" si="789"/>
        <v>137.54145708412594</v>
      </c>
      <c r="DF1047" s="195">
        <f t="shared" si="790"/>
        <v>515.96842889589777</v>
      </c>
    </row>
    <row r="1048" spans="89:110" x14ac:dyDescent="0.2">
      <c r="CK1048" s="189">
        <v>1046</v>
      </c>
      <c r="CL1048" s="190">
        <f>'Litter calculation'!G$30+CK1048</f>
        <v>43721</v>
      </c>
      <c r="CM1048" s="193">
        <f t="shared" si="780"/>
        <v>9</v>
      </c>
      <c r="CN1048" s="189">
        <f t="shared" si="774"/>
        <v>0.4</v>
      </c>
      <c r="CO1048" s="194">
        <f t="shared" si="775"/>
        <v>0.02</v>
      </c>
      <c r="CP1048" s="194">
        <f t="shared" si="776"/>
        <v>0.17499999999999999</v>
      </c>
      <c r="CQ1048" s="189">
        <f t="shared" si="777"/>
        <v>0.36870000000000003</v>
      </c>
      <c r="CR1048" s="189">
        <f t="shared" si="781"/>
        <v>3.687E-2</v>
      </c>
      <c r="CS1048" s="189">
        <f t="shared" si="781"/>
        <v>3.687E-2</v>
      </c>
      <c r="CT1048" s="189">
        <f t="shared" si="778"/>
        <v>1.8599999999999998E-2</v>
      </c>
      <c r="CU1048" s="189">
        <f t="shared" si="782"/>
        <v>1.8600000000000001E-3</v>
      </c>
      <c r="CV1048" s="189">
        <f t="shared" si="782"/>
        <v>1.8600000000000001E-3</v>
      </c>
      <c r="CW1048" s="189">
        <f t="shared" si="779"/>
        <v>2.9999999999999997E-4</v>
      </c>
      <c r="CX1048" s="189">
        <f t="shared" si="783"/>
        <v>3.0000000000000001E-5</v>
      </c>
      <c r="CY1048" s="189">
        <f t="shared" si="783"/>
        <v>3.0000000000000001E-5</v>
      </c>
      <c r="CZ1048" s="195">
        <f t="shared" si="784"/>
        <v>9.2831362329923639</v>
      </c>
      <c r="DA1048" s="195">
        <f t="shared" si="785"/>
        <v>212.72850033877563</v>
      </c>
      <c r="DB1048" s="195">
        <f t="shared" si="786"/>
        <v>2.8881792666085007</v>
      </c>
      <c r="DC1048" s="195">
        <f t="shared" si="787"/>
        <v>150.7363065596607</v>
      </c>
      <c r="DD1048" s="195">
        <f t="shared" si="788"/>
        <v>2.9666277031674171</v>
      </c>
      <c r="DE1048" s="195">
        <f t="shared" si="789"/>
        <v>137.70587865230644</v>
      </c>
      <c r="DF1048" s="195">
        <f t="shared" si="790"/>
        <v>516.30862875351102</v>
      </c>
    </row>
    <row r="1049" spans="89:110" x14ac:dyDescent="0.2">
      <c r="CK1049" s="189">
        <v>1047</v>
      </c>
      <c r="CL1049" s="190">
        <f>'Litter calculation'!G$30+CK1049</f>
        <v>43722</v>
      </c>
      <c r="CM1049" s="193">
        <f t="shared" si="780"/>
        <v>9</v>
      </c>
      <c r="CN1049" s="189">
        <f t="shared" si="774"/>
        <v>0.4</v>
      </c>
      <c r="CO1049" s="194">
        <f t="shared" si="775"/>
        <v>0.02</v>
      </c>
      <c r="CP1049" s="194">
        <f t="shared" si="776"/>
        <v>0.17499999999999999</v>
      </c>
      <c r="CQ1049" s="189">
        <f t="shared" si="777"/>
        <v>0.36870000000000003</v>
      </c>
      <c r="CR1049" s="189">
        <f t="shared" si="781"/>
        <v>3.687E-2</v>
      </c>
      <c r="CS1049" s="189">
        <f t="shared" si="781"/>
        <v>3.687E-2</v>
      </c>
      <c r="CT1049" s="189">
        <f t="shared" si="778"/>
        <v>1.8599999999999998E-2</v>
      </c>
      <c r="CU1049" s="189">
        <f t="shared" si="782"/>
        <v>1.8600000000000001E-3</v>
      </c>
      <c r="CV1049" s="189">
        <f t="shared" si="782"/>
        <v>1.8600000000000001E-3</v>
      </c>
      <c r="CW1049" s="189">
        <f t="shared" si="779"/>
        <v>2.9999999999999997E-4</v>
      </c>
      <c r="CX1049" s="189">
        <f t="shared" si="783"/>
        <v>3.0000000000000001E-5</v>
      </c>
      <c r="CY1049" s="189">
        <f t="shared" si="783"/>
        <v>3.0000000000000001E-5</v>
      </c>
      <c r="CZ1049" s="195">
        <f t="shared" si="784"/>
        <v>9.2595457861469139</v>
      </c>
      <c r="DA1049" s="195">
        <f t="shared" si="785"/>
        <v>212.91721136049932</v>
      </c>
      <c r="DB1049" s="195">
        <f t="shared" si="786"/>
        <v>2.8835496460490413</v>
      </c>
      <c r="DC1049" s="195">
        <f t="shared" si="787"/>
        <v>150.75104713829455</v>
      </c>
      <c r="DD1049" s="195">
        <f t="shared" si="788"/>
        <v>2.9675671541319688</v>
      </c>
      <c r="DE1049" s="195">
        <f t="shared" si="789"/>
        <v>137.87029528791388</v>
      </c>
      <c r="DF1049" s="195">
        <f t="shared" si="790"/>
        <v>516.64921637303564</v>
      </c>
    </row>
    <row r="1050" spans="89:110" x14ac:dyDescent="0.2">
      <c r="CK1050" s="189">
        <v>1048</v>
      </c>
      <c r="CL1050" s="190">
        <f>'Litter calculation'!G$30+CK1050</f>
        <v>43723</v>
      </c>
      <c r="CM1050" s="193">
        <f t="shared" si="780"/>
        <v>9</v>
      </c>
      <c r="CN1050" s="189">
        <f t="shared" si="774"/>
        <v>0.4</v>
      </c>
      <c r="CO1050" s="194">
        <f t="shared" si="775"/>
        <v>0.02</v>
      </c>
      <c r="CP1050" s="194">
        <f t="shared" si="776"/>
        <v>0.17499999999999999</v>
      </c>
      <c r="CQ1050" s="189">
        <f t="shared" si="777"/>
        <v>0.36870000000000003</v>
      </c>
      <c r="CR1050" s="189">
        <f t="shared" si="781"/>
        <v>3.687E-2</v>
      </c>
      <c r="CS1050" s="189">
        <f t="shared" si="781"/>
        <v>3.687E-2</v>
      </c>
      <c r="CT1050" s="189">
        <f t="shared" si="778"/>
        <v>1.8599999999999998E-2</v>
      </c>
      <c r="CU1050" s="189">
        <f t="shared" si="782"/>
        <v>1.8600000000000001E-3</v>
      </c>
      <c r="CV1050" s="189">
        <f t="shared" si="782"/>
        <v>1.8600000000000001E-3</v>
      </c>
      <c r="CW1050" s="189">
        <f t="shared" si="779"/>
        <v>2.9999999999999997E-4</v>
      </c>
      <c r="CX1050" s="189">
        <f t="shared" si="783"/>
        <v>3.0000000000000001E-5</v>
      </c>
      <c r="CY1050" s="189">
        <f t="shared" si="783"/>
        <v>3.0000000000000001E-5</v>
      </c>
      <c r="CZ1050" s="195">
        <f t="shared" si="784"/>
        <v>9.236390066120272</v>
      </c>
      <c r="DA1050" s="195">
        <f t="shared" si="785"/>
        <v>213.10586577740764</v>
      </c>
      <c r="DB1050" s="195">
        <f t="shared" si="786"/>
        <v>2.8789286285804678</v>
      </c>
      <c r="DC1050" s="195">
        <f t="shared" si="787"/>
        <v>150.7657872747177</v>
      </c>
      <c r="DD1050" s="195">
        <f t="shared" si="788"/>
        <v>2.9685048593417815</v>
      </c>
      <c r="DE1050" s="195">
        <f t="shared" si="789"/>
        <v>138.03470699109624</v>
      </c>
      <c r="DF1050" s="195">
        <f t="shared" si="790"/>
        <v>516.99018359726415</v>
      </c>
    </row>
    <row r="1051" spans="89:110" x14ac:dyDescent="0.2">
      <c r="CK1051" s="189">
        <v>1049</v>
      </c>
      <c r="CL1051" s="190">
        <f>'Litter calculation'!G$30+CK1051</f>
        <v>43724</v>
      </c>
      <c r="CM1051" s="193">
        <f t="shared" si="780"/>
        <v>9</v>
      </c>
      <c r="CN1051" s="189">
        <f t="shared" si="774"/>
        <v>0.4</v>
      </c>
      <c r="CO1051" s="194">
        <f t="shared" si="775"/>
        <v>0.02</v>
      </c>
      <c r="CP1051" s="194">
        <f t="shared" si="776"/>
        <v>0.17499999999999999</v>
      </c>
      <c r="CQ1051" s="189">
        <f t="shared" si="777"/>
        <v>0.36870000000000003</v>
      </c>
      <c r="CR1051" s="189">
        <f t="shared" si="781"/>
        <v>3.687E-2</v>
      </c>
      <c r="CS1051" s="189">
        <f t="shared" si="781"/>
        <v>3.687E-2</v>
      </c>
      <c r="CT1051" s="189">
        <f t="shared" si="778"/>
        <v>1.8599999999999998E-2</v>
      </c>
      <c r="CU1051" s="189">
        <f t="shared" si="782"/>
        <v>1.8600000000000001E-3</v>
      </c>
      <c r="CV1051" s="189">
        <f t="shared" si="782"/>
        <v>1.8600000000000001E-3</v>
      </c>
      <c r="CW1051" s="189">
        <f t="shared" si="779"/>
        <v>2.9999999999999997E-4</v>
      </c>
      <c r="CX1051" s="189">
        <f t="shared" si="783"/>
        <v>3.0000000000000001E-5</v>
      </c>
      <c r="CY1051" s="189">
        <f t="shared" si="783"/>
        <v>3.0000000000000001E-5</v>
      </c>
      <c r="CZ1051" s="195">
        <f t="shared" si="784"/>
        <v>9.2136610617285797</v>
      </c>
      <c r="DA1051" s="195">
        <f t="shared" si="785"/>
        <v>213.2944636064795</v>
      </c>
      <c r="DB1051" s="195">
        <f t="shared" si="786"/>
        <v>2.8743161982159036</v>
      </c>
      <c r="DC1051" s="195">
        <f t="shared" si="787"/>
        <v>150.78052696894338</v>
      </c>
      <c r="DD1051" s="195">
        <f t="shared" si="788"/>
        <v>2.9694408220409412</v>
      </c>
      <c r="DE1051" s="195">
        <f t="shared" si="789"/>
        <v>138.1991137620015</v>
      </c>
      <c r="DF1051" s="195">
        <f t="shared" si="790"/>
        <v>517.33152241940979</v>
      </c>
    </row>
    <row r="1052" spans="89:110" x14ac:dyDescent="0.2">
      <c r="CK1052" s="189">
        <v>1050</v>
      </c>
      <c r="CL1052" s="190">
        <f>'Litter calculation'!G$30+CK1052</f>
        <v>43725</v>
      </c>
      <c r="CM1052" s="193">
        <f t="shared" si="780"/>
        <v>9</v>
      </c>
      <c r="CN1052" s="189">
        <f t="shared" si="774"/>
        <v>0.4</v>
      </c>
      <c r="CO1052" s="194">
        <f t="shared" si="775"/>
        <v>0.02</v>
      </c>
      <c r="CP1052" s="194">
        <f t="shared" si="776"/>
        <v>0.17499999999999999</v>
      </c>
      <c r="CQ1052" s="189">
        <f t="shared" si="777"/>
        <v>0.36870000000000003</v>
      </c>
      <c r="CR1052" s="189">
        <f t="shared" si="781"/>
        <v>3.687E-2</v>
      </c>
      <c r="CS1052" s="189">
        <f t="shared" si="781"/>
        <v>3.687E-2</v>
      </c>
      <c r="CT1052" s="189">
        <f t="shared" si="778"/>
        <v>1.8599999999999998E-2</v>
      </c>
      <c r="CU1052" s="189">
        <f t="shared" si="782"/>
        <v>1.8600000000000001E-3</v>
      </c>
      <c r="CV1052" s="189">
        <f t="shared" si="782"/>
        <v>1.8600000000000001E-3</v>
      </c>
      <c r="CW1052" s="189">
        <f t="shared" si="779"/>
        <v>2.9999999999999997E-4</v>
      </c>
      <c r="CX1052" s="189">
        <f t="shared" si="783"/>
        <v>3.0000000000000001E-5</v>
      </c>
      <c r="CY1052" s="189">
        <f t="shared" si="783"/>
        <v>3.0000000000000001E-5</v>
      </c>
      <c r="CZ1052" s="195">
        <f t="shared" si="784"/>
        <v>9.1913509094187749</v>
      </c>
      <c r="DA1052" s="195">
        <f t="shared" si="785"/>
        <v>213.48300486468867</v>
      </c>
      <c r="DB1052" s="195">
        <f t="shared" si="786"/>
        <v>2.8697123389981796</v>
      </c>
      <c r="DC1052" s="195">
        <f t="shared" si="787"/>
        <v>150.79526622098487</v>
      </c>
      <c r="DD1052" s="195">
        <f t="shared" si="788"/>
        <v>2.9703750454675055</v>
      </c>
      <c r="DE1052" s="195">
        <f t="shared" si="789"/>
        <v>138.36351560077762</v>
      </c>
      <c r="DF1052" s="195">
        <f t="shared" si="790"/>
        <v>517.67322498033559</v>
      </c>
    </row>
    <row r="1053" spans="89:110" x14ac:dyDescent="0.2">
      <c r="CK1053" s="189">
        <v>1051</v>
      </c>
      <c r="CL1053" s="190">
        <f>'Litter calculation'!G$30+CK1053</f>
        <v>43726</v>
      </c>
      <c r="CM1053" s="193">
        <f t="shared" si="780"/>
        <v>9</v>
      </c>
      <c r="CN1053" s="189">
        <f t="shared" si="774"/>
        <v>0.4</v>
      </c>
      <c r="CO1053" s="194">
        <f t="shared" si="775"/>
        <v>0.02</v>
      </c>
      <c r="CP1053" s="194">
        <f t="shared" si="776"/>
        <v>0.17499999999999999</v>
      </c>
      <c r="CQ1053" s="189">
        <f t="shared" si="777"/>
        <v>0.36870000000000003</v>
      </c>
      <c r="CR1053" s="189">
        <f t="shared" si="781"/>
        <v>3.687E-2</v>
      </c>
      <c r="CS1053" s="189">
        <f t="shared" si="781"/>
        <v>3.687E-2</v>
      </c>
      <c r="CT1053" s="189">
        <f t="shared" si="778"/>
        <v>1.8599999999999998E-2</v>
      </c>
      <c r="CU1053" s="189">
        <f t="shared" si="782"/>
        <v>1.8600000000000001E-3</v>
      </c>
      <c r="CV1053" s="189">
        <f t="shared" si="782"/>
        <v>1.8600000000000001E-3</v>
      </c>
      <c r="CW1053" s="189">
        <f t="shared" si="779"/>
        <v>2.9999999999999997E-4</v>
      </c>
      <c r="CX1053" s="189">
        <f t="shared" si="783"/>
        <v>3.0000000000000001E-5</v>
      </c>
      <c r="CY1053" s="189">
        <f t="shared" si="783"/>
        <v>3.0000000000000001E-5</v>
      </c>
      <c r="CZ1053" s="195">
        <f t="shared" si="784"/>
        <v>9.1694518905480411</v>
      </c>
      <c r="DA1053" s="195">
        <f t="shared" si="785"/>
        <v>213.67148956900388</v>
      </c>
      <c r="DB1053" s="195">
        <f t="shared" si="786"/>
        <v>2.8651170349997801</v>
      </c>
      <c r="DC1053" s="195">
        <f t="shared" si="787"/>
        <v>150.81000503085542</v>
      </c>
      <c r="DD1053" s="195">
        <f t="shared" si="788"/>
        <v>2.9713075328535146</v>
      </c>
      <c r="DE1053" s="195">
        <f t="shared" si="789"/>
        <v>138.52791250757255</v>
      </c>
      <c r="DF1053" s="195">
        <f t="shared" si="790"/>
        <v>518.01528356583322</v>
      </c>
    </row>
    <row r="1054" spans="89:110" x14ac:dyDescent="0.2">
      <c r="CK1054" s="189">
        <v>1052</v>
      </c>
      <c r="CL1054" s="190">
        <f>'Litter calculation'!G$30+CK1054</f>
        <v>43727</v>
      </c>
      <c r="CM1054" s="193">
        <f t="shared" si="780"/>
        <v>9</v>
      </c>
      <c r="CN1054" s="189">
        <f t="shared" si="774"/>
        <v>0.4</v>
      </c>
      <c r="CO1054" s="194">
        <f t="shared" si="775"/>
        <v>0.02</v>
      </c>
      <c r="CP1054" s="194">
        <f t="shared" si="776"/>
        <v>0.17499999999999999</v>
      </c>
      <c r="CQ1054" s="189">
        <f t="shared" si="777"/>
        <v>0.36870000000000003</v>
      </c>
      <c r="CR1054" s="189">
        <f t="shared" si="781"/>
        <v>3.687E-2</v>
      </c>
      <c r="CS1054" s="189">
        <f t="shared" si="781"/>
        <v>3.687E-2</v>
      </c>
      <c r="CT1054" s="189">
        <f t="shared" si="778"/>
        <v>1.8599999999999998E-2</v>
      </c>
      <c r="CU1054" s="189">
        <f t="shared" si="782"/>
        <v>1.8600000000000001E-3</v>
      </c>
      <c r="CV1054" s="189">
        <f t="shared" si="782"/>
        <v>1.8600000000000001E-3</v>
      </c>
      <c r="CW1054" s="189">
        <f t="shared" si="779"/>
        <v>2.9999999999999997E-4</v>
      </c>
      <c r="CX1054" s="189">
        <f t="shared" si="783"/>
        <v>3.0000000000000001E-5</v>
      </c>
      <c r="CY1054" s="189">
        <f t="shared" si="783"/>
        <v>3.0000000000000001E-5</v>
      </c>
      <c r="CZ1054" s="195">
        <f t="shared" si="784"/>
        <v>9.1479564287133854</v>
      </c>
      <c r="DA1054" s="195">
        <f t="shared" si="785"/>
        <v>213.85991773638878</v>
      </c>
      <c r="DB1054" s="195">
        <f t="shared" si="786"/>
        <v>2.8605302703227871</v>
      </c>
      <c r="DC1054" s="195">
        <f t="shared" si="787"/>
        <v>150.8247433985683</v>
      </c>
      <c r="DD1054" s="195">
        <f t="shared" si="788"/>
        <v>2.9722382874250028</v>
      </c>
      <c r="DE1054" s="195">
        <f t="shared" si="789"/>
        <v>138.69230448253424</v>
      </c>
      <c r="DF1054" s="195">
        <f t="shared" si="790"/>
        <v>518.35769060395251</v>
      </c>
    </row>
    <row r="1055" spans="89:110" x14ac:dyDescent="0.2">
      <c r="CK1055" s="189">
        <v>1053</v>
      </c>
      <c r="CL1055" s="190">
        <f>'Litter calculation'!G$30+CK1055</f>
        <v>43728</v>
      </c>
      <c r="CM1055" s="193">
        <f t="shared" si="780"/>
        <v>9</v>
      </c>
      <c r="CN1055" s="189">
        <f t="shared" si="774"/>
        <v>0.4</v>
      </c>
      <c r="CO1055" s="194">
        <f t="shared" si="775"/>
        <v>0.02</v>
      </c>
      <c r="CP1055" s="194">
        <f t="shared" si="776"/>
        <v>0.17499999999999999</v>
      </c>
      <c r="CQ1055" s="189">
        <f t="shared" si="777"/>
        <v>0.36870000000000003</v>
      </c>
      <c r="CR1055" s="189">
        <f t="shared" si="781"/>
        <v>3.687E-2</v>
      </c>
      <c r="CS1055" s="189">
        <f t="shared" si="781"/>
        <v>3.687E-2</v>
      </c>
      <c r="CT1055" s="189">
        <f t="shared" si="778"/>
        <v>1.8599999999999998E-2</v>
      </c>
      <c r="CU1055" s="189">
        <f t="shared" si="782"/>
        <v>1.8600000000000001E-3</v>
      </c>
      <c r="CV1055" s="189">
        <f t="shared" si="782"/>
        <v>1.8600000000000001E-3</v>
      </c>
      <c r="CW1055" s="189">
        <f t="shared" si="779"/>
        <v>2.9999999999999997E-4</v>
      </c>
      <c r="CX1055" s="189">
        <f t="shared" si="783"/>
        <v>3.0000000000000001E-5</v>
      </c>
      <c r="CY1055" s="189">
        <f t="shared" si="783"/>
        <v>3.0000000000000001E-5</v>
      </c>
      <c r="CZ1055" s="195">
        <f t="shared" si="784"/>
        <v>9.126857087130432</v>
      </c>
      <c r="DA1055" s="195">
        <f t="shared" si="785"/>
        <v>214.04828938380189</v>
      </c>
      <c r="DB1055" s="195">
        <f t="shared" si="786"/>
        <v>2.8559520290988245</v>
      </c>
      <c r="DC1055" s="195">
        <f t="shared" si="787"/>
        <v>150.83948132413678</v>
      </c>
      <c r="DD1055" s="195">
        <f t="shared" si="788"/>
        <v>2.9731673124020097</v>
      </c>
      <c r="DE1055" s="195">
        <f t="shared" si="789"/>
        <v>138.85669152581067</v>
      </c>
      <c r="DF1055" s="195">
        <f t="shared" si="790"/>
        <v>518.70043866238052</v>
      </c>
    </row>
    <row r="1056" spans="89:110" x14ac:dyDescent="0.2">
      <c r="CK1056" s="189">
        <v>1054</v>
      </c>
      <c r="CL1056" s="190">
        <f>'Litter calculation'!G$30+CK1056</f>
        <v>43729</v>
      </c>
      <c r="CM1056" s="193">
        <f t="shared" si="780"/>
        <v>9</v>
      </c>
      <c r="CN1056" s="189">
        <f t="shared" si="774"/>
        <v>0.4</v>
      </c>
      <c r="CO1056" s="194">
        <f t="shared" si="775"/>
        <v>0.02</v>
      </c>
      <c r="CP1056" s="194">
        <f t="shared" si="776"/>
        <v>0.17499999999999999</v>
      </c>
      <c r="CQ1056" s="189">
        <f t="shared" si="777"/>
        <v>0.36870000000000003</v>
      </c>
      <c r="CR1056" s="189">
        <f t="shared" si="781"/>
        <v>3.687E-2</v>
      </c>
      <c r="CS1056" s="189">
        <f t="shared" si="781"/>
        <v>3.687E-2</v>
      </c>
      <c r="CT1056" s="189">
        <f t="shared" si="778"/>
        <v>1.8599999999999998E-2</v>
      </c>
      <c r="CU1056" s="189">
        <f t="shared" si="782"/>
        <v>1.8600000000000001E-3</v>
      </c>
      <c r="CV1056" s="189">
        <f t="shared" si="782"/>
        <v>1.8600000000000001E-3</v>
      </c>
      <c r="CW1056" s="189">
        <f t="shared" si="779"/>
        <v>2.9999999999999997E-4</v>
      </c>
      <c r="CX1056" s="189">
        <f t="shared" si="783"/>
        <v>3.0000000000000001E-5</v>
      </c>
      <c r="CY1056" s="189">
        <f t="shared" si="783"/>
        <v>3.0000000000000001E-5</v>
      </c>
      <c r="CZ1056" s="195">
        <f t="shared" si="784"/>
        <v>9.1061465660605201</v>
      </c>
      <c r="DA1056" s="195">
        <f t="shared" si="785"/>
        <v>214.23660452819664</v>
      </c>
      <c r="DB1056" s="195">
        <f t="shared" si="786"/>
        <v>2.8513822954890045</v>
      </c>
      <c r="DC1056" s="195">
        <f t="shared" si="787"/>
        <v>150.85421880757414</v>
      </c>
      <c r="DD1056" s="195">
        <f t="shared" si="788"/>
        <v>2.9740946109985908</v>
      </c>
      <c r="DE1056" s="195">
        <f t="shared" si="789"/>
        <v>139.02107363754976</v>
      </c>
      <c r="DF1056" s="195">
        <f t="shared" si="790"/>
        <v>519.04352044586858</v>
      </c>
    </row>
    <row r="1057" spans="89:110" x14ac:dyDescent="0.2">
      <c r="CK1057" s="189">
        <v>1055</v>
      </c>
      <c r="CL1057" s="190">
        <f>'Litter calculation'!G$30+CK1057</f>
        <v>43730</v>
      </c>
      <c r="CM1057" s="193">
        <f t="shared" si="780"/>
        <v>9</v>
      </c>
      <c r="CN1057" s="189">
        <f t="shared" si="774"/>
        <v>0.4</v>
      </c>
      <c r="CO1057" s="194">
        <f t="shared" si="775"/>
        <v>0.02</v>
      </c>
      <c r="CP1057" s="194">
        <f t="shared" si="776"/>
        <v>0.17499999999999999</v>
      </c>
      <c r="CQ1057" s="189">
        <f t="shared" si="777"/>
        <v>0.36870000000000003</v>
      </c>
      <c r="CR1057" s="189">
        <f t="shared" si="781"/>
        <v>3.687E-2</v>
      </c>
      <c r="CS1057" s="189">
        <f t="shared" si="781"/>
        <v>3.687E-2</v>
      </c>
      <c r="CT1057" s="189">
        <f t="shared" si="778"/>
        <v>1.8599999999999998E-2</v>
      </c>
      <c r="CU1057" s="189">
        <f t="shared" si="782"/>
        <v>1.8600000000000001E-3</v>
      </c>
      <c r="CV1057" s="189">
        <f t="shared" si="782"/>
        <v>1.8600000000000001E-3</v>
      </c>
      <c r="CW1057" s="189">
        <f t="shared" si="779"/>
        <v>2.9999999999999997E-4</v>
      </c>
      <c r="CX1057" s="189">
        <f t="shared" si="783"/>
        <v>3.0000000000000001E-5</v>
      </c>
      <c r="CY1057" s="189">
        <f t="shared" si="783"/>
        <v>3.0000000000000001E-5</v>
      </c>
      <c r="CZ1057" s="195">
        <f t="shared" si="784"/>
        <v>9.0858177002852099</v>
      </c>
      <c r="DA1057" s="195">
        <f t="shared" si="785"/>
        <v>214.42486318652141</v>
      </c>
      <c r="DB1057" s="195">
        <f t="shared" si="786"/>
        <v>2.8468210536838723</v>
      </c>
      <c r="DC1057" s="195">
        <f t="shared" si="787"/>
        <v>150.86895584889362</v>
      </c>
      <c r="DD1057" s="195">
        <f t="shared" si="788"/>
        <v>2.9750201864228294</v>
      </c>
      <c r="DE1057" s="195">
        <f t="shared" si="789"/>
        <v>139.18545081789949</v>
      </c>
      <c r="DF1057" s="195">
        <f t="shared" si="790"/>
        <v>519.38692879370637</v>
      </c>
    </row>
    <row r="1058" spans="89:110" x14ac:dyDescent="0.2">
      <c r="CK1058" s="189">
        <v>1056</v>
      </c>
      <c r="CL1058" s="190">
        <f>'Litter calculation'!G$30+CK1058</f>
        <v>43731</v>
      </c>
      <c r="CM1058" s="193">
        <f t="shared" si="780"/>
        <v>9</v>
      </c>
      <c r="CN1058" s="189">
        <f t="shared" si="774"/>
        <v>0.4</v>
      </c>
      <c r="CO1058" s="194">
        <f t="shared" si="775"/>
        <v>0.02</v>
      </c>
      <c r="CP1058" s="194">
        <f t="shared" si="776"/>
        <v>0.17499999999999999</v>
      </c>
      <c r="CQ1058" s="189">
        <f t="shared" si="777"/>
        <v>0.36870000000000003</v>
      </c>
      <c r="CR1058" s="189">
        <f t="shared" si="781"/>
        <v>3.687E-2</v>
      </c>
      <c r="CS1058" s="189">
        <f t="shared" si="781"/>
        <v>3.687E-2</v>
      </c>
      <c r="CT1058" s="189">
        <f t="shared" si="778"/>
        <v>1.8599999999999998E-2</v>
      </c>
      <c r="CU1058" s="189">
        <f t="shared" si="782"/>
        <v>1.8600000000000001E-3</v>
      </c>
      <c r="CV1058" s="189">
        <f t="shared" si="782"/>
        <v>1.8600000000000001E-3</v>
      </c>
      <c r="CW1058" s="189">
        <f t="shared" si="779"/>
        <v>2.9999999999999997E-4</v>
      </c>
      <c r="CX1058" s="189">
        <f t="shared" si="783"/>
        <v>3.0000000000000001E-5</v>
      </c>
      <c r="CY1058" s="189">
        <f t="shared" si="783"/>
        <v>3.0000000000000001E-5</v>
      </c>
      <c r="CZ1058" s="195">
        <f t="shared" si="784"/>
        <v>9.0658634566273353</v>
      </c>
      <c r="DA1058" s="195">
        <f t="shared" si="785"/>
        <v>214.61306537571946</v>
      </c>
      <c r="DB1058" s="195">
        <f t="shared" si="786"/>
        <v>2.8422682879033512</v>
      </c>
      <c r="DC1058" s="195">
        <f t="shared" si="787"/>
        <v>150.88369244810849</v>
      </c>
      <c r="DD1058" s="195">
        <f t="shared" si="788"/>
        <v>2.975944041876847</v>
      </c>
      <c r="DE1058" s="195">
        <f t="shared" si="789"/>
        <v>139.34982306700778</v>
      </c>
      <c r="DF1058" s="195">
        <f t="shared" si="790"/>
        <v>519.73065667724325</v>
      </c>
    </row>
    <row r="1059" spans="89:110" x14ac:dyDescent="0.2">
      <c r="CK1059" s="189">
        <v>1057</v>
      </c>
      <c r="CL1059" s="190">
        <f>'Litter calculation'!G$30+CK1059</f>
        <v>43732</v>
      </c>
      <c r="CM1059" s="193">
        <f t="shared" si="780"/>
        <v>9</v>
      </c>
      <c r="CN1059" s="189">
        <f t="shared" si="774"/>
        <v>0.4</v>
      </c>
      <c r="CO1059" s="194">
        <f t="shared" si="775"/>
        <v>0.02</v>
      </c>
      <c r="CP1059" s="194">
        <f t="shared" si="776"/>
        <v>0.17499999999999999</v>
      </c>
      <c r="CQ1059" s="189">
        <f t="shared" si="777"/>
        <v>0.36870000000000003</v>
      </c>
      <c r="CR1059" s="189">
        <f t="shared" si="781"/>
        <v>3.687E-2</v>
      </c>
      <c r="CS1059" s="189">
        <f t="shared" si="781"/>
        <v>3.687E-2</v>
      </c>
      <c r="CT1059" s="189">
        <f t="shared" si="778"/>
        <v>1.8599999999999998E-2</v>
      </c>
      <c r="CU1059" s="189">
        <f t="shared" si="782"/>
        <v>1.8600000000000001E-3</v>
      </c>
      <c r="CV1059" s="189">
        <f t="shared" si="782"/>
        <v>1.8600000000000001E-3</v>
      </c>
      <c r="CW1059" s="189">
        <f t="shared" si="779"/>
        <v>2.9999999999999997E-4</v>
      </c>
      <c r="CX1059" s="189">
        <f t="shared" si="783"/>
        <v>3.0000000000000001E-5</v>
      </c>
      <c r="CY1059" s="189">
        <f t="shared" si="783"/>
        <v>3.0000000000000001E-5</v>
      </c>
      <c r="CZ1059" s="195">
        <f t="shared" si="784"/>
        <v>9.0462769315177329</v>
      </c>
      <c r="DA1059" s="195">
        <f t="shared" si="785"/>
        <v>214.80121111272899</v>
      </c>
      <c r="DB1059" s="195">
        <f t="shared" si="786"/>
        <v>2.837723982396688</v>
      </c>
      <c r="DC1059" s="195">
        <f t="shared" si="787"/>
        <v>150.89842860523203</v>
      </c>
      <c r="DD1059" s="195">
        <f t="shared" si="788"/>
        <v>2.9768661805568151</v>
      </c>
      <c r="DE1059" s="195">
        <f t="shared" si="789"/>
        <v>139.51419038502254</v>
      </c>
      <c r="DF1059" s="195">
        <f t="shared" si="790"/>
        <v>520.07469719745484</v>
      </c>
    </row>
    <row r="1060" spans="89:110" x14ac:dyDescent="0.2">
      <c r="CK1060" s="189">
        <v>1058</v>
      </c>
      <c r="CL1060" s="190">
        <f>'Litter calculation'!G$30+CK1060</f>
        <v>43733</v>
      </c>
      <c r="CM1060" s="193">
        <f t="shared" si="780"/>
        <v>9</v>
      </c>
      <c r="CN1060" s="189">
        <f t="shared" si="774"/>
        <v>0.4</v>
      </c>
      <c r="CO1060" s="194">
        <f t="shared" si="775"/>
        <v>0.02</v>
      </c>
      <c r="CP1060" s="194">
        <f t="shared" si="776"/>
        <v>0.17499999999999999</v>
      </c>
      <c r="CQ1060" s="189">
        <f t="shared" si="777"/>
        <v>0.36870000000000003</v>
      </c>
      <c r="CR1060" s="189">
        <f t="shared" si="781"/>
        <v>3.687E-2</v>
      </c>
      <c r="CS1060" s="189">
        <f t="shared" si="781"/>
        <v>3.687E-2</v>
      </c>
      <c r="CT1060" s="189">
        <f t="shared" si="778"/>
        <v>1.8599999999999998E-2</v>
      </c>
      <c r="CU1060" s="189">
        <f t="shared" si="782"/>
        <v>1.8600000000000001E-3</v>
      </c>
      <c r="CV1060" s="189">
        <f t="shared" si="782"/>
        <v>1.8600000000000001E-3</v>
      </c>
      <c r="CW1060" s="189">
        <f t="shared" si="779"/>
        <v>2.9999999999999997E-4</v>
      </c>
      <c r="CX1060" s="189">
        <f t="shared" si="783"/>
        <v>3.0000000000000001E-5</v>
      </c>
      <c r="CY1060" s="189">
        <f t="shared" si="783"/>
        <v>3.0000000000000001E-5</v>
      </c>
      <c r="CZ1060" s="195">
        <f t="shared" si="784"/>
        <v>9.0270513486068182</v>
      </c>
      <c r="DA1060" s="195">
        <f t="shared" si="785"/>
        <v>214.98930041448315</v>
      </c>
      <c r="DB1060" s="195">
        <f t="shared" si="786"/>
        <v>2.8331881214423991</v>
      </c>
      <c r="DC1060" s="195">
        <f t="shared" si="787"/>
        <v>150.91316432027747</v>
      </c>
      <c r="DD1060" s="195">
        <f t="shared" si="788"/>
        <v>2.9777866056529652</v>
      </c>
      <c r="DE1060" s="195">
        <f t="shared" si="789"/>
        <v>139.67855277209173</v>
      </c>
      <c r="DF1060" s="195">
        <f t="shared" si="790"/>
        <v>520.41904358255454</v>
      </c>
    </row>
    <row r="1061" spans="89:110" x14ac:dyDescent="0.2">
      <c r="CK1061" s="189">
        <v>1059</v>
      </c>
      <c r="CL1061" s="190">
        <f>'Litter calculation'!G$30+CK1061</f>
        <v>43734</v>
      </c>
      <c r="CM1061" s="193">
        <f t="shared" si="780"/>
        <v>9</v>
      </c>
      <c r="CN1061" s="189">
        <f t="shared" si="774"/>
        <v>0.4</v>
      </c>
      <c r="CO1061" s="194">
        <f t="shared" si="775"/>
        <v>0.02</v>
      </c>
      <c r="CP1061" s="194">
        <f t="shared" si="776"/>
        <v>0.17499999999999999</v>
      </c>
      <c r="CQ1061" s="189">
        <f t="shared" si="777"/>
        <v>0.36870000000000003</v>
      </c>
      <c r="CR1061" s="189">
        <f t="shared" si="781"/>
        <v>3.687E-2</v>
      </c>
      <c r="CS1061" s="189">
        <f t="shared" si="781"/>
        <v>3.687E-2</v>
      </c>
      <c r="CT1061" s="189">
        <f t="shared" si="778"/>
        <v>1.8599999999999998E-2</v>
      </c>
      <c r="CU1061" s="189">
        <f t="shared" si="782"/>
        <v>1.8600000000000001E-3</v>
      </c>
      <c r="CV1061" s="189">
        <f t="shared" si="782"/>
        <v>1.8600000000000001E-3</v>
      </c>
      <c r="CW1061" s="189">
        <f t="shared" si="779"/>
        <v>2.9999999999999997E-4</v>
      </c>
      <c r="CX1061" s="189">
        <f t="shared" si="783"/>
        <v>3.0000000000000001E-5</v>
      </c>
      <c r="CY1061" s="189">
        <f t="shared" si="783"/>
        <v>3.0000000000000001E-5</v>
      </c>
      <c r="CZ1061" s="195">
        <f t="shared" si="784"/>
        <v>9.0081800564201675</v>
      </c>
      <c r="DA1061" s="195">
        <f t="shared" si="785"/>
        <v>215.17733329790997</v>
      </c>
      <c r="DB1061" s="195">
        <f t="shared" si="786"/>
        <v>2.8286606893482151</v>
      </c>
      <c r="DC1061" s="195">
        <f t="shared" si="787"/>
        <v>150.9278995932581</v>
      </c>
      <c r="DD1061" s="195">
        <f t="shared" si="788"/>
        <v>2.9787053203496012</v>
      </c>
      <c r="DE1061" s="195">
        <f t="shared" si="789"/>
        <v>139.84291022836328</v>
      </c>
      <c r="DF1061" s="195">
        <f t="shared" si="790"/>
        <v>520.76368918564935</v>
      </c>
    </row>
    <row r="1062" spans="89:110" x14ac:dyDescent="0.2">
      <c r="CK1062" s="189">
        <v>1060</v>
      </c>
      <c r="CL1062" s="190">
        <f>'Litter calculation'!G$30+CK1062</f>
        <v>43735</v>
      </c>
      <c r="CM1062" s="193">
        <f t="shared" si="780"/>
        <v>9</v>
      </c>
      <c r="CN1062" s="189">
        <f t="shared" si="774"/>
        <v>0.4</v>
      </c>
      <c r="CO1062" s="194">
        <f t="shared" si="775"/>
        <v>0.02</v>
      </c>
      <c r="CP1062" s="194">
        <f t="shared" si="776"/>
        <v>0.17499999999999999</v>
      </c>
      <c r="CQ1062" s="189">
        <f t="shared" si="777"/>
        <v>0.36870000000000003</v>
      </c>
      <c r="CR1062" s="189">
        <f t="shared" si="781"/>
        <v>3.687E-2</v>
      </c>
      <c r="CS1062" s="189">
        <f t="shared" si="781"/>
        <v>3.687E-2</v>
      </c>
      <c r="CT1062" s="189">
        <f t="shared" si="778"/>
        <v>1.8599999999999998E-2</v>
      </c>
      <c r="CU1062" s="189">
        <f t="shared" si="782"/>
        <v>1.8600000000000001E-3</v>
      </c>
      <c r="CV1062" s="189">
        <f t="shared" si="782"/>
        <v>1.8600000000000001E-3</v>
      </c>
      <c r="CW1062" s="189">
        <f t="shared" si="779"/>
        <v>2.9999999999999997E-4</v>
      </c>
      <c r="CX1062" s="189">
        <f t="shared" si="783"/>
        <v>3.0000000000000001E-5</v>
      </c>
      <c r="CY1062" s="189">
        <f t="shared" si="783"/>
        <v>3.0000000000000001E-5</v>
      </c>
      <c r="CZ1062" s="195">
        <f t="shared" si="784"/>
        <v>8.9896565260573116</v>
      </c>
      <c r="DA1062" s="195">
        <f t="shared" si="785"/>
        <v>215.36530977993237</v>
      </c>
      <c r="DB1062" s="195">
        <f t="shared" si="786"/>
        <v>2.8241416704510276</v>
      </c>
      <c r="DC1062" s="195">
        <f t="shared" si="787"/>
        <v>150.94263442418716</v>
      </c>
      <c r="DD1062" s="195">
        <f t="shared" si="788"/>
        <v>2.9796223278251093</v>
      </c>
      <c r="DE1062" s="195">
        <f t="shared" si="789"/>
        <v>140.00726275398509</v>
      </c>
      <c r="DF1062" s="195">
        <f t="shared" si="790"/>
        <v>521.10862748243812</v>
      </c>
    </row>
    <row r="1063" spans="89:110" x14ac:dyDescent="0.2">
      <c r="CK1063" s="189">
        <v>1061</v>
      </c>
      <c r="CL1063" s="190">
        <f>'Litter calculation'!G$30+CK1063</f>
        <v>43736</v>
      </c>
      <c r="CM1063" s="193">
        <f t="shared" si="780"/>
        <v>9</v>
      </c>
      <c r="CN1063" s="189">
        <f t="shared" si="774"/>
        <v>0.4</v>
      </c>
      <c r="CO1063" s="194">
        <f t="shared" si="775"/>
        <v>0.02</v>
      </c>
      <c r="CP1063" s="194">
        <f t="shared" si="776"/>
        <v>0.17499999999999999</v>
      </c>
      <c r="CQ1063" s="189">
        <f t="shared" si="777"/>
        <v>0.36870000000000003</v>
      </c>
      <c r="CR1063" s="189">
        <f t="shared" ref="CR1063:CS1082" si="791">IF($CM1063=12,$D$50,IF($CM1063&lt;=2,$D$50,IF($CM1063&lt;=5,$D$52,IF($CM1063&lt;=8,$D$54,$D$56))))</f>
        <v>3.687E-2</v>
      </c>
      <c r="CS1063" s="189">
        <f t="shared" si="791"/>
        <v>3.687E-2</v>
      </c>
      <c r="CT1063" s="189">
        <f t="shared" si="778"/>
        <v>1.8599999999999998E-2</v>
      </c>
      <c r="CU1063" s="189">
        <f t="shared" ref="CU1063:CV1082" si="792">IF($CM1063=12,$D$58,IF($CM1063&lt;=2,$D$58,IF($CM1063&lt;=5,$D$60,IF($CM1063&lt;=8,$D$62,$D$64))))</f>
        <v>1.8600000000000001E-3</v>
      </c>
      <c r="CV1063" s="189">
        <f t="shared" si="792"/>
        <v>1.8600000000000001E-3</v>
      </c>
      <c r="CW1063" s="189">
        <f t="shared" si="779"/>
        <v>2.9999999999999997E-4</v>
      </c>
      <c r="CX1063" s="189">
        <f t="shared" ref="CX1063:CY1082" si="793">IF($CM1063=12,$D$66,IF($CM1063&lt;=2,$D$66,IF($CM1063&lt;=5,$D$68,IF($CM1063&lt;=8,$D$70,$D$72))))</f>
        <v>3.0000000000000001E-5</v>
      </c>
      <c r="CY1063" s="189">
        <f t="shared" si="793"/>
        <v>3.0000000000000001E-5</v>
      </c>
      <c r="CZ1063" s="195">
        <f t="shared" si="784"/>
        <v>8.9714743489329294</v>
      </c>
      <c r="DA1063" s="195">
        <f t="shared" si="785"/>
        <v>215.55322987746828</v>
      </c>
      <c r="DB1063" s="195">
        <f t="shared" si="786"/>
        <v>2.8196310491168344</v>
      </c>
      <c r="DC1063" s="195">
        <f t="shared" si="787"/>
        <v>150.95736881307795</v>
      </c>
      <c r="DD1063" s="195">
        <f t="shared" si="788"/>
        <v>2.9805376312519694</v>
      </c>
      <c r="DE1063" s="195">
        <f t="shared" si="789"/>
        <v>140.17161034910509</v>
      </c>
      <c r="DF1063" s="195">
        <f t="shared" si="790"/>
        <v>521.4538520689531</v>
      </c>
    </row>
    <row r="1064" spans="89:110" x14ac:dyDescent="0.2">
      <c r="CK1064" s="189">
        <v>1062</v>
      </c>
      <c r="CL1064" s="190">
        <f>'Litter calculation'!G$30+CK1064</f>
        <v>43737</v>
      </c>
      <c r="CM1064" s="193">
        <f t="shared" si="780"/>
        <v>9</v>
      </c>
      <c r="CN1064" s="189">
        <f t="shared" si="774"/>
        <v>0.4</v>
      </c>
      <c r="CO1064" s="194">
        <f t="shared" si="775"/>
        <v>0.02</v>
      </c>
      <c r="CP1064" s="194">
        <f t="shared" si="776"/>
        <v>0.17499999999999999</v>
      </c>
      <c r="CQ1064" s="189">
        <f t="shared" si="777"/>
        <v>0.36870000000000003</v>
      </c>
      <c r="CR1064" s="189">
        <f t="shared" si="791"/>
        <v>3.687E-2</v>
      </c>
      <c r="CS1064" s="189">
        <f t="shared" si="791"/>
        <v>3.687E-2</v>
      </c>
      <c r="CT1064" s="189">
        <f t="shared" si="778"/>
        <v>1.8599999999999998E-2</v>
      </c>
      <c r="CU1064" s="189">
        <f t="shared" si="792"/>
        <v>1.8600000000000001E-3</v>
      </c>
      <c r="CV1064" s="189">
        <f t="shared" si="792"/>
        <v>1.8600000000000001E-3</v>
      </c>
      <c r="CW1064" s="189">
        <f t="shared" si="779"/>
        <v>2.9999999999999997E-4</v>
      </c>
      <c r="CX1064" s="189">
        <f t="shared" si="793"/>
        <v>3.0000000000000001E-5</v>
      </c>
      <c r="CY1064" s="189">
        <f t="shared" si="793"/>
        <v>3.0000000000000001E-5</v>
      </c>
      <c r="CZ1064" s="195">
        <f t="shared" si="784"/>
        <v>8.9536272345596721</v>
      </c>
      <c r="DA1064" s="195">
        <f t="shared" si="785"/>
        <v>215.74109360743049</v>
      </c>
      <c r="DB1064" s="195">
        <f t="shared" si="786"/>
        <v>2.8151288097406852</v>
      </c>
      <c r="DC1064" s="195">
        <f t="shared" si="787"/>
        <v>150.97210275994368</v>
      </c>
      <c r="DD1064" s="195">
        <f t="shared" si="788"/>
        <v>2.9814512337967662</v>
      </c>
      <c r="DE1064" s="195">
        <f t="shared" si="789"/>
        <v>140.3359530138712</v>
      </c>
      <c r="DF1064" s="195">
        <f t="shared" si="790"/>
        <v>521.79935665934249</v>
      </c>
    </row>
    <row r="1065" spans="89:110" x14ac:dyDescent="0.2">
      <c r="CK1065" s="189">
        <v>1063</v>
      </c>
      <c r="CL1065" s="190">
        <f>'Litter calculation'!G$30+CK1065</f>
        <v>43738</v>
      </c>
      <c r="CM1065" s="193">
        <f t="shared" si="780"/>
        <v>9</v>
      </c>
      <c r="CN1065" s="189">
        <f t="shared" si="774"/>
        <v>0.4</v>
      </c>
      <c r="CO1065" s="194">
        <f t="shared" si="775"/>
        <v>0.02</v>
      </c>
      <c r="CP1065" s="194">
        <f t="shared" si="776"/>
        <v>0.17499999999999999</v>
      </c>
      <c r="CQ1065" s="189">
        <f t="shared" si="777"/>
        <v>0.36870000000000003</v>
      </c>
      <c r="CR1065" s="189">
        <f t="shared" si="791"/>
        <v>3.687E-2</v>
      </c>
      <c r="CS1065" s="189">
        <f t="shared" si="791"/>
        <v>3.687E-2</v>
      </c>
      <c r="CT1065" s="189">
        <f t="shared" si="778"/>
        <v>1.8599999999999998E-2</v>
      </c>
      <c r="CU1065" s="189">
        <f t="shared" si="792"/>
        <v>1.8600000000000001E-3</v>
      </c>
      <c r="CV1065" s="189">
        <f t="shared" si="792"/>
        <v>1.8600000000000001E-3</v>
      </c>
      <c r="CW1065" s="189">
        <f t="shared" si="779"/>
        <v>2.9999999999999997E-4</v>
      </c>
      <c r="CX1065" s="189">
        <f t="shared" si="793"/>
        <v>3.0000000000000001E-5</v>
      </c>
      <c r="CY1065" s="189">
        <f t="shared" si="793"/>
        <v>3.0000000000000001E-5</v>
      </c>
      <c r="CZ1065" s="195">
        <f t="shared" si="784"/>
        <v>8.936109008371842</v>
      </c>
      <c r="DA1065" s="195">
        <f t="shared" si="785"/>
        <v>215.92890098672672</v>
      </c>
      <c r="DB1065" s="195">
        <f t="shared" si="786"/>
        <v>2.8106349367466281</v>
      </c>
      <c r="DC1065" s="195">
        <f t="shared" si="787"/>
        <v>150.98683626479763</v>
      </c>
      <c r="DD1065" s="195">
        <f t="shared" si="788"/>
        <v>2.9823631386202001</v>
      </c>
      <c r="DE1065" s="195">
        <f t="shared" si="789"/>
        <v>140.50029074843133</v>
      </c>
      <c r="DF1065" s="195">
        <f t="shared" si="790"/>
        <v>522.14513508369441</v>
      </c>
    </row>
    <row r="1066" spans="89:110" x14ac:dyDescent="0.2">
      <c r="CK1066" s="189">
        <v>1064</v>
      </c>
      <c r="CL1066" s="190">
        <f>'Litter calculation'!G$30+CK1066</f>
        <v>43739</v>
      </c>
      <c r="CM1066" s="193">
        <f t="shared" si="780"/>
        <v>10</v>
      </c>
      <c r="CN1066" s="189">
        <f t="shared" si="774"/>
        <v>0.4</v>
      </c>
      <c r="CO1066" s="194">
        <f t="shared" si="775"/>
        <v>0.02</v>
      </c>
      <c r="CP1066" s="194">
        <f t="shared" si="776"/>
        <v>0.17499999999999999</v>
      </c>
      <c r="CQ1066" s="189">
        <f t="shared" si="777"/>
        <v>0.36870000000000003</v>
      </c>
      <c r="CR1066" s="189">
        <f t="shared" si="791"/>
        <v>3.687E-2</v>
      </c>
      <c r="CS1066" s="189">
        <f t="shared" si="791"/>
        <v>3.687E-2</v>
      </c>
      <c r="CT1066" s="189">
        <f t="shared" si="778"/>
        <v>1.8599999999999998E-2</v>
      </c>
      <c r="CU1066" s="189">
        <f t="shared" si="792"/>
        <v>1.8600000000000001E-3</v>
      </c>
      <c r="CV1066" s="189">
        <f t="shared" si="792"/>
        <v>1.8600000000000001E-3</v>
      </c>
      <c r="CW1066" s="189">
        <f t="shared" si="779"/>
        <v>2.9999999999999997E-4</v>
      </c>
      <c r="CX1066" s="189">
        <f t="shared" si="793"/>
        <v>3.0000000000000001E-5</v>
      </c>
      <c r="CY1066" s="189">
        <f t="shared" si="793"/>
        <v>3.0000000000000001E-5</v>
      </c>
      <c r="CZ1066" s="195">
        <f t="shared" si="784"/>
        <v>8.9189136095891772</v>
      </c>
      <c r="DA1066" s="195">
        <f t="shared" si="785"/>
        <v>216.11665203225965</v>
      </c>
      <c r="DB1066" s="195">
        <f t="shared" si="786"/>
        <v>2.8061494145876558</v>
      </c>
      <c r="DC1066" s="195">
        <f t="shared" si="787"/>
        <v>151.00156932765307</v>
      </c>
      <c r="DD1066" s="195">
        <f t="shared" si="788"/>
        <v>2.9832733488770979</v>
      </c>
      <c r="DE1066" s="195">
        <f t="shared" si="789"/>
        <v>140.66462355293336</v>
      </c>
      <c r="DF1066" s="195">
        <f t="shared" si="790"/>
        <v>522.49118128589998</v>
      </c>
    </row>
    <row r="1067" spans="89:110" x14ac:dyDescent="0.2">
      <c r="CK1067" s="189">
        <v>1065</v>
      </c>
      <c r="CL1067" s="190">
        <f>'Litter calculation'!G$30+CK1067</f>
        <v>43740</v>
      </c>
      <c r="CM1067" s="193">
        <f t="shared" si="780"/>
        <v>10</v>
      </c>
      <c r="CN1067" s="189">
        <f t="shared" si="774"/>
        <v>0.4</v>
      </c>
      <c r="CO1067" s="194">
        <f t="shared" si="775"/>
        <v>0.02</v>
      </c>
      <c r="CP1067" s="194">
        <f t="shared" si="776"/>
        <v>0.17499999999999999</v>
      </c>
      <c r="CQ1067" s="189">
        <f t="shared" si="777"/>
        <v>0.36870000000000003</v>
      </c>
      <c r="CR1067" s="189">
        <f t="shared" si="791"/>
        <v>3.687E-2</v>
      </c>
      <c r="CS1067" s="189">
        <f t="shared" si="791"/>
        <v>3.687E-2</v>
      </c>
      <c r="CT1067" s="189">
        <f t="shared" si="778"/>
        <v>1.8599999999999998E-2</v>
      </c>
      <c r="CU1067" s="189">
        <f t="shared" si="792"/>
        <v>1.8600000000000001E-3</v>
      </c>
      <c r="CV1067" s="189">
        <f t="shared" si="792"/>
        <v>1.8600000000000001E-3</v>
      </c>
      <c r="CW1067" s="189">
        <f t="shared" si="779"/>
        <v>2.9999999999999997E-4</v>
      </c>
      <c r="CX1067" s="189">
        <f t="shared" si="793"/>
        <v>3.0000000000000001E-5</v>
      </c>
      <c r="CY1067" s="189">
        <f t="shared" si="793"/>
        <v>3.0000000000000001E-5</v>
      </c>
      <c r="CZ1067" s="195">
        <f t="shared" si="784"/>
        <v>8.9020350891200053</v>
      </c>
      <c r="DA1067" s="195">
        <f t="shared" si="785"/>
        <v>216.30434676092688</v>
      </c>
      <c r="DB1067" s="195">
        <f t="shared" si="786"/>
        <v>2.8016722277456512</v>
      </c>
      <c r="DC1067" s="195">
        <f t="shared" si="787"/>
        <v>151.01630194852325</v>
      </c>
      <c r="DD1067" s="195">
        <f t="shared" si="788"/>
        <v>2.9841818677164236</v>
      </c>
      <c r="DE1067" s="195">
        <f t="shared" si="789"/>
        <v>140.82895142752523</v>
      </c>
      <c r="DF1067" s="195">
        <f t="shared" si="790"/>
        <v>522.83748932155743</v>
      </c>
    </row>
    <row r="1068" spans="89:110" x14ac:dyDescent="0.2">
      <c r="CK1068" s="189">
        <v>1066</v>
      </c>
      <c r="CL1068" s="190">
        <f>'Litter calculation'!G$30+CK1068</f>
        <v>43741</v>
      </c>
      <c r="CM1068" s="193">
        <f t="shared" si="780"/>
        <v>10</v>
      </c>
      <c r="CN1068" s="189">
        <f t="shared" si="774"/>
        <v>0.4</v>
      </c>
      <c r="CO1068" s="194">
        <f t="shared" si="775"/>
        <v>0.02</v>
      </c>
      <c r="CP1068" s="194">
        <f t="shared" si="776"/>
        <v>0.17499999999999999</v>
      </c>
      <c r="CQ1068" s="189">
        <f t="shared" si="777"/>
        <v>0.36870000000000003</v>
      </c>
      <c r="CR1068" s="189">
        <f t="shared" si="791"/>
        <v>3.687E-2</v>
      </c>
      <c r="CS1068" s="189">
        <f t="shared" si="791"/>
        <v>3.687E-2</v>
      </c>
      <c r="CT1068" s="189">
        <f t="shared" si="778"/>
        <v>1.8599999999999998E-2</v>
      </c>
      <c r="CU1068" s="189">
        <f t="shared" si="792"/>
        <v>1.8600000000000001E-3</v>
      </c>
      <c r="CV1068" s="189">
        <f t="shared" si="792"/>
        <v>1.8600000000000001E-3</v>
      </c>
      <c r="CW1068" s="189">
        <f t="shared" si="779"/>
        <v>2.9999999999999997E-4</v>
      </c>
      <c r="CX1068" s="189">
        <f t="shared" si="793"/>
        <v>3.0000000000000001E-5</v>
      </c>
      <c r="CY1068" s="189">
        <f t="shared" si="793"/>
        <v>3.0000000000000001E-5</v>
      </c>
      <c r="CZ1068" s="195">
        <f t="shared" si="784"/>
        <v>8.8854676075030365</v>
      </c>
      <c r="DA1068" s="195">
        <f t="shared" si="785"/>
        <v>216.49198518962092</v>
      </c>
      <c r="DB1068" s="195">
        <f t="shared" si="786"/>
        <v>2.7972033607313347</v>
      </c>
      <c r="DC1068" s="195">
        <f t="shared" si="787"/>
        <v>151.03103412742144</v>
      </c>
      <c r="DD1068" s="195">
        <f t="shared" si="788"/>
        <v>2.9850886982812903</v>
      </c>
      <c r="DE1068" s="195">
        <f t="shared" si="789"/>
        <v>140.99327437235479</v>
      </c>
      <c r="DF1068" s="195">
        <f t="shared" si="790"/>
        <v>523.18405335591285</v>
      </c>
    </row>
    <row r="1069" spans="89:110" x14ac:dyDescent="0.2">
      <c r="CK1069" s="189">
        <v>1067</v>
      </c>
      <c r="CL1069" s="190">
        <f>'Litter calculation'!G$30+CK1069</f>
        <v>43742</v>
      </c>
      <c r="CM1069" s="193">
        <f t="shared" si="780"/>
        <v>10</v>
      </c>
      <c r="CN1069" s="189">
        <f t="shared" si="774"/>
        <v>0.4</v>
      </c>
      <c r="CO1069" s="194">
        <f t="shared" si="775"/>
        <v>0.02</v>
      </c>
      <c r="CP1069" s="194">
        <f t="shared" si="776"/>
        <v>0.17499999999999999</v>
      </c>
      <c r="CQ1069" s="189">
        <f t="shared" si="777"/>
        <v>0.36870000000000003</v>
      </c>
      <c r="CR1069" s="189">
        <f t="shared" si="791"/>
        <v>3.687E-2</v>
      </c>
      <c r="CS1069" s="189">
        <f t="shared" si="791"/>
        <v>3.687E-2</v>
      </c>
      <c r="CT1069" s="189">
        <f t="shared" si="778"/>
        <v>1.8599999999999998E-2</v>
      </c>
      <c r="CU1069" s="189">
        <f t="shared" si="792"/>
        <v>1.8600000000000001E-3</v>
      </c>
      <c r="CV1069" s="189">
        <f t="shared" si="792"/>
        <v>1.8600000000000001E-3</v>
      </c>
      <c r="CW1069" s="189">
        <f t="shared" si="779"/>
        <v>2.9999999999999997E-4</v>
      </c>
      <c r="CX1069" s="189">
        <f t="shared" si="793"/>
        <v>3.0000000000000001E-5</v>
      </c>
      <c r="CY1069" s="189">
        <f t="shared" si="793"/>
        <v>3.0000000000000001E-5</v>
      </c>
      <c r="CZ1069" s="195">
        <f t="shared" si="784"/>
        <v>8.8692054328870835</v>
      </c>
      <c r="DA1069" s="195">
        <f t="shared" si="785"/>
        <v>216.67956733522922</v>
      </c>
      <c r="DB1069" s="195">
        <f t="shared" si="786"/>
        <v>2.792742798084209</v>
      </c>
      <c r="DC1069" s="195">
        <f t="shared" si="787"/>
        <v>151.0457658643609</v>
      </c>
      <c r="DD1069" s="195">
        <f t="shared" si="788"/>
        <v>2.9859938437089699</v>
      </c>
      <c r="DE1069" s="195">
        <f t="shared" si="789"/>
        <v>141.15759238756993</v>
      </c>
      <c r="DF1069" s="195">
        <f t="shared" si="790"/>
        <v>523.53086766184038</v>
      </c>
    </row>
    <row r="1070" spans="89:110" x14ac:dyDescent="0.2">
      <c r="CK1070" s="189">
        <v>1068</v>
      </c>
      <c r="CL1070" s="190">
        <f>'Litter calculation'!G$30+CK1070</f>
        <v>43743</v>
      </c>
      <c r="CM1070" s="193">
        <f t="shared" si="780"/>
        <v>10</v>
      </c>
      <c r="CN1070" s="189">
        <f t="shared" si="774"/>
        <v>0.4</v>
      </c>
      <c r="CO1070" s="194">
        <f t="shared" si="775"/>
        <v>0.02</v>
      </c>
      <c r="CP1070" s="194">
        <f t="shared" si="776"/>
        <v>0.17499999999999999</v>
      </c>
      <c r="CQ1070" s="189">
        <f t="shared" si="777"/>
        <v>0.36870000000000003</v>
      </c>
      <c r="CR1070" s="189">
        <f t="shared" si="791"/>
        <v>3.687E-2</v>
      </c>
      <c r="CS1070" s="189">
        <f t="shared" si="791"/>
        <v>3.687E-2</v>
      </c>
      <c r="CT1070" s="189">
        <f t="shared" si="778"/>
        <v>1.8599999999999998E-2</v>
      </c>
      <c r="CU1070" s="189">
        <f t="shared" si="792"/>
        <v>1.8600000000000001E-3</v>
      </c>
      <c r="CV1070" s="189">
        <f t="shared" si="792"/>
        <v>1.8600000000000001E-3</v>
      </c>
      <c r="CW1070" s="189">
        <f t="shared" si="779"/>
        <v>2.9999999999999997E-4</v>
      </c>
      <c r="CX1070" s="189">
        <f t="shared" si="793"/>
        <v>3.0000000000000001E-5</v>
      </c>
      <c r="CY1070" s="189">
        <f t="shared" si="793"/>
        <v>3.0000000000000001E-5</v>
      </c>
      <c r="CZ1070" s="195">
        <f t="shared" si="784"/>
        <v>8.8532429390480143</v>
      </c>
      <c r="DA1070" s="195">
        <f t="shared" si="785"/>
        <v>216.8670932146342</v>
      </c>
      <c r="DB1070" s="195">
        <f t="shared" si="786"/>
        <v>2.7882905243725076</v>
      </c>
      <c r="DC1070" s="195">
        <f t="shared" si="787"/>
        <v>151.06049715935487</v>
      </c>
      <c r="DD1070" s="195">
        <f t="shared" si="788"/>
        <v>2.9868973071309042</v>
      </c>
      <c r="DE1070" s="195">
        <f t="shared" si="789"/>
        <v>141.32190547331857</v>
      </c>
      <c r="DF1070" s="195">
        <f t="shared" si="790"/>
        <v>523.87792661785909</v>
      </c>
    </row>
    <row r="1071" spans="89:110" x14ac:dyDescent="0.2">
      <c r="CK1071" s="189">
        <v>1069</v>
      </c>
      <c r="CL1071" s="190">
        <f>'Litter calculation'!G$30+CK1071</f>
        <v>43744</v>
      </c>
      <c r="CM1071" s="193">
        <f t="shared" si="780"/>
        <v>10</v>
      </c>
      <c r="CN1071" s="189">
        <f t="shared" si="774"/>
        <v>0.4</v>
      </c>
      <c r="CO1071" s="194">
        <f t="shared" si="775"/>
        <v>0.02</v>
      </c>
      <c r="CP1071" s="194">
        <f t="shared" si="776"/>
        <v>0.17499999999999999</v>
      </c>
      <c r="CQ1071" s="189">
        <f t="shared" si="777"/>
        <v>0.36870000000000003</v>
      </c>
      <c r="CR1071" s="189">
        <f t="shared" si="791"/>
        <v>3.687E-2</v>
      </c>
      <c r="CS1071" s="189">
        <f t="shared" si="791"/>
        <v>3.687E-2</v>
      </c>
      <c r="CT1071" s="189">
        <f t="shared" si="778"/>
        <v>1.8599999999999998E-2</v>
      </c>
      <c r="CU1071" s="189">
        <f t="shared" si="792"/>
        <v>1.8600000000000001E-3</v>
      </c>
      <c r="CV1071" s="189">
        <f t="shared" si="792"/>
        <v>1.8600000000000001E-3</v>
      </c>
      <c r="CW1071" s="189">
        <f t="shared" si="779"/>
        <v>2.9999999999999997E-4</v>
      </c>
      <c r="CX1071" s="189">
        <f t="shared" si="793"/>
        <v>3.0000000000000001E-5</v>
      </c>
      <c r="CY1071" s="189">
        <f t="shared" si="793"/>
        <v>3.0000000000000001E-5</v>
      </c>
      <c r="CZ1071" s="195">
        <f t="shared" si="784"/>
        <v>8.8375746034422491</v>
      </c>
      <c r="DA1071" s="195">
        <f t="shared" si="785"/>
        <v>217.05456284471319</v>
      </c>
      <c r="DB1071" s="195">
        <f t="shared" si="786"/>
        <v>2.7838465241931396</v>
      </c>
      <c r="DC1071" s="195">
        <f t="shared" si="787"/>
        <v>151.07522801241663</v>
      </c>
      <c r="DD1071" s="195">
        <f t="shared" si="788"/>
        <v>2.987799091672716</v>
      </c>
      <c r="DE1071" s="195">
        <f t="shared" si="789"/>
        <v>141.48621362974859</v>
      </c>
      <c r="DF1071" s="195">
        <f t="shared" si="790"/>
        <v>524.22522470618651</v>
      </c>
    </row>
    <row r="1072" spans="89:110" x14ac:dyDescent="0.2">
      <c r="CK1072" s="189">
        <v>1070</v>
      </c>
      <c r="CL1072" s="190">
        <f>'Litter calculation'!G$30+CK1072</f>
        <v>43745</v>
      </c>
      <c r="CM1072" s="193">
        <f t="shared" si="780"/>
        <v>10</v>
      </c>
      <c r="CN1072" s="189">
        <f t="shared" si="774"/>
        <v>0.4</v>
      </c>
      <c r="CO1072" s="194">
        <f t="shared" si="775"/>
        <v>0.02</v>
      </c>
      <c r="CP1072" s="194">
        <f t="shared" si="776"/>
        <v>0.17499999999999999</v>
      </c>
      <c r="CQ1072" s="189">
        <f t="shared" si="777"/>
        <v>0.36870000000000003</v>
      </c>
      <c r="CR1072" s="189">
        <f t="shared" si="791"/>
        <v>3.687E-2</v>
      </c>
      <c r="CS1072" s="189">
        <f t="shared" si="791"/>
        <v>3.687E-2</v>
      </c>
      <c r="CT1072" s="189">
        <f t="shared" si="778"/>
        <v>1.8599999999999998E-2</v>
      </c>
      <c r="CU1072" s="189">
        <f t="shared" si="792"/>
        <v>1.8600000000000001E-3</v>
      </c>
      <c r="CV1072" s="189">
        <f t="shared" si="792"/>
        <v>1.8600000000000001E-3</v>
      </c>
      <c r="CW1072" s="189">
        <f t="shared" si="779"/>
        <v>2.9999999999999997E-4</v>
      </c>
      <c r="CX1072" s="189">
        <f t="shared" si="793"/>
        <v>3.0000000000000001E-5</v>
      </c>
      <c r="CY1072" s="189">
        <f t="shared" si="793"/>
        <v>3.0000000000000001E-5</v>
      </c>
      <c r="CZ1072" s="195">
        <f t="shared" si="784"/>
        <v>8.8221950052961233</v>
      </c>
      <c r="DA1072" s="195">
        <f t="shared" si="785"/>
        <v>217.24197624233844</v>
      </c>
      <c r="DB1072" s="195">
        <f t="shared" si="786"/>
        <v>2.7794107821716376</v>
      </c>
      <c r="DC1072" s="195">
        <f t="shared" si="787"/>
        <v>151.08995842355941</v>
      </c>
      <c r="DD1072" s="195">
        <f t="shared" si="788"/>
        <v>2.9886992004542203</v>
      </c>
      <c r="DE1072" s="195">
        <f t="shared" si="789"/>
        <v>141.65051685700786</v>
      </c>
      <c r="DF1072" s="195">
        <f t="shared" si="790"/>
        <v>524.57275651082773</v>
      </c>
    </row>
    <row r="1073" spans="89:110" x14ac:dyDescent="0.2">
      <c r="CK1073" s="189">
        <v>1071</v>
      </c>
      <c r="CL1073" s="190">
        <f>'Litter calculation'!G$30+CK1073</f>
        <v>43746</v>
      </c>
      <c r="CM1073" s="193">
        <f t="shared" si="780"/>
        <v>10</v>
      </c>
      <c r="CN1073" s="189">
        <f t="shared" si="774"/>
        <v>0.4</v>
      </c>
      <c r="CO1073" s="194">
        <f t="shared" si="775"/>
        <v>0.02</v>
      </c>
      <c r="CP1073" s="194">
        <f t="shared" si="776"/>
        <v>0.17499999999999999</v>
      </c>
      <c r="CQ1073" s="189">
        <f t="shared" si="777"/>
        <v>0.36870000000000003</v>
      </c>
      <c r="CR1073" s="189">
        <f t="shared" si="791"/>
        <v>3.687E-2</v>
      </c>
      <c r="CS1073" s="189">
        <f t="shared" si="791"/>
        <v>3.687E-2</v>
      </c>
      <c r="CT1073" s="189">
        <f t="shared" si="778"/>
        <v>1.8599999999999998E-2</v>
      </c>
      <c r="CU1073" s="189">
        <f t="shared" si="792"/>
        <v>1.8600000000000001E-3</v>
      </c>
      <c r="CV1073" s="189">
        <f t="shared" si="792"/>
        <v>1.8600000000000001E-3</v>
      </c>
      <c r="CW1073" s="189">
        <f t="shared" si="779"/>
        <v>2.9999999999999997E-4</v>
      </c>
      <c r="CX1073" s="189">
        <f t="shared" si="793"/>
        <v>3.0000000000000001E-5</v>
      </c>
      <c r="CY1073" s="189">
        <f t="shared" si="793"/>
        <v>3.0000000000000001E-5</v>
      </c>
      <c r="CZ1073" s="195">
        <f t="shared" si="784"/>
        <v>8.807098823730465</v>
      </c>
      <c r="DA1073" s="195">
        <f t="shared" si="785"/>
        <v>217.42933342437715</v>
      </c>
      <c r="DB1073" s="195">
        <f t="shared" si="786"/>
        <v>2.7749832829621037</v>
      </c>
      <c r="DC1073" s="195">
        <f t="shared" si="787"/>
        <v>151.1046883927965</v>
      </c>
      <c r="DD1073" s="195">
        <f t="shared" si="788"/>
        <v>2.9895976365894343</v>
      </c>
      <c r="DE1073" s="195">
        <f t="shared" si="789"/>
        <v>141.81481515524422</v>
      </c>
      <c r="DF1073" s="195">
        <f t="shared" si="790"/>
        <v>524.92051671569993</v>
      </c>
    </row>
    <row r="1074" spans="89:110" x14ac:dyDescent="0.2">
      <c r="CK1074" s="189">
        <v>1072</v>
      </c>
      <c r="CL1074" s="190">
        <f>'Litter calculation'!G$30+CK1074</f>
        <v>43747</v>
      </c>
      <c r="CM1074" s="193">
        <f t="shared" si="780"/>
        <v>10</v>
      </c>
      <c r="CN1074" s="189">
        <f t="shared" si="774"/>
        <v>0.4</v>
      </c>
      <c r="CO1074" s="194">
        <f t="shared" si="775"/>
        <v>0.02</v>
      </c>
      <c r="CP1074" s="194">
        <f t="shared" si="776"/>
        <v>0.17499999999999999</v>
      </c>
      <c r="CQ1074" s="189">
        <f t="shared" si="777"/>
        <v>0.36870000000000003</v>
      </c>
      <c r="CR1074" s="189">
        <f t="shared" si="791"/>
        <v>3.687E-2</v>
      </c>
      <c r="CS1074" s="189">
        <f t="shared" si="791"/>
        <v>3.687E-2</v>
      </c>
      <c r="CT1074" s="189">
        <f t="shared" si="778"/>
        <v>1.8599999999999998E-2</v>
      </c>
      <c r="CU1074" s="189">
        <f t="shared" si="792"/>
        <v>1.8600000000000001E-3</v>
      </c>
      <c r="CV1074" s="189">
        <f t="shared" si="792"/>
        <v>1.8600000000000001E-3</v>
      </c>
      <c r="CW1074" s="189">
        <f t="shared" si="779"/>
        <v>2.9999999999999997E-4</v>
      </c>
      <c r="CX1074" s="189">
        <f t="shared" si="793"/>
        <v>3.0000000000000001E-5</v>
      </c>
      <c r="CY1074" s="189">
        <f t="shared" si="793"/>
        <v>3.0000000000000001E-5</v>
      </c>
      <c r="CZ1074" s="195">
        <f t="shared" si="784"/>
        <v>8.792280835919728</v>
      </c>
      <c r="DA1074" s="195">
        <f t="shared" si="785"/>
        <v>217.61663440769149</v>
      </c>
      <c r="DB1074" s="195">
        <f t="shared" si="786"/>
        <v>2.7705640112471577</v>
      </c>
      <c r="DC1074" s="195">
        <f t="shared" si="787"/>
        <v>151.11941792014113</v>
      </c>
      <c r="DD1074" s="195">
        <f t="shared" si="788"/>
        <v>2.9904944031865885</v>
      </c>
      <c r="DE1074" s="195">
        <f t="shared" si="789"/>
        <v>141.97910852460558</v>
      </c>
      <c r="DF1074" s="195">
        <f t="shared" si="790"/>
        <v>525.26850010279168</v>
      </c>
    </row>
    <row r="1075" spans="89:110" x14ac:dyDescent="0.2">
      <c r="CK1075" s="189">
        <v>1073</v>
      </c>
      <c r="CL1075" s="190">
        <f>'Litter calculation'!G$30+CK1075</f>
        <v>43748</v>
      </c>
      <c r="CM1075" s="193">
        <f t="shared" si="780"/>
        <v>10</v>
      </c>
      <c r="CN1075" s="189">
        <f t="shared" si="774"/>
        <v>0.4</v>
      </c>
      <c r="CO1075" s="194">
        <f t="shared" si="775"/>
        <v>0.02</v>
      </c>
      <c r="CP1075" s="194">
        <f t="shared" si="776"/>
        <v>0.17499999999999999</v>
      </c>
      <c r="CQ1075" s="189">
        <f t="shared" si="777"/>
        <v>0.36870000000000003</v>
      </c>
      <c r="CR1075" s="189">
        <f t="shared" si="791"/>
        <v>3.687E-2</v>
      </c>
      <c r="CS1075" s="189">
        <f t="shared" si="791"/>
        <v>3.687E-2</v>
      </c>
      <c r="CT1075" s="189">
        <f t="shared" si="778"/>
        <v>1.8599999999999998E-2</v>
      </c>
      <c r="CU1075" s="189">
        <f t="shared" si="792"/>
        <v>1.8600000000000001E-3</v>
      </c>
      <c r="CV1075" s="189">
        <f t="shared" si="792"/>
        <v>1.8600000000000001E-3</v>
      </c>
      <c r="CW1075" s="189">
        <f t="shared" si="779"/>
        <v>2.9999999999999997E-4</v>
      </c>
      <c r="CX1075" s="189">
        <f t="shared" si="793"/>
        <v>3.0000000000000001E-5</v>
      </c>
      <c r="CY1075" s="189">
        <f t="shared" si="793"/>
        <v>3.0000000000000001E-5</v>
      </c>
      <c r="CZ1075" s="195">
        <f t="shared" si="784"/>
        <v>8.7777359152850511</v>
      </c>
      <c r="DA1075" s="195">
        <f t="shared" si="785"/>
        <v>217.80387920913853</v>
      </c>
      <c r="DB1075" s="195">
        <f t="shared" si="786"/>
        <v>2.7661529517378827</v>
      </c>
      <c r="DC1075" s="195">
        <f t="shared" si="787"/>
        <v>151.13414700560656</v>
      </c>
      <c r="DD1075" s="195">
        <f t="shared" si="788"/>
        <v>2.9913895033481377</v>
      </c>
      <c r="DE1075" s="195">
        <f t="shared" si="789"/>
        <v>142.14339696523979</v>
      </c>
      <c r="DF1075" s="195">
        <f t="shared" si="790"/>
        <v>525.61670155035608</v>
      </c>
    </row>
    <row r="1076" spans="89:110" x14ac:dyDescent="0.2">
      <c r="CK1076" s="189">
        <v>1074</v>
      </c>
      <c r="CL1076" s="190">
        <f>'Litter calculation'!G$30+CK1076</f>
        <v>43749</v>
      </c>
      <c r="CM1076" s="193">
        <f t="shared" si="780"/>
        <v>10</v>
      </c>
      <c r="CN1076" s="189">
        <f t="shared" si="774"/>
        <v>0.4</v>
      </c>
      <c r="CO1076" s="194">
        <f t="shared" si="775"/>
        <v>0.02</v>
      </c>
      <c r="CP1076" s="194">
        <f t="shared" si="776"/>
        <v>0.17499999999999999</v>
      </c>
      <c r="CQ1076" s="189">
        <f t="shared" si="777"/>
        <v>0.36870000000000003</v>
      </c>
      <c r="CR1076" s="189">
        <f t="shared" si="791"/>
        <v>3.687E-2</v>
      </c>
      <c r="CS1076" s="189">
        <f t="shared" si="791"/>
        <v>3.687E-2</v>
      </c>
      <c r="CT1076" s="189">
        <f t="shared" si="778"/>
        <v>1.8599999999999998E-2</v>
      </c>
      <c r="CU1076" s="189">
        <f t="shared" si="792"/>
        <v>1.8600000000000001E-3</v>
      </c>
      <c r="CV1076" s="189">
        <f t="shared" si="792"/>
        <v>1.8600000000000001E-3</v>
      </c>
      <c r="CW1076" s="189">
        <f t="shared" si="779"/>
        <v>2.9999999999999997E-4</v>
      </c>
      <c r="CX1076" s="189">
        <f t="shared" si="793"/>
        <v>3.0000000000000001E-5</v>
      </c>
      <c r="CY1076" s="189">
        <f t="shared" si="793"/>
        <v>3.0000000000000001E-5</v>
      </c>
      <c r="CZ1076" s="195">
        <f t="shared" si="784"/>
        <v>8.7634590297206199</v>
      </c>
      <c r="DA1076" s="195">
        <f t="shared" si="785"/>
        <v>217.99106784557031</v>
      </c>
      <c r="DB1076" s="195">
        <f t="shared" si="786"/>
        <v>2.7617500891737725</v>
      </c>
      <c r="DC1076" s="195">
        <f t="shared" si="787"/>
        <v>151.14887564920608</v>
      </c>
      <c r="DD1076" s="195">
        <f t="shared" si="788"/>
        <v>2.9922829401707709</v>
      </c>
      <c r="DE1076" s="195">
        <f t="shared" si="789"/>
        <v>142.3076804772947</v>
      </c>
      <c r="DF1076" s="195">
        <f t="shared" si="790"/>
        <v>525.96511603113618</v>
      </c>
    </row>
    <row r="1077" spans="89:110" x14ac:dyDescent="0.2">
      <c r="CK1077" s="189">
        <v>1075</v>
      </c>
      <c r="CL1077" s="190">
        <f>'Litter calculation'!G$30+CK1077</f>
        <v>43750</v>
      </c>
      <c r="CM1077" s="193">
        <f t="shared" si="780"/>
        <v>10</v>
      </c>
      <c r="CN1077" s="189">
        <f t="shared" si="774"/>
        <v>0.4</v>
      </c>
      <c r="CO1077" s="194">
        <f t="shared" si="775"/>
        <v>0.02</v>
      </c>
      <c r="CP1077" s="194">
        <f t="shared" si="776"/>
        <v>0.17499999999999999</v>
      </c>
      <c r="CQ1077" s="189">
        <f t="shared" si="777"/>
        <v>0.36870000000000003</v>
      </c>
      <c r="CR1077" s="189">
        <f t="shared" si="791"/>
        <v>3.687E-2</v>
      </c>
      <c r="CS1077" s="189">
        <f t="shared" si="791"/>
        <v>3.687E-2</v>
      </c>
      <c r="CT1077" s="189">
        <f t="shared" si="778"/>
        <v>1.8599999999999998E-2</v>
      </c>
      <c r="CU1077" s="189">
        <f t="shared" si="792"/>
        <v>1.8600000000000001E-3</v>
      </c>
      <c r="CV1077" s="189">
        <f t="shared" si="792"/>
        <v>1.8600000000000001E-3</v>
      </c>
      <c r="CW1077" s="189">
        <f t="shared" si="779"/>
        <v>2.9999999999999997E-4</v>
      </c>
      <c r="CX1077" s="189">
        <f t="shared" si="793"/>
        <v>3.0000000000000001E-5</v>
      </c>
      <c r="CY1077" s="189">
        <f t="shared" si="793"/>
        <v>3.0000000000000001E-5</v>
      </c>
      <c r="CZ1077" s="195">
        <f t="shared" si="784"/>
        <v>8.7494452398527045</v>
      </c>
      <c r="DA1077" s="195">
        <f t="shared" si="785"/>
        <v>218.17820033383381</v>
      </c>
      <c r="DB1077" s="195">
        <f t="shared" si="786"/>
        <v>2.7573554083226801</v>
      </c>
      <c r="DC1077" s="195">
        <f t="shared" si="787"/>
        <v>151.16360385095291</v>
      </c>
      <c r="DD1077" s="195">
        <f t="shared" si="788"/>
        <v>2.9931747167454232</v>
      </c>
      <c r="DE1077" s="195">
        <f t="shared" si="789"/>
        <v>142.47195906091818</v>
      </c>
      <c r="DF1077" s="195">
        <f t="shared" si="790"/>
        <v>526.31373861062571</v>
      </c>
    </row>
    <row r="1078" spans="89:110" x14ac:dyDescent="0.2">
      <c r="CK1078" s="189">
        <v>1076</v>
      </c>
      <c r="CL1078" s="190">
        <f>'Litter calculation'!G$30+CK1078</f>
        <v>43751</v>
      </c>
      <c r="CM1078" s="193">
        <f t="shared" si="780"/>
        <v>10</v>
      </c>
      <c r="CN1078" s="189">
        <f t="shared" si="774"/>
        <v>0.4</v>
      </c>
      <c r="CO1078" s="194">
        <f t="shared" si="775"/>
        <v>0.02</v>
      </c>
      <c r="CP1078" s="194">
        <f t="shared" si="776"/>
        <v>0.17499999999999999</v>
      </c>
      <c r="CQ1078" s="189">
        <f t="shared" si="777"/>
        <v>0.36870000000000003</v>
      </c>
      <c r="CR1078" s="189">
        <f t="shared" si="791"/>
        <v>3.687E-2</v>
      </c>
      <c r="CS1078" s="189">
        <f t="shared" si="791"/>
        <v>3.687E-2</v>
      </c>
      <c r="CT1078" s="189">
        <f t="shared" si="778"/>
        <v>1.8599999999999998E-2</v>
      </c>
      <c r="CU1078" s="189">
        <f t="shared" si="792"/>
        <v>1.8600000000000001E-3</v>
      </c>
      <c r="CV1078" s="189">
        <f t="shared" si="792"/>
        <v>1.8600000000000001E-3</v>
      </c>
      <c r="CW1078" s="189">
        <f t="shared" si="779"/>
        <v>2.9999999999999997E-4</v>
      </c>
      <c r="CX1078" s="189">
        <f t="shared" si="793"/>
        <v>3.0000000000000001E-5</v>
      </c>
      <c r="CY1078" s="189">
        <f t="shared" si="793"/>
        <v>3.0000000000000001E-5</v>
      </c>
      <c r="CZ1078" s="195">
        <f t="shared" si="784"/>
        <v>8.7356896973307858</v>
      </c>
      <c r="DA1078" s="195">
        <f t="shared" si="785"/>
        <v>218.36527669077097</v>
      </c>
      <c r="DB1078" s="195">
        <f t="shared" si="786"/>
        <v>2.7529688939807624</v>
      </c>
      <c r="DC1078" s="195">
        <f t="shared" si="787"/>
        <v>151.17833161086031</v>
      </c>
      <c r="DD1078" s="195">
        <f t="shared" si="788"/>
        <v>2.9940648361572859</v>
      </c>
      <c r="DE1078" s="195">
        <f t="shared" si="789"/>
        <v>142.63623271625809</v>
      </c>
      <c r="DF1078" s="195">
        <f t="shared" si="790"/>
        <v>526.66256444535827</v>
      </c>
    </row>
    <row r="1079" spans="89:110" x14ac:dyDescent="0.2">
      <c r="CK1079" s="189">
        <v>1077</v>
      </c>
      <c r="CL1079" s="190">
        <f>'Litter calculation'!G$30+CK1079</f>
        <v>43752</v>
      </c>
      <c r="CM1079" s="193">
        <f t="shared" si="780"/>
        <v>10</v>
      </c>
      <c r="CN1079" s="189">
        <f t="shared" si="774"/>
        <v>0.4</v>
      </c>
      <c r="CO1079" s="194">
        <f t="shared" si="775"/>
        <v>0.02</v>
      </c>
      <c r="CP1079" s="194">
        <f t="shared" si="776"/>
        <v>0.17499999999999999</v>
      </c>
      <c r="CQ1079" s="189">
        <f t="shared" si="777"/>
        <v>0.36870000000000003</v>
      </c>
      <c r="CR1079" s="189">
        <f t="shared" si="791"/>
        <v>3.687E-2</v>
      </c>
      <c r="CS1079" s="189">
        <f t="shared" si="791"/>
        <v>3.687E-2</v>
      </c>
      <c r="CT1079" s="189">
        <f t="shared" si="778"/>
        <v>1.8599999999999998E-2</v>
      </c>
      <c r="CU1079" s="189">
        <f t="shared" si="792"/>
        <v>1.8600000000000001E-3</v>
      </c>
      <c r="CV1079" s="189">
        <f t="shared" si="792"/>
        <v>1.8600000000000001E-3</v>
      </c>
      <c r="CW1079" s="189">
        <f t="shared" si="779"/>
        <v>2.9999999999999997E-4</v>
      </c>
      <c r="CX1079" s="189">
        <f t="shared" si="793"/>
        <v>3.0000000000000001E-5</v>
      </c>
      <c r="CY1079" s="189">
        <f t="shared" si="793"/>
        <v>3.0000000000000001E-5</v>
      </c>
      <c r="CZ1079" s="195">
        <f t="shared" si="784"/>
        <v>8.7221876431501748</v>
      </c>
      <c r="DA1079" s="195">
        <f t="shared" si="785"/>
        <v>218.55229693321863</v>
      </c>
      <c r="DB1079" s="195">
        <f t="shared" si="786"/>
        <v>2.7485905309724306</v>
      </c>
      <c r="DC1079" s="195">
        <f t="shared" si="787"/>
        <v>151.19305892894155</v>
      </c>
      <c r="DD1079" s="195">
        <f t="shared" si="788"/>
        <v>2.994953301485817</v>
      </c>
      <c r="DE1079" s="195">
        <f t="shared" si="789"/>
        <v>142.80050144346225</v>
      </c>
      <c r="DF1079" s="195">
        <f t="shared" si="790"/>
        <v>527.01158878123078</v>
      </c>
    </row>
    <row r="1080" spans="89:110" x14ac:dyDescent="0.2">
      <c r="CK1080" s="189">
        <v>1078</v>
      </c>
      <c r="CL1080" s="190">
        <f>'Litter calculation'!G$30+CK1080</f>
        <v>43753</v>
      </c>
      <c r="CM1080" s="193">
        <f t="shared" si="780"/>
        <v>10</v>
      </c>
      <c r="CN1080" s="189">
        <f t="shared" si="774"/>
        <v>0.4</v>
      </c>
      <c r="CO1080" s="194">
        <f t="shared" si="775"/>
        <v>0.02</v>
      </c>
      <c r="CP1080" s="194">
        <f t="shared" si="776"/>
        <v>0.17499999999999999</v>
      </c>
      <c r="CQ1080" s="189">
        <f t="shared" si="777"/>
        <v>0.36870000000000003</v>
      </c>
      <c r="CR1080" s="189">
        <f t="shared" si="791"/>
        <v>3.687E-2</v>
      </c>
      <c r="CS1080" s="189">
        <f t="shared" si="791"/>
        <v>3.687E-2</v>
      </c>
      <c r="CT1080" s="189">
        <f t="shared" si="778"/>
        <v>1.8599999999999998E-2</v>
      </c>
      <c r="CU1080" s="189">
        <f t="shared" si="792"/>
        <v>1.8600000000000001E-3</v>
      </c>
      <c r="CV1080" s="189">
        <f t="shared" si="792"/>
        <v>1.8600000000000001E-3</v>
      </c>
      <c r="CW1080" s="189">
        <f t="shared" si="779"/>
        <v>2.9999999999999997E-4</v>
      </c>
      <c r="CX1080" s="189">
        <f t="shared" si="793"/>
        <v>3.0000000000000001E-5</v>
      </c>
      <c r="CY1080" s="189">
        <f t="shared" si="793"/>
        <v>3.0000000000000001E-5</v>
      </c>
      <c r="CZ1080" s="195">
        <f t="shared" si="784"/>
        <v>8.7089344060055343</v>
      </c>
      <c r="DA1080" s="195">
        <f t="shared" si="785"/>
        <v>218.73926107800861</v>
      </c>
      <c r="DB1080" s="195">
        <f t="shared" si="786"/>
        <v>2.7442203041502955</v>
      </c>
      <c r="DC1080" s="195">
        <f t="shared" si="787"/>
        <v>151.20778580520988</v>
      </c>
      <c r="DD1080" s="195">
        <f t="shared" si="788"/>
        <v>2.9958401158047518</v>
      </c>
      <c r="DE1080" s="195">
        <f t="shared" si="789"/>
        <v>142.96476524267851</v>
      </c>
      <c r="DF1080" s="195">
        <f t="shared" si="790"/>
        <v>527.36080695185763</v>
      </c>
    </row>
    <row r="1081" spans="89:110" x14ac:dyDescent="0.2">
      <c r="CK1081" s="189">
        <v>1079</v>
      </c>
      <c r="CL1081" s="190">
        <f>'Litter calculation'!G$30+CK1081</f>
        <v>43754</v>
      </c>
      <c r="CM1081" s="193">
        <f t="shared" si="780"/>
        <v>10</v>
      </c>
      <c r="CN1081" s="189">
        <f t="shared" si="774"/>
        <v>0.4</v>
      </c>
      <c r="CO1081" s="194">
        <f t="shared" si="775"/>
        <v>0.02</v>
      </c>
      <c r="CP1081" s="194">
        <f t="shared" si="776"/>
        <v>0.17499999999999999</v>
      </c>
      <c r="CQ1081" s="189">
        <f t="shared" si="777"/>
        <v>0.36870000000000003</v>
      </c>
      <c r="CR1081" s="189">
        <f t="shared" si="791"/>
        <v>3.687E-2</v>
      </c>
      <c r="CS1081" s="189">
        <f t="shared" si="791"/>
        <v>3.687E-2</v>
      </c>
      <c r="CT1081" s="189">
        <f t="shared" si="778"/>
        <v>1.8599999999999998E-2</v>
      </c>
      <c r="CU1081" s="189">
        <f t="shared" si="792"/>
        <v>1.8600000000000001E-3</v>
      </c>
      <c r="CV1081" s="189">
        <f t="shared" si="792"/>
        <v>1.8600000000000001E-3</v>
      </c>
      <c r="CW1081" s="189">
        <f t="shared" si="779"/>
        <v>2.9999999999999997E-4</v>
      </c>
      <c r="CX1081" s="189">
        <f t="shared" si="793"/>
        <v>3.0000000000000001E-5</v>
      </c>
      <c r="CY1081" s="189">
        <f t="shared" si="793"/>
        <v>3.0000000000000001E-5</v>
      </c>
      <c r="CZ1081" s="195">
        <f t="shared" si="784"/>
        <v>8.6959254006747528</v>
      </c>
      <c r="DA1081" s="195">
        <f t="shared" si="785"/>
        <v>218.9261691419677</v>
      </c>
      <c r="DB1081" s="195">
        <f t="shared" si="786"/>
        <v>2.7398581983951158</v>
      </c>
      <c r="DC1081" s="195">
        <f t="shared" si="787"/>
        <v>151.22251223967854</v>
      </c>
      <c r="DD1081" s="195">
        <f t="shared" si="788"/>
        <v>2.9967252821821142</v>
      </c>
      <c r="DE1081" s="195">
        <f t="shared" si="789"/>
        <v>143.12902411405472</v>
      </c>
      <c r="DF1081" s="195">
        <f t="shared" si="790"/>
        <v>527.71021437695299</v>
      </c>
    </row>
    <row r="1082" spans="89:110" x14ac:dyDescent="0.2">
      <c r="CK1082" s="189">
        <v>1080</v>
      </c>
      <c r="CL1082" s="190">
        <f>'Litter calculation'!G$30+CK1082</f>
        <v>43755</v>
      </c>
      <c r="CM1082" s="193">
        <f t="shared" si="780"/>
        <v>10</v>
      </c>
      <c r="CN1082" s="189">
        <f t="shared" si="774"/>
        <v>0.4</v>
      </c>
      <c r="CO1082" s="194">
        <f t="shared" si="775"/>
        <v>0.02</v>
      </c>
      <c r="CP1082" s="194">
        <f t="shared" si="776"/>
        <v>0.17499999999999999</v>
      </c>
      <c r="CQ1082" s="189">
        <f t="shared" si="777"/>
        <v>0.36870000000000003</v>
      </c>
      <c r="CR1082" s="189">
        <f t="shared" si="791"/>
        <v>3.687E-2</v>
      </c>
      <c r="CS1082" s="189">
        <f t="shared" si="791"/>
        <v>3.687E-2</v>
      </c>
      <c r="CT1082" s="189">
        <f t="shared" si="778"/>
        <v>1.8599999999999998E-2</v>
      </c>
      <c r="CU1082" s="189">
        <f t="shared" si="792"/>
        <v>1.8600000000000001E-3</v>
      </c>
      <c r="CV1082" s="189">
        <f t="shared" si="792"/>
        <v>1.8600000000000001E-3</v>
      </c>
      <c r="CW1082" s="189">
        <f t="shared" si="779"/>
        <v>2.9999999999999997E-4</v>
      </c>
      <c r="CX1082" s="189">
        <f t="shared" si="793"/>
        <v>3.0000000000000001E-5</v>
      </c>
      <c r="CY1082" s="189">
        <f t="shared" si="793"/>
        <v>3.0000000000000001E-5</v>
      </c>
      <c r="CZ1082" s="195">
        <f t="shared" si="784"/>
        <v>8.6831561264325927</v>
      </c>
      <c r="DA1082" s="195">
        <f t="shared" si="785"/>
        <v>219.11302114191764</v>
      </c>
      <c r="DB1082" s="195">
        <f t="shared" si="786"/>
        <v>2.7355041986157462</v>
      </c>
      <c r="DC1082" s="195">
        <f t="shared" si="787"/>
        <v>151.2372382323608</v>
      </c>
      <c r="DD1082" s="195">
        <f t="shared" si="788"/>
        <v>2.9976088036802269</v>
      </c>
      <c r="DE1082" s="195">
        <f t="shared" si="789"/>
        <v>143.29327805773869</v>
      </c>
      <c r="DF1082" s="195">
        <f t="shared" si="790"/>
        <v>528.05980656074576</v>
      </c>
    </row>
    <row r="1083" spans="89:110" x14ac:dyDescent="0.2">
      <c r="CK1083" s="189">
        <v>1081</v>
      </c>
      <c r="CL1083" s="190">
        <f>'Litter calculation'!G$30+CK1083</f>
        <v>43756</v>
      </c>
      <c r="CM1083" s="193">
        <f t="shared" si="780"/>
        <v>10</v>
      </c>
      <c r="CN1083" s="189">
        <f t="shared" si="774"/>
        <v>0.4</v>
      </c>
      <c r="CO1083" s="194">
        <f t="shared" si="775"/>
        <v>0.02</v>
      </c>
      <c r="CP1083" s="194">
        <f t="shared" si="776"/>
        <v>0.17499999999999999</v>
      </c>
      <c r="CQ1083" s="189">
        <f t="shared" si="777"/>
        <v>0.36870000000000003</v>
      </c>
      <c r="CR1083" s="189">
        <f t="shared" ref="CR1083:CS1102" si="794">IF($CM1083=12,$D$50,IF($CM1083&lt;=2,$D$50,IF($CM1083&lt;=5,$D$52,IF($CM1083&lt;=8,$D$54,$D$56))))</f>
        <v>3.687E-2</v>
      </c>
      <c r="CS1083" s="189">
        <f t="shared" si="794"/>
        <v>3.687E-2</v>
      </c>
      <c r="CT1083" s="189">
        <f t="shared" si="778"/>
        <v>1.8599999999999998E-2</v>
      </c>
      <c r="CU1083" s="189">
        <f t="shared" ref="CU1083:CV1102" si="795">IF($CM1083=12,$D$58,IF($CM1083&lt;=2,$D$58,IF($CM1083&lt;=5,$D$60,IF($CM1083&lt;=8,$D$62,$D$64))))</f>
        <v>1.8600000000000001E-3</v>
      </c>
      <c r="CV1083" s="189">
        <f t="shared" si="795"/>
        <v>1.8600000000000001E-3</v>
      </c>
      <c r="CW1083" s="189">
        <f t="shared" si="779"/>
        <v>2.9999999999999997E-4</v>
      </c>
      <c r="CX1083" s="189">
        <f t="shared" ref="CX1083:CY1102" si="796">IF($CM1083=12,$D$66,IF($CM1083&lt;=2,$D$66,IF($CM1083&lt;=5,$D$68,IF($CM1083&lt;=8,$D$70,$D$72))))</f>
        <v>3.0000000000000001E-5</v>
      </c>
      <c r="CY1083" s="189">
        <f t="shared" si="796"/>
        <v>3.0000000000000001E-5</v>
      </c>
      <c r="CZ1083" s="195">
        <f t="shared" si="784"/>
        <v>8.6706221654935742</v>
      </c>
      <c r="DA1083" s="195">
        <f t="shared" si="785"/>
        <v>219.29981709467509</v>
      </c>
      <c r="DB1083" s="195">
        <f t="shared" si="786"/>
        <v>2.7311582897490849</v>
      </c>
      <c r="DC1083" s="195">
        <f t="shared" si="787"/>
        <v>151.2519637832699</v>
      </c>
      <c r="DD1083" s="195">
        <f t="shared" si="788"/>
        <v>2.9984906833557212</v>
      </c>
      <c r="DE1083" s="195">
        <f t="shared" si="789"/>
        <v>143.45752707387828</v>
      </c>
      <c r="DF1083" s="195">
        <f t="shared" si="790"/>
        <v>528.40957909042163</v>
      </c>
    </row>
    <row r="1084" spans="89:110" x14ac:dyDescent="0.2">
      <c r="CK1084" s="189">
        <v>1082</v>
      </c>
      <c r="CL1084" s="190">
        <f>'Litter calculation'!G$30+CK1084</f>
        <v>43757</v>
      </c>
      <c r="CM1084" s="193">
        <f t="shared" si="780"/>
        <v>10</v>
      </c>
      <c r="CN1084" s="189">
        <f t="shared" si="774"/>
        <v>0.4</v>
      </c>
      <c r="CO1084" s="194">
        <f t="shared" si="775"/>
        <v>0.02</v>
      </c>
      <c r="CP1084" s="194">
        <f t="shared" si="776"/>
        <v>0.17499999999999999</v>
      </c>
      <c r="CQ1084" s="189">
        <f t="shared" si="777"/>
        <v>0.36870000000000003</v>
      </c>
      <c r="CR1084" s="189">
        <f t="shared" si="794"/>
        <v>3.687E-2</v>
      </c>
      <c r="CS1084" s="189">
        <f t="shared" si="794"/>
        <v>3.687E-2</v>
      </c>
      <c r="CT1084" s="189">
        <f t="shared" si="778"/>
        <v>1.8599999999999998E-2</v>
      </c>
      <c r="CU1084" s="189">
        <f t="shared" si="795"/>
        <v>1.8600000000000001E-3</v>
      </c>
      <c r="CV1084" s="189">
        <f t="shared" si="795"/>
        <v>1.8600000000000001E-3</v>
      </c>
      <c r="CW1084" s="189">
        <f t="shared" si="779"/>
        <v>2.9999999999999997E-4</v>
      </c>
      <c r="CX1084" s="189">
        <f t="shared" si="796"/>
        <v>3.0000000000000001E-5</v>
      </c>
      <c r="CY1084" s="189">
        <f t="shared" si="796"/>
        <v>3.0000000000000001E-5</v>
      </c>
      <c r="CZ1084" s="195">
        <f t="shared" si="784"/>
        <v>8.6583191814835541</v>
      </c>
      <c r="DA1084" s="195">
        <f t="shared" si="785"/>
        <v>219.48655701705169</v>
      </c>
      <c r="DB1084" s="195">
        <f t="shared" si="786"/>
        <v>2.7268204567600214</v>
      </c>
      <c r="DC1084" s="195">
        <f t="shared" si="787"/>
        <v>151.2666888924191</v>
      </c>
      <c r="DD1084" s="195">
        <f t="shared" si="788"/>
        <v>2.9993709242595492</v>
      </c>
      <c r="DE1084" s="195">
        <f t="shared" si="789"/>
        <v>143.62177116262129</v>
      </c>
      <c r="DF1084" s="195">
        <f t="shared" si="790"/>
        <v>528.7595276345952</v>
      </c>
    </row>
    <row r="1085" spans="89:110" x14ac:dyDescent="0.2">
      <c r="CK1085" s="189">
        <v>1083</v>
      </c>
      <c r="CL1085" s="190">
        <f>'Litter calculation'!G$30+CK1085</f>
        <v>43758</v>
      </c>
      <c r="CM1085" s="193">
        <f t="shared" si="780"/>
        <v>10</v>
      </c>
      <c r="CN1085" s="189">
        <f t="shared" si="774"/>
        <v>0.4</v>
      </c>
      <c r="CO1085" s="194">
        <f t="shared" si="775"/>
        <v>0.02</v>
      </c>
      <c r="CP1085" s="194">
        <f t="shared" si="776"/>
        <v>0.17499999999999999</v>
      </c>
      <c r="CQ1085" s="189">
        <f t="shared" si="777"/>
        <v>0.36870000000000003</v>
      </c>
      <c r="CR1085" s="189">
        <f t="shared" si="794"/>
        <v>3.687E-2</v>
      </c>
      <c r="CS1085" s="189">
        <f t="shared" si="794"/>
        <v>3.687E-2</v>
      </c>
      <c r="CT1085" s="189">
        <f t="shared" si="778"/>
        <v>1.8599999999999998E-2</v>
      </c>
      <c r="CU1085" s="189">
        <f t="shared" si="795"/>
        <v>1.8600000000000001E-3</v>
      </c>
      <c r="CV1085" s="189">
        <f t="shared" si="795"/>
        <v>1.8600000000000001E-3</v>
      </c>
      <c r="CW1085" s="189">
        <f t="shared" si="779"/>
        <v>2.9999999999999997E-4</v>
      </c>
      <c r="CX1085" s="189">
        <f t="shared" si="796"/>
        <v>3.0000000000000001E-5</v>
      </c>
      <c r="CY1085" s="189">
        <f t="shared" si="796"/>
        <v>3.0000000000000001E-5</v>
      </c>
      <c r="CZ1085" s="195">
        <f t="shared" si="784"/>
        <v>8.6462429179394746</v>
      </c>
      <c r="DA1085" s="195">
        <f t="shared" si="785"/>
        <v>219.67324092585403</v>
      </c>
      <c r="DB1085" s="195">
        <f t="shared" si="786"/>
        <v>2.7224906846413841</v>
      </c>
      <c r="DC1085" s="195">
        <f t="shared" si="787"/>
        <v>151.28141355982166</v>
      </c>
      <c r="DD1085" s="195">
        <f t="shared" si="788"/>
        <v>3.0002495294369935</v>
      </c>
      <c r="DE1085" s="195">
        <f t="shared" si="789"/>
        <v>143.78601032411555</v>
      </c>
      <c r="DF1085" s="195">
        <f t="shared" si="790"/>
        <v>529.10964794180904</v>
      </c>
    </row>
    <row r="1086" spans="89:110" x14ac:dyDescent="0.2">
      <c r="CK1086" s="189">
        <v>1084</v>
      </c>
      <c r="CL1086" s="190">
        <f>'Litter calculation'!G$30+CK1086</f>
        <v>43759</v>
      </c>
      <c r="CM1086" s="193">
        <f t="shared" si="780"/>
        <v>10</v>
      </c>
      <c r="CN1086" s="189">
        <f t="shared" si="774"/>
        <v>0.4</v>
      </c>
      <c r="CO1086" s="194">
        <f t="shared" si="775"/>
        <v>0.02</v>
      </c>
      <c r="CP1086" s="194">
        <f t="shared" si="776"/>
        <v>0.17499999999999999</v>
      </c>
      <c r="CQ1086" s="189">
        <f t="shared" si="777"/>
        <v>0.36870000000000003</v>
      </c>
      <c r="CR1086" s="189">
        <f t="shared" si="794"/>
        <v>3.687E-2</v>
      </c>
      <c r="CS1086" s="189">
        <f t="shared" si="794"/>
        <v>3.687E-2</v>
      </c>
      <c r="CT1086" s="189">
        <f t="shared" si="778"/>
        <v>1.8599999999999998E-2</v>
      </c>
      <c r="CU1086" s="189">
        <f t="shared" si="795"/>
        <v>1.8600000000000001E-3</v>
      </c>
      <c r="CV1086" s="189">
        <f t="shared" si="795"/>
        <v>1.8600000000000001E-3</v>
      </c>
      <c r="CW1086" s="189">
        <f t="shared" si="779"/>
        <v>2.9999999999999997E-4</v>
      </c>
      <c r="CX1086" s="189">
        <f t="shared" si="796"/>
        <v>3.0000000000000001E-5</v>
      </c>
      <c r="CY1086" s="189">
        <f t="shared" si="796"/>
        <v>3.0000000000000001E-5</v>
      </c>
      <c r="CZ1086" s="195">
        <f t="shared" si="784"/>
        <v>8.6343891968367483</v>
      </c>
      <c r="DA1086" s="195">
        <f t="shared" si="785"/>
        <v>219.85986883788368</v>
      </c>
      <c r="DB1086" s="195">
        <f t="shared" si="786"/>
        <v>2.7181689584138891</v>
      </c>
      <c r="DC1086" s="195">
        <f t="shared" si="787"/>
        <v>151.2961377854908</v>
      </c>
      <c r="DD1086" s="195">
        <f t="shared" si="788"/>
        <v>3.0011265019276769</v>
      </c>
      <c r="DE1086" s="195">
        <f t="shared" si="789"/>
        <v>143.95024455850887</v>
      </c>
      <c r="DF1086" s="195">
        <f t="shared" si="790"/>
        <v>529.4599358390617</v>
      </c>
    </row>
    <row r="1087" spans="89:110" x14ac:dyDescent="0.2">
      <c r="CK1087" s="189">
        <v>1085</v>
      </c>
      <c r="CL1087" s="190">
        <f>'Litter calculation'!G$30+CK1087</f>
        <v>43760</v>
      </c>
      <c r="CM1087" s="193">
        <f t="shared" si="780"/>
        <v>10</v>
      </c>
      <c r="CN1087" s="189">
        <f t="shared" si="774"/>
        <v>0.4</v>
      </c>
      <c r="CO1087" s="194">
        <f t="shared" si="775"/>
        <v>0.02</v>
      </c>
      <c r="CP1087" s="194">
        <f t="shared" si="776"/>
        <v>0.17499999999999999</v>
      </c>
      <c r="CQ1087" s="189">
        <f t="shared" si="777"/>
        <v>0.36870000000000003</v>
      </c>
      <c r="CR1087" s="189">
        <f t="shared" si="794"/>
        <v>3.687E-2</v>
      </c>
      <c r="CS1087" s="189">
        <f t="shared" si="794"/>
        <v>3.687E-2</v>
      </c>
      <c r="CT1087" s="189">
        <f t="shared" si="778"/>
        <v>1.8599999999999998E-2</v>
      </c>
      <c r="CU1087" s="189">
        <f t="shared" si="795"/>
        <v>1.8600000000000001E-3</v>
      </c>
      <c r="CV1087" s="189">
        <f t="shared" si="795"/>
        <v>1.8600000000000001E-3</v>
      </c>
      <c r="CW1087" s="189">
        <f t="shared" si="779"/>
        <v>2.9999999999999997E-4</v>
      </c>
      <c r="CX1087" s="189">
        <f t="shared" si="796"/>
        <v>3.0000000000000001E-5</v>
      </c>
      <c r="CY1087" s="189">
        <f t="shared" si="796"/>
        <v>3.0000000000000001E-5</v>
      </c>
      <c r="CZ1087" s="195">
        <f t="shared" si="784"/>
        <v>8.6227539171437932</v>
      </c>
      <c r="DA1087" s="195">
        <f t="shared" si="785"/>
        <v>220.04644076993713</v>
      </c>
      <c r="DB1087" s="195">
        <f t="shared" si="786"/>
        <v>2.7138552631260877</v>
      </c>
      <c r="DC1087" s="195">
        <f t="shared" si="787"/>
        <v>151.31086156943979</v>
      </c>
      <c r="DD1087" s="195">
        <f t="shared" si="788"/>
        <v>3.0020018447655747</v>
      </c>
      <c r="DE1087" s="195">
        <f t="shared" si="789"/>
        <v>144.11447386594907</v>
      </c>
      <c r="DF1087" s="195">
        <f t="shared" si="790"/>
        <v>529.81038723036147</v>
      </c>
    </row>
    <row r="1088" spans="89:110" x14ac:dyDescent="0.2">
      <c r="CK1088" s="189">
        <v>1086</v>
      </c>
      <c r="CL1088" s="190">
        <f>'Litter calculation'!G$30+CK1088</f>
        <v>43761</v>
      </c>
      <c r="CM1088" s="193">
        <f t="shared" si="780"/>
        <v>10</v>
      </c>
      <c r="CN1088" s="189">
        <f t="shared" si="774"/>
        <v>0.4</v>
      </c>
      <c r="CO1088" s="194">
        <f t="shared" si="775"/>
        <v>0.02</v>
      </c>
      <c r="CP1088" s="194">
        <f t="shared" si="776"/>
        <v>0.17499999999999999</v>
      </c>
      <c r="CQ1088" s="189">
        <f t="shared" si="777"/>
        <v>0.36870000000000003</v>
      </c>
      <c r="CR1088" s="189">
        <f t="shared" si="794"/>
        <v>3.687E-2</v>
      </c>
      <c r="CS1088" s="189">
        <f t="shared" si="794"/>
        <v>3.687E-2</v>
      </c>
      <c r="CT1088" s="189">
        <f t="shared" si="778"/>
        <v>1.8599999999999998E-2</v>
      </c>
      <c r="CU1088" s="189">
        <f t="shared" si="795"/>
        <v>1.8600000000000001E-3</v>
      </c>
      <c r="CV1088" s="189">
        <f t="shared" si="795"/>
        <v>1.8600000000000001E-3</v>
      </c>
      <c r="CW1088" s="189">
        <f t="shared" si="779"/>
        <v>2.9999999999999997E-4</v>
      </c>
      <c r="CX1088" s="189">
        <f t="shared" si="796"/>
        <v>3.0000000000000001E-5</v>
      </c>
      <c r="CY1088" s="189">
        <f t="shared" si="796"/>
        <v>3.0000000000000001E-5</v>
      </c>
      <c r="CZ1088" s="195">
        <f t="shared" si="784"/>
        <v>8.6113330534031931</v>
      </c>
      <c r="DA1088" s="195">
        <f t="shared" si="785"/>
        <v>220.23295673880585</v>
      </c>
      <c r="DB1088" s="195">
        <f t="shared" si="786"/>
        <v>2.709549583854316</v>
      </c>
      <c r="DC1088" s="195">
        <f t="shared" si="787"/>
        <v>151.32558491168191</v>
      </c>
      <c r="DD1088" s="195">
        <f t="shared" si="788"/>
        <v>3.0028755609790236</v>
      </c>
      <c r="DE1088" s="195">
        <f t="shared" si="789"/>
        <v>144.27869824658393</v>
      </c>
      <c r="DF1088" s="195">
        <f t="shared" si="790"/>
        <v>530.16099809530829</v>
      </c>
    </row>
    <row r="1089" spans="89:110" x14ac:dyDescent="0.2">
      <c r="CK1089" s="189">
        <v>1087</v>
      </c>
      <c r="CL1089" s="190">
        <f>'Litter calculation'!G$30+CK1089</f>
        <v>43762</v>
      </c>
      <c r="CM1089" s="193">
        <f t="shared" si="780"/>
        <v>10</v>
      </c>
      <c r="CN1089" s="189">
        <f t="shared" si="774"/>
        <v>0.4</v>
      </c>
      <c r="CO1089" s="194">
        <f t="shared" si="775"/>
        <v>0.02</v>
      </c>
      <c r="CP1089" s="194">
        <f t="shared" si="776"/>
        <v>0.17499999999999999</v>
      </c>
      <c r="CQ1089" s="189">
        <f t="shared" si="777"/>
        <v>0.36870000000000003</v>
      </c>
      <c r="CR1089" s="189">
        <f t="shared" si="794"/>
        <v>3.687E-2</v>
      </c>
      <c r="CS1089" s="189">
        <f t="shared" si="794"/>
        <v>3.687E-2</v>
      </c>
      <c r="CT1089" s="189">
        <f t="shared" si="778"/>
        <v>1.8599999999999998E-2</v>
      </c>
      <c r="CU1089" s="189">
        <f t="shared" si="795"/>
        <v>1.8600000000000001E-3</v>
      </c>
      <c r="CV1089" s="189">
        <f t="shared" si="795"/>
        <v>1.8600000000000001E-3</v>
      </c>
      <c r="CW1089" s="189">
        <f t="shared" si="779"/>
        <v>2.9999999999999997E-4</v>
      </c>
      <c r="CX1089" s="189">
        <f t="shared" si="796"/>
        <v>3.0000000000000001E-5</v>
      </c>
      <c r="CY1089" s="189">
        <f t="shared" si="796"/>
        <v>3.0000000000000001E-5</v>
      </c>
      <c r="CZ1089" s="195">
        <f t="shared" si="784"/>
        <v>8.6001226543390157</v>
      </c>
      <c r="DA1089" s="195">
        <f t="shared" si="785"/>
        <v>220.4194167612763</v>
      </c>
      <c r="DB1089" s="195">
        <f t="shared" si="786"/>
        <v>2.7052519057026414</v>
      </c>
      <c r="DC1089" s="195">
        <f t="shared" si="787"/>
        <v>151.34030781223038</v>
      </c>
      <c r="DD1089" s="195">
        <f t="shared" si="788"/>
        <v>3.0037476535907333</v>
      </c>
      <c r="DE1089" s="195">
        <f t="shared" si="789"/>
        <v>144.44291770056128</v>
      </c>
      <c r="DF1089" s="195">
        <f t="shared" si="790"/>
        <v>530.51176448770025</v>
      </c>
    </row>
    <row r="1090" spans="89:110" x14ac:dyDescent="0.2">
      <c r="CK1090" s="189">
        <v>1088</v>
      </c>
      <c r="CL1090" s="190">
        <f>'Litter calculation'!G$30+CK1090</f>
        <v>43763</v>
      </c>
      <c r="CM1090" s="193">
        <f t="shared" si="780"/>
        <v>10</v>
      </c>
      <c r="CN1090" s="189">
        <f t="shared" si="774"/>
        <v>0.4</v>
      </c>
      <c r="CO1090" s="194">
        <f t="shared" si="775"/>
        <v>0.02</v>
      </c>
      <c r="CP1090" s="194">
        <f t="shared" si="776"/>
        <v>0.17499999999999999</v>
      </c>
      <c r="CQ1090" s="189">
        <f t="shared" si="777"/>
        <v>0.36870000000000003</v>
      </c>
      <c r="CR1090" s="189">
        <f t="shared" si="794"/>
        <v>3.687E-2</v>
      </c>
      <c r="CS1090" s="189">
        <f t="shared" si="794"/>
        <v>3.687E-2</v>
      </c>
      <c r="CT1090" s="189">
        <f t="shared" si="778"/>
        <v>1.8599999999999998E-2</v>
      </c>
      <c r="CU1090" s="189">
        <f t="shared" si="795"/>
        <v>1.8600000000000001E-3</v>
      </c>
      <c r="CV1090" s="189">
        <f t="shared" si="795"/>
        <v>1.8600000000000001E-3</v>
      </c>
      <c r="CW1090" s="189">
        <f t="shared" si="779"/>
        <v>2.9999999999999997E-4</v>
      </c>
      <c r="CX1090" s="189">
        <f t="shared" si="796"/>
        <v>3.0000000000000001E-5</v>
      </c>
      <c r="CY1090" s="189">
        <f t="shared" si="796"/>
        <v>3.0000000000000001E-5</v>
      </c>
      <c r="CZ1090" s="195">
        <f t="shared" si="784"/>
        <v>8.5891188414897872</v>
      </c>
      <c r="DA1090" s="195">
        <f t="shared" si="785"/>
        <v>220.60582085412986</v>
      </c>
      <c r="DB1090" s="195">
        <f t="shared" si="786"/>
        <v>2.700962213802812</v>
      </c>
      <c r="DC1090" s="195">
        <f t="shared" si="787"/>
        <v>151.35503027109846</v>
      </c>
      <c r="DD1090" s="195">
        <f t="shared" si="788"/>
        <v>3.004618125617796</v>
      </c>
      <c r="DE1090" s="195">
        <f t="shared" si="789"/>
        <v>144.60713222802892</v>
      </c>
      <c r="DF1090" s="195">
        <f t="shared" si="790"/>
        <v>530.86268253416767</v>
      </c>
    </row>
    <row r="1091" spans="89:110" x14ac:dyDescent="0.2">
      <c r="CK1091" s="189">
        <v>1089</v>
      </c>
      <c r="CL1091" s="190">
        <f>'Litter calculation'!G$30+CK1091</f>
        <v>43764</v>
      </c>
      <c r="CM1091" s="193">
        <f t="shared" si="780"/>
        <v>10</v>
      </c>
      <c r="CN1091" s="189">
        <f t="shared" ref="CN1091:CN1154" si="797">IF($CM1091=12,D$37,IF($CM1091&lt;=2,D$37,IF($CM1091&lt;=5,D$40,IF($CM1091&lt;=8,D$43,D$46))))</f>
        <v>0.4</v>
      </c>
      <c r="CO1091" s="194">
        <f t="shared" ref="CO1091:CO1154" si="798">IF($CM1091=12,D$39,IF($CM1091&lt;=2,D$39,IF($CM1091&lt;=5,D$42,IF($CM1091&lt;=8,D$45,D$48))))</f>
        <v>0.02</v>
      </c>
      <c r="CP1091" s="194">
        <f t="shared" ref="CP1091:CP1154" si="799">IF($CM1091=12,D$38,IF($CM1091&lt;=2,D$38,IF($CM1091&lt;=5,D$41,IF($CM1091&lt;=8,D$44,D$47))))</f>
        <v>0.17499999999999999</v>
      </c>
      <c r="CQ1091" s="189">
        <f t="shared" ref="CQ1091:CQ1154" si="800">IF($CM1091=12,$D$49,IF($CM1091&lt;=2,$D$49,IF($CM1091&lt;=5,$D$51,IF($CM1091&lt;=8,$D$53,$D$55))))</f>
        <v>0.36870000000000003</v>
      </c>
      <c r="CR1091" s="189">
        <f t="shared" si="794"/>
        <v>3.687E-2</v>
      </c>
      <c r="CS1091" s="189">
        <f t="shared" si="794"/>
        <v>3.687E-2</v>
      </c>
      <c r="CT1091" s="189">
        <f t="shared" ref="CT1091:CT1154" si="801">IF($CM1091=12,$D$57,IF($CM1091&lt;=2,$D$57,IF($CM1091&lt;=5,$D$59,IF($CM1091&lt;=8,$D$61,$D$63))))</f>
        <v>1.8599999999999998E-2</v>
      </c>
      <c r="CU1091" s="189">
        <f t="shared" si="795"/>
        <v>1.8600000000000001E-3</v>
      </c>
      <c r="CV1091" s="189">
        <f t="shared" si="795"/>
        <v>1.8600000000000001E-3</v>
      </c>
      <c r="CW1091" s="189">
        <f t="shared" ref="CW1091:CW1154" si="802">IF($CM1091=12,$D$65,IF($CM1091&lt;=2,$D$65,IF($CM1091&lt;=5,$D$67,IF($CM1091&lt;=8,$D$69,$D$71))))</f>
        <v>2.9999999999999997E-4</v>
      </c>
      <c r="CX1091" s="189">
        <f t="shared" si="796"/>
        <v>3.0000000000000001E-5</v>
      </c>
      <c r="CY1091" s="189">
        <f t="shared" si="796"/>
        <v>3.0000000000000001E-5</v>
      </c>
      <c r="CZ1091" s="195">
        <f t="shared" si="784"/>
        <v>8.5783178078666609</v>
      </c>
      <c r="DA1091" s="195">
        <f t="shared" si="785"/>
        <v>220.79216903414292</v>
      </c>
      <c r="DB1091" s="195">
        <f t="shared" si="786"/>
        <v>2.6966804933142057</v>
      </c>
      <c r="DC1091" s="195">
        <f t="shared" si="787"/>
        <v>151.3697522882994</v>
      </c>
      <c r="DD1091" s="195">
        <f t="shared" si="788"/>
        <v>3.0054869800716979</v>
      </c>
      <c r="DE1091" s="195">
        <f t="shared" si="789"/>
        <v>144.77134182913463</v>
      </c>
      <c r="DF1091" s="195">
        <f t="shared" si="790"/>
        <v>531.21374843282945</v>
      </c>
    </row>
    <row r="1092" spans="89:110" x14ac:dyDescent="0.2">
      <c r="CK1092" s="189">
        <v>1090</v>
      </c>
      <c r="CL1092" s="190">
        <f>'Litter calculation'!G$30+CK1092</f>
        <v>43765</v>
      </c>
      <c r="CM1092" s="193">
        <f t="shared" ref="CM1092:CM1155" si="803">MONTH(CL1092)</f>
        <v>10</v>
      </c>
      <c r="CN1092" s="189">
        <f t="shared" si="797"/>
        <v>0.4</v>
      </c>
      <c r="CO1092" s="194">
        <f t="shared" si="798"/>
        <v>0.02</v>
      </c>
      <c r="CP1092" s="194">
        <f t="shared" si="799"/>
        <v>0.17499999999999999</v>
      </c>
      <c r="CQ1092" s="189">
        <f t="shared" si="800"/>
        <v>0.36870000000000003</v>
      </c>
      <c r="CR1092" s="189">
        <f t="shared" si="794"/>
        <v>3.687E-2</v>
      </c>
      <c r="CS1092" s="189">
        <f t="shared" si="794"/>
        <v>3.687E-2</v>
      </c>
      <c r="CT1092" s="189">
        <f t="shared" si="801"/>
        <v>1.8599999999999998E-2</v>
      </c>
      <c r="CU1092" s="189">
        <f t="shared" si="795"/>
        <v>1.8600000000000001E-3</v>
      </c>
      <c r="CV1092" s="189">
        <f t="shared" si="795"/>
        <v>1.8600000000000001E-3</v>
      </c>
      <c r="CW1092" s="189">
        <f t="shared" si="802"/>
        <v>2.9999999999999997E-4</v>
      </c>
      <c r="CX1092" s="189">
        <f t="shared" si="796"/>
        <v>3.0000000000000001E-5</v>
      </c>
      <c r="CY1092" s="189">
        <f t="shared" si="796"/>
        <v>3.0000000000000001E-5</v>
      </c>
      <c r="CZ1092" s="195">
        <f t="shared" si="784"/>
        <v>8.5677158166363121</v>
      </c>
      <c r="DA1092" s="195">
        <f t="shared" si="785"/>
        <v>220.9784613180868</v>
      </c>
      <c r="DB1092" s="195">
        <f t="shared" si="786"/>
        <v>2.6924067294237779</v>
      </c>
      <c r="DC1092" s="195">
        <f t="shared" si="787"/>
        <v>151.38447386384644</v>
      </c>
      <c r="DD1092" s="195">
        <f t="shared" si="788"/>
        <v>3.0063542199583284</v>
      </c>
      <c r="DE1092" s="195">
        <f t="shared" si="789"/>
        <v>144.93554650402621</v>
      </c>
      <c r="DF1092" s="195">
        <f t="shared" si="790"/>
        <v>531.56495845197787</v>
      </c>
    </row>
    <row r="1093" spans="89:110" x14ac:dyDescent="0.2">
      <c r="CK1093" s="189">
        <v>1091</v>
      </c>
      <c r="CL1093" s="190">
        <f>'Litter calculation'!G$30+CK1093</f>
        <v>43766</v>
      </c>
      <c r="CM1093" s="193">
        <f t="shared" si="803"/>
        <v>10</v>
      </c>
      <c r="CN1093" s="189">
        <f t="shared" si="797"/>
        <v>0.4</v>
      </c>
      <c r="CO1093" s="194">
        <f t="shared" si="798"/>
        <v>0.02</v>
      </c>
      <c r="CP1093" s="194">
        <f t="shared" si="799"/>
        <v>0.17499999999999999</v>
      </c>
      <c r="CQ1093" s="189">
        <f t="shared" si="800"/>
        <v>0.36870000000000003</v>
      </c>
      <c r="CR1093" s="189">
        <f t="shared" si="794"/>
        <v>3.687E-2</v>
      </c>
      <c r="CS1093" s="189">
        <f t="shared" si="794"/>
        <v>3.687E-2</v>
      </c>
      <c r="CT1093" s="189">
        <f t="shared" si="801"/>
        <v>1.8599999999999998E-2</v>
      </c>
      <c r="CU1093" s="189">
        <f t="shared" si="795"/>
        <v>1.8600000000000001E-3</v>
      </c>
      <c r="CV1093" s="189">
        <f t="shared" si="795"/>
        <v>1.8600000000000001E-3</v>
      </c>
      <c r="CW1093" s="189">
        <f t="shared" si="802"/>
        <v>2.9999999999999997E-4</v>
      </c>
      <c r="CX1093" s="189">
        <f t="shared" si="796"/>
        <v>3.0000000000000001E-5</v>
      </c>
      <c r="CY1093" s="189">
        <f t="shared" si="796"/>
        <v>3.0000000000000001E-5</v>
      </c>
      <c r="CZ1093" s="195">
        <f t="shared" si="784"/>
        <v>8.5573091998281097</v>
      </c>
      <c r="DA1093" s="195">
        <f t="shared" si="785"/>
        <v>221.16469772272782</v>
      </c>
      <c r="DB1093" s="195">
        <f t="shared" si="786"/>
        <v>2.688140907346011</v>
      </c>
      <c r="DC1093" s="195">
        <f t="shared" si="787"/>
        <v>151.39919499775286</v>
      </c>
      <c r="DD1093" s="195">
        <f t="shared" si="788"/>
        <v>3.0072198482779919</v>
      </c>
      <c r="DE1093" s="195">
        <f t="shared" si="789"/>
        <v>145.09974625285142</v>
      </c>
      <c r="DF1093" s="195">
        <f t="shared" si="790"/>
        <v>531.91630892878425</v>
      </c>
    </row>
    <row r="1094" spans="89:110" x14ac:dyDescent="0.2">
      <c r="CK1094" s="189">
        <v>1092</v>
      </c>
      <c r="CL1094" s="190">
        <f>'Litter calculation'!G$30+CK1094</f>
        <v>43767</v>
      </c>
      <c r="CM1094" s="193">
        <f t="shared" si="803"/>
        <v>10</v>
      </c>
      <c r="CN1094" s="189">
        <f t="shared" si="797"/>
        <v>0.4</v>
      </c>
      <c r="CO1094" s="194">
        <f t="shared" si="798"/>
        <v>0.02</v>
      </c>
      <c r="CP1094" s="194">
        <f t="shared" si="799"/>
        <v>0.17499999999999999</v>
      </c>
      <c r="CQ1094" s="189">
        <f t="shared" si="800"/>
        <v>0.36870000000000003</v>
      </c>
      <c r="CR1094" s="189">
        <f t="shared" si="794"/>
        <v>3.687E-2</v>
      </c>
      <c r="CS1094" s="189">
        <f t="shared" si="794"/>
        <v>3.687E-2</v>
      </c>
      <c r="CT1094" s="189">
        <f t="shared" si="801"/>
        <v>1.8599999999999998E-2</v>
      </c>
      <c r="CU1094" s="189">
        <f t="shared" si="795"/>
        <v>1.8600000000000001E-3</v>
      </c>
      <c r="CV1094" s="189">
        <f t="shared" si="795"/>
        <v>1.8600000000000001E-3</v>
      </c>
      <c r="CW1094" s="189">
        <f t="shared" si="802"/>
        <v>2.9999999999999997E-4</v>
      </c>
      <c r="CX1094" s="189">
        <f t="shared" si="796"/>
        <v>3.0000000000000001E-5</v>
      </c>
      <c r="CY1094" s="189">
        <f t="shared" si="796"/>
        <v>3.0000000000000001E-5</v>
      </c>
      <c r="CZ1094" s="195">
        <f t="shared" si="784"/>
        <v>8.5470943570651059</v>
      </c>
      <c r="DA1094" s="195">
        <f t="shared" si="785"/>
        <v>221.35087826482723</v>
      </c>
      <c r="DB1094" s="195">
        <f t="shared" si="786"/>
        <v>2.6838830123228625</v>
      </c>
      <c r="DC1094" s="195">
        <f t="shared" si="787"/>
        <v>151.41391569003187</v>
      </c>
      <c r="DD1094" s="195">
        <f t="shared" si="788"/>
        <v>3.0080838680254165</v>
      </c>
      <c r="DE1094" s="195">
        <f t="shared" si="789"/>
        <v>145.26394107575805</v>
      </c>
      <c r="DF1094" s="195">
        <f t="shared" si="790"/>
        <v>532.26779626803057</v>
      </c>
    </row>
    <row r="1095" spans="89:110" x14ac:dyDescent="0.2">
      <c r="CK1095" s="189">
        <v>1093</v>
      </c>
      <c r="CL1095" s="190">
        <f>'Litter calculation'!G$30+CK1095</f>
        <v>43768</v>
      </c>
      <c r="CM1095" s="193">
        <f t="shared" si="803"/>
        <v>10</v>
      </c>
      <c r="CN1095" s="189">
        <f t="shared" si="797"/>
        <v>0.4</v>
      </c>
      <c r="CO1095" s="194">
        <f t="shared" si="798"/>
        <v>0.02</v>
      </c>
      <c r="CP1095" s="194">
        <f t="shared" si="799"/>
        <v>0.17499999999999999</v>
      </c>
      <c r="CQ1095" s="189">
        <f t="shared" si="800"/>
        <v>0.36870000000000003</v>
      </c>
      <c r="CR1095" s="189">
        <f t="shared" si="794"/>
        <v>3.687E-2</v>
      </c>
      <c r="CS1095" s="189">
        <f t="shared" si="794"/>
        <v>3.687E-2</v>
      </c>
      <c r="CT1095" s="189">
        <f t="shared" si="801"/>
        <v>1.8599999999999998E-2</v>
      </c>
      <c r="CU1095" s="189">
        <f t="shared" si="795"/>
        <v>1.8600000000000001E-3</v>
      </c>
      <c r="CV1095" s="189">
        <f t="shared" si="795"/>
        <v>1.8600000000000001E-3</v>
      </c>
      <c r="CW1095" s="189">
        <f t="shared" si="802"/>
        <v>2.9999999999999997E-4</v>
      </c>
      <c r="CX1095" s="189">
        <f t="shared" si="796"/>
        <v>3.0000000000000001E-5</v>
      </c>
      <c r="CY1095" s="189">
        <f t="shared" si="796"/>
        <v>3.0000000000000001E-5</v>
      </c>
      <c r="CZ1095" s="195">
        <f t="shared" si="784"/>
        <v>8.5370677543184144</v>
      </c>
      <c r="DA1095" s="195">
        <f t="shared" si="785"/>
        <v>221.5370029611413</v>
      </c>
      <c r="DB1095" s="195">
        <f t="shared" si="786"/>
        <v>2.679633029623715</v>
      </c>
      <c r="DC1095" s="195">
        <f t="shared" si="787"/>
        <v>151.42863594069675</v>
      </c>
      <c r="DD1095" s="195">
        <f t="shared" si="788"/>
        <v>3.0089462821897661</v>
      </c>
      <c r="DE1095" s="195">
        <f t="shared" si="789"/>
        <v>145.42813097289388</v>
      </c>
      <c r="DF1095" s="195">
        <f t="shared" si="790"/>
        <v>532.61941694086386</v>
      </c>
    </row>
    <row r="1096" spans="89:110" x14ac:dyDescent="0.2">
      <c r="CK1096" s="189">
        <v>1094</v>
      </c>
      <c r="CL1096" s="190">
        <f>'Litter calculation'!G$30+CK1096</f>
        <v>43769</v>
      </c>
      <c r="CM1096" s="193">
        <f t="shared" si="803"/>
        <v>10</v>
      </c>
      <c r="CN1096" s="189">
        <f t="shared" si="797"/>
        <v>0.4</v>
      </c>
      <c r="CO1096" s="194">
        <f t="shared" si="798"/>
        <v>0.02</v>
      </c>
      <c r="CP1096" s="194">
        <f t="shared" si="799"/>
        <v>0.17499999999999999</v>
      </c>
      <c r="CQ1096" s="189">
        <f t="shared" si="800"/>
        <v>0.36870000000000003</v>
      </c>
      <c r="CR1096" s="189">
        <f t="shared" si="794"/>
        <v>3.687E-2</v>
      </c>
      <c r="CS1096" s="189">
        <f t="shared" si="794"/>
        <v>3.687E-2</v>
      </c>
      <c r="CT1096" s="189">
        <f t="shared" si="801"/>
        <v>1.8599999999999998E-2</v>
      </c>
      <c r="CU1096" s="189">
        <f t="shared" si="795"/>
        <v>1.8600000000000001E-3</v>
      </c>
      <c r="CV1096" s="189">
        <f t="shared" si="795"/>
        <v>1.8600000000000001E-3</v>
      </c>
      <c r="CW1096" s="189">
        <f t="shared" si="802"/>
        <v>2.9999999999999997E-4</v>
      </c>
      <c r="CX1096" s="189">
        <f t="shared" si="796"/>
        <v>3.0000000000000001E-5</v>
      </c>
      <c r="CY1096" s="189">
        <f t="shared" si="796"/>
        <v>3.0000000000000001E-5</v>
      </c>
      <c r="CZ1096" s="195">
        <f t="shared" si="784"/>
        <v>8.5272259226845399</v>
      </c>
      <c r="DA1096" s="195">
        <f t="shared" si="785"/>
        <v>221.72307182842127</v>
      </c>
      <c r="DB1096" s="195">
        <f t="shared" si="786"/>
        <v>2.6753909445453234</v>
      </c>
      <c r="DC1096" s="195">
        <f t="shared" si="787"/>
        <v>151.44335574976071</v>
      </c>
      <c r="DD1096" s="195">
        <f t="shared" si="788"/>
        <v>3.0098070937546497</v>
      </c>
      <c r="DE1096" s="195">
        <f t="shared" si="789"/>
        <v>145.59231594440669</v>
      </c>
      <c r="DF1096" s="195">
        <f t="shared" si="790"/>
        <v>532.97116748357325</v>
      </c>
    </row>
    <row r="1097" spans="89:110" x14ac:dyDescent="0.2">
      <c r="CK1097" s="189">
        <v>1095</v>
      </c>
      <c r="CL1097" s="190">
        <f>'Litter calculation'!G$30+CK1097</f>
        <v>43770</v>
      </c>
      <c r="CM1097" s="193">
        <f t="shared" si="803"/>
        <v>11</v>
      </c>
      <c r="CN1097" s="189">
        <f t="shared" si="797"/>
        <v>0.4</v>
      </c>
      <c r="CO1097" s="194">
        <f t="shared" si="798"/>
        <v>0.02</v>
      </c>
      <c r="CP1097" s="194">
        <f t="shared" si="799"/>
        <v>0.17499999999999999</v>
      </c>
      <c r="CQ1097" s="189">
        <f t="shared" si="800"/>
        <v>0.36870000000000003</v>
      </c>
      <c r="CR1097" s="189">
        <f t="shared" si="794"/>
        <v>3.687E-2</v>
      </c>
      <c r="CS1097" s="189">
        <f t="shared" si="794"/>
        <v>3.687E-2</v>
      </c>
      <c r="CT1097" s="189">
        <f t="shared" si="801"/>
        <v>1.8599999999999998E-2</v>
      </c>
      <c r="CU1097" s="189">
        <f t="shared" si="795"/>
        <v>1.8600000000000001E-3</v>
      </c>
      <c r="CV1097" s="189">
        <f t="shared" si="795"/>
        <v>1.8600000000000001E-3</v>
      </c>
      <c r="CW1097" s="189">
        <f t="shared" si="802"/>
        <v>2.9999999999999997E-4</v>
      </c>
      <c r="CX1097" s="189">
        <f t="shared" si="796"/>
        <v>3.0000000000000001E-5</v>
      </c>
      <c r="CY1097" s="189">
        <f t="shared" si="796"/>
        <v>3.0000000000000001E-5</v>
      </c>
      <c r="CZ1097" s="195">
        <f t="shared" si="784"/>
        <v>8.517565457185249</v>
      </c>
      <c r="DA1097" s="195">
        <f t="shared" si="785"/>
        <v>221.9090848834133</v>
      </c>
      <c r="DB1097" s="195">
        <f t="shared" si="786"/>
        <v>2.6711567424117666</v>
      </c>
      <c r="DC1097" s="195">
        <f t="shared" si="787"/>
        <v>151.45807511723703</v>
      </c>
      <c r="DD1097" s="195">
        <f t="shared" si="788"/>
        <v>3.0106663056981318</v>
      </c>
      <c r="DE1097" s="195">
        <f t="shared" si="789"/>
        <v>145.75649599044425</v>
      </c>
      <c r="DF1097" s="195">
        <f t="shared" si="790"/>
        <v>533.32304449638968</v>
      </c>
    </row>
    <row r="1098" spans="89:110" x14ac:dyDescent="0.2">
      <c r="CK1098" s="189">
        <v>1096</v>
      </c>
      <c r="CL1098" s="190">
        <f>'Litter calculation'!G$30+CK1098</f>
        <v>43771</v>
      </c>
      <c r="CM1098" s="193">
        <f t="shared" si="803"/>
        <v>11</v>
      </c>
      <c r="CN1098" s="189">
        <f t="shared" si="797"/>
        <v>0.4</v>
      </c>
      <c r="CO1098" s="194">
        <f t="shared" si="798"/>
        <v>0.02</v>
      </c>
      <c r="CP1098" s="194">
        <f t="shared" si="799"/>
        <v>0.17499999999999999</v>
      </c>
      <c r="CQ1098" s="189">
        <f t="shared" si="800"/>
        <v>0.36870000000000003</v>
      </c>
      <c r="CR1098" s="189">
        <f t="shared" si="794"/>
        <v>3.687E-2</v>
      </c>
      <c r="CS1098" s="189">
        <f t="shared" si="794"/>
        <v>3.687E-2</v>
      </c>
      <c r="CT1098" s="189">
        <f t="shared" si="801"/>
        <v>1.8599999999999998E-2</v>
      </c>
      <c r="CU1098" s="189">
        <f t="shared" si="795"/>
        <v>1.8600000000000001E-3</v>
      </c>
      <c r="CV1098" s="189">
        <f t="shared" si="795"/>
        <v>1.8600000000000001E-3</v>
      </c>
      <c r="CW1098" s="189">
        <f t="shared" si="802"/>
        <v>2.9999999999999997E-4</v>
      </c>
      <c r="CX1098" s="189">
        <f t="shared" si="796"/>
        <v>3.0000000000000001E-5</v>
      </c>
      <c r="CY1098" s="189">
        <f t="shared" si="796"/>
        <v>3.0000000000000001E-5</v>
      </c>
      <c r="CZ1098" s="195">
        <f t="shared" si="784"/>
        <v>8.5080830155895431</v>
      </c>
      <c r="DA1098" s="195">
        <f t="shared" si="785"/>
        <v>222.0950421428586</v>
      </c>
      <c r="DB1098" s="195">
        <f t="shared" si="786"/>
        <v>2.6669304085743941</v>
      </c>
      <c r="DC1098" s="195">
        <f t="shared" si="787"/>
        <v>151.47279404313895</v>
      </c>
      <c r="DD1098" s="195">
        <f t="shared" si="788"/>
        <v>3.0115239209927425</v>
      </c>
      <c r="DE1098" s="195">
        <f t="shared" si="789"/>
        <v>145.92067111115429</v>
      </c>
      <c r="DF1098" s="195">
        <f t="shared" si="790"/>
        <v>533.67504464230842</v>
      </c>
    </row>
    <row r="1099" spans="89:110" x14ac:dyDescent="0.2">
      <c r="CK1099" s="189">
        <v>1097</v>
      </c>
      <c r="CL1099" s="190">
        <f>'Litter calculation'!G$30+CK1099</f>
        <v>43772</v>
      </c>
      <c r="CM1099" s="193">
        <f t="shared" si="803"/>
        <v>11</v>
      </c>
      <c r="CN1099" s="189">
        <f t="shared" si="797"/>
        <v>0.4</v>
      </c>
      <c r="CO1099" s="194">
        <f t="shared" si="798"/>
        <v>0.02</v>
      </c>
      <c r="CP1099" s="194">
        <f t="shared" si="799"/>
        <v>0.17499999999999999</v>
      </c>
      <c r="CQ1099" s="189">
        <f t="shared" si="800"/>
        <v>0.36870000000000003</v>
      </c>
      <c r="CR1099" s="189">
        <f t="shared" si="794"/>
        <v>3.687E-2</v>
      </c>
      <c r="CS1099" s="189">
        <f t="shared" si="794"/>
        <v>3.687E-2</v>
      </c>
      <c r="CT1099" s="189">
        <f t="shared" si="801"/>
        <v>1.8599999999999998E-2</v>
      </c>
      <c r="CU1099" s="189">
        <f t="shared" si="795"/>
        <v>1.8600000000000001E-3</v>
      </c>
      <c r="CV1099" s="189">
        <f t="shared" si="795"/>
        <v>1.8600000000000001E-3</v>
      </c>
      <c r="CW1099" s="189">
        <f t="shared" si="802"/>
        <v>2.9999999999999997E-4</v>
      </c>
      <c r="CX1099" s="189">
        <f t="shared" si="796"/>
        <v>3.0000000000000001E-5</v>
      </c>
      <c r="CY1099" s="189">
        <f t="shared" si="796"/>
        <v>3.0000000000000001E-5</v>
      </c>
      <c r="CZ1099" s="195">
        <f t="shared" si="784"/>
        <v>8.4987753172573459</v>
      </c>
      <c r="DA1099" s="195">
        <f t="shared" si="785"/>
        <v>222.2809436234933</v>
      </c>
      <c r="DB1099" s="195">
        <f t="shared" si="786"/>
        <v>2.6627119284117775</v>
      </c>
      <c r="DC1099" s="195">
        <f t="shared" si="787"/>
        <v>151.48751252747971</v>
      </c>
      <c r="DD1099" s="195">
        <f t="shared" si="788"/>
        <v>3.0123799426054889</v>
      </c>
      <c r="DE1099" s="195">
        <f t="shared" si="789"/>
        <v>146.08484130668458</v>
      </c>
      <c r="DF1099" s="195">
        <f t="shared" si="790"/>
        <v>534.0271646459322</v>
      </c>
    </row>
    <row r="1100" spans="89:110" x14ac:dyDescent="0.2">
      <c r="CK1100" s="189">
        <v>1098</v>
      </c>
      <c r="CL1100" s="190">
        <f>'Litter calculation'!G$30+CK1100</f>
        <v>43773</v>
      </c>
      <c r="CM1100" s="193">
        <f t="shared" si="803"/>
        <v>11</v>
      </c>
      <c r="CN1100" s="189">
        <f t="shared" si="797"/>
        <v>0.4</v>
      </c>
      <c r="CO1100" s="194">
        <f t="shared" si="798"/>
        <v>0.02</v>
      </c>
      <c r="CP1100" s="194">
        <f t="shared" si="799"/>
        <v>0.17499999999999999</v>
      </c>
      <c r="CQ1100" s="189">
        <f t="shared" si="800"/>
        <v>0.36870000000000003</v>
      </c>
      <c r="CR1100" s="189">
        <f t="shared" si="794"/>
        <v>3.687E-2</v>
      </c>
      <c r="CS1100" s="189">
        <f t="shared" si="794"/>
        <v>3.687E-2</v>
      </c>
      <c r="CT1100" s="189">
        <f t="shared" si="801"/>
        <v>1.8599999999999998E-2</v>
      </c>
      <c r="CU1100" s="189">
        <f t="shared" si="795"/>
        <v>1.8600000000000001E-3</v>
      </c>
      <c r="CV1100" s="189">
        <f t="shared" si="795"/>
        <v>1.8600000000000001E-3</v>
      </c>
      <c r="CW1100" s="189">
        <f t="shared" si="802"/>
        <v>2.9999999999999997E-4</v>
      </c>
      <c r="CX1100" s="189">
        <f t="shared" si="796"/>
        <v>3.0000000000000001E-5</v>
      </c>
      <c r="CY1100" s="189">
        <f t="shared" si="796"/>
        <v>3.0000000000000001E-5</v>
      </c>
      <c r="CZ1100" s="195">
        <f t="shared" si="784"/>
        <v>8.4896391420045081</v>
      </c>
      <c r="DA1100" s="195">
        <f t="shared" si="785"/>
        <v>222.46678934204854</v>
      </c>
      <c r="DB1100" s="195">
        <f t="shared" si="786"/>
        <v>2.6585012873296585</v>
      </c>
      <c r="DC1100" s="195">
        <f t="shared" si="787"/>
        <v>151.50223057027259</v>
      </c>
      <c r="DD1100" s="195">
        <f t="shared" si="788"/>
        <v>3.0132343734978644</v>
      </c>
      <c r="DE1100" s="195">
        <f t="shared" si="789"/>
        <v>146.24900657718288</v>
      </c>
      <c r="DF1100" s="195">
        <f t="shared" si="790"/>
        <v>534.37940129233607</v>
      </c>
    </row>
    <row r="1101" spans="89:110" x14ac:dyDescent="0.2">
      <c r="CK1101" s="189">
        <v>1099</v>
      </c>
      <c r="CL1101" s="190">
        <f>'Litter calculation'!G$30+CK1101</f>
        <v>43774</v>
      </c>
      <c r="CM1101" s="193">
        <f t="shared" si="803"/>
        <v>11</v>
      </c>
      <c r="CN1101" s="189">
        <f t="shared" si="797"/>
        <v>0.4</v>
      </c>
      <c r="CO1101" s="194">
        <f t="shared" si="798"/>
        <v>0.02</v>
      </c>
      <c r="CP1101" s="194">
        <f t="shared" si="799"/>
        <v>0.17499999999999999</v>
      </c>
      <c r="CQ1101" s="189">
        <f t="shared" si="800"/>
        <v>0.36870000000000003</v>
      </c>
      <c r="CR1101" s="189">
        <f t="shared" si="794"/>
        <v>3.687E-2</v>
      </c>
      <c r="CS1101" s="189">
        <f t="shared" si="794"/>
        <v>3.687E-2</v>
      </c>
      <c r="CT1101" s="189">
        <f t="shared" si="801"/>
        <v>1.8599999999999998E-2</v>
      </c>
      <c r="CU1101" s="189">
        <f t="shared" si="795"/>
        <v>1.8600000000000001E-3</v>
      </c>
      <c r="CV1101" s="189">
        <f t="shared" si="795"/>
        <v>1.8600000000000001E-3</v>
      </c>
      <c r="CW1101" s="189">
        <f t="shared" si="802"/>
        <v>2.9999999999999997E-4</v>
      </c>
      <c r="CX1101" s="189">
        <f t="shared" si="796"/>
        <v>3.0000000000000001E-5</v>
      </c>
      <c r="CY1101" s="189">
        <f t="shared" si="796"/>
        <v>3.0000000000000001E-5</v>
      </c>
      <c r="CZ1101" s="195">
        <f t="shared" si="784"/>
        <v>8.4806713289887128</v>
      </c>
      <c r="DA1101" s="195">
        <f t="shared" si="785"/>
        <v>222.65257931525042</v>
      </c>
      <c r="DB1101" s="195">
        <f t="shared" si="786"/>
        <v>2.654298470760899</v>
      </c>
      <c r="DC1101" s="195">
        <f t="shared" si="787"/>
        <v>151.5169481715308</v>
      </c>
      <c r="DD1101" s="195">
        <f t="shared" si="788"/>
        <v>3.0140872166258585</v>
      </c>
      <c r="DE1101" s="195">
        <f t="shared" si="789"/>
        <v>146.41316692279696</v>
      </c>
      <c r="DF1101" s="195">
        <f t="shared" si="790"/>
        <v>534.73175142595369</v>
      </c>
    </row>
    <row r="1102" spans="89:110" x14ac:dyDescent="0.2">
      <c r="CK1102" s="189">
        <v>1100</v>
      </c>
      <c r="CL1102" s="190">
        <f>'Litter calculation'!G$30+CK1102</f>
        <v>43775</v>
      </c>
      <c r="CM1102" s="193">
        <f t="shared" si="803"/>
        <v>11</v>
      </c>
      <c r="CN1102" s="189">
        <f t="shared" si="797"/>
        <v>0.4</v>
      </c>
      <c r="CO1102" s="194">
        <f t="shared" si="798"/>
        <v>0.02</v>
      </c>
      <c r="CP1102" s="194">
        <f t="shared" si="799"/>
        <v>0.17499999999999999</v>
      </c>
      <c r="CQ1102" s="189">
        <f t="shared" si="800"/>
        <v>0.36870000000000003</v>
      </c>
      <c r="CR1102" s="189">
        <f t="shared" si="794"/>
        <v>3.687E-2</v>
      </c>
      <c r="CS1102" s="189">
        <f t="shared" si="794"/>
        <v>3.687E-2</v>
      </c>
      <c r="CT1102" s="189">
        <f t="shared" si="801"/>
        <v>1.8599999999999998E-2</v>
      </c>
      <c r="CU1102" s="189">
        <f t="shared" si="795"/>
        <v>1.8600000000000001E-3</v>
      </c>
      <c r="CV1102" s="189">
        <f t="shared" si="795"/>
        <v>1.8600000000000001E-3</v>
      </c>
      <c r="CW1102" s="189">
        <f t="shared" si="802"/>
        <v>2.9999999999999997E-4</v>
      </c>
      <c r="CX1102" s="189">
        <f t="shared" si="796"/>
        <v>3.0000000000000001E-5</v>
      </c>
      <c r="CY1102" s="189">
        <f t="shared" si="796"/>
        <v>3.0000000000000001E-5</v>
      </c>
      <c r="CZ1102" s="195">
        <f t="shared" si="784"/>
        <v>8.4718687756159241</v>
      </c>
      <c r="DA1102" s="195">
        <f t="shared" si="785"/>
        <v>222.83831355982005</v>
      </c>
      <c r="DB1102" s="195">
        <f t="shared" si="786"/>
        <v>2.6501034641654306</v>
      </c>
      <c r="DC1102" s="195">
        <f t="shared" si="787"/>
        <v>151.53166533126759</v>
      </c>
      <c r="DD1102" s="195">
        <f t="shared" si="788"/>
        <v>3.0149384749399681</v>
      </c>
      <c r="DE1102" s="195">
        <f t="shared" si="789"/>
        <v>146.57732234367452</v>
      </c>
      <c r="DF1102" s="195">
        <f t="shared" si="790"/>
        <v>535.08421194948346</v>
      </c>
    </row>
    <row r="1103" spans="89:110" x14ac:dyDescent="0.2">
      <c r="CK1103" s="189">
        <v>1101</v>
      </c>
      <c r="CL1103" s="190">
        <f>'Litter calculation'!G$30+CK1103</f>
        <v>43776</v>
      </c>
      <c r="CM1103" s="193">
        <f t="shared" si="803"/>
        <v>11</v>
      </c>
      <c r="CN1103" s="189">
        <f t="shared" si="797"/>
        <v>0.4</v>
      </c>
      <c r="CO1103" s="194">
        <f t="shared" si="798"/>
        <v>0.02</v>
      </c>
      <c r="CP1103" s="194">
        <f t="shared" si="799"/>
        <v>0.17499999999999999</v>
      </c>
      <c r="CQ1103" s="189">
        <f t="shared" si="800"/>
        <v>0.36870000000000003</v>
      </c>
      <c r="CR1103" s="189">
        <f t="shared" ref="CR1103:CS1122" si="804">IF($CM1103=12,$D$50,IF($CM1103&lt;=2,$D$50,IF($CM1103&lt;=5,$D$52,IF($CM1103&lt;=8,$D$54,$D$56))))</f>
        <v>3.687E-2</v>
      </c>
      <c r="CS1103" s="189">
        <f t="shared" si="804"/>
        <v>3.687E-2</v>
      </c>
      <c r="CT1103" s="189">
        <f t="shared" si="801"/>
        <v>1.8599999999999998E-2</v>
      </c>
      <c r="CU1103" s="189">
        <f t="shared" ref="CU1103:CV1122" si="805">IF($CM1103=12,$D$58,IF($CM1103&lt;=2,$D$58,IF($CM1103&lt;=5,$D$60,IF($CM1103&lt;=8,$D$62,$D$64))))</f>
        <v>1.8600000000000001E-3</v>
      </c>
      <c r="CV1103" s="189">
        <f t="shared" si="805"/>
        <v>1.8600000000000001E-3</v>
      </c>
      <c r="CW1103" s="189">
        <f t="shared" si="802"/>
        <v>2.9999999999999997E-4</v>
      </c>
      <c r="CX1103" s="189">
        <f t="shared" ref="CX1103:CY1122" si="806">IF($CM1103=12,$D$66,IF($CM1103&lt;=2,$D$66,IF($CM1103&lt;=5,$D$68,IF($CM1103&lt;=8,$D$70,$D$72))))</f>
        <v>3.0000000000000001E-5</v>
      </c>
      <c r="CY1103" s="189">
        <f t="shared" si="806"/>
        <v>3.0000000000000001E-5</v>
      </c>
      <c r="CZ1103" s="195">
        <f t="shared" si="784"/>
        <v>8.463228436466979</v>
      </c>
      <c r="DA1103" s="195">
        <f t="shared" si="785"/>
        <v>223.02399209247352</v>
      </c>
      <c r="DB1103" s="195">
        <f t="shared" si="786"/>
        <v>2.6459162530302041</v>
      </c>
      <c r="DC1103" s="195">
        <f t="shared" si="787"/>
        <v>151.5463820494962</v>
      </c>
      <c r="DD1103" s="195">
        <f t="shared" si="788"/>
        <v>3.0157881513852076</v>
      </c>
      <c r="DE1103" s="195">
        <f t="shared" si="789"/>
        <v>146.74147283996334</v>
      </c>
      <c r="DF1103" s="195">
        <f t="shared" si="790"/>
        <v>535.43677982281542</v>
      </c>
    </row>
    <row r="1104" spans="89:110" x14ac:dyDescent="0.2">
      <c r="CK1104" s="189">
        <v>1102</v>
      </c>
      <c r="CL1104" s="190">
        <f>'Litter calculation'!G$30+CK1104</f>
        <v>43777</v>
      </c>
      <c r="CM1104" s="193">
        <f t="shared" si="803"/>
        <v>11</v>
      </c>
      <c r="CN1104" s="189">
        <f t="shared" si="797"/>
        <v>0.4</v>
      </c>
      <c r="CO1104" s="194">
        <f t="shared" si="798"/>
        <v>0.02</v>
      </c>
      <c r="CP1104" s="194">
        <f t="shared" si="799"/>
        <v>0.17499999999999999</v>
      </c>
      <c r="CQ1104" s="189">
        <f t="shared" si="800"/>
        <v>0.36870000000000003</v>
      </c>
      <c r="CR1104" s="189">
        <f t="shared" si="804"/>
        <v>3.687E-2</v>
      </c>
      <c r="CS1104" s="189">
        <f t="shared" si="804"/>
        <v>3.687E-2</v>
      </c>
      <c r="CT1104" s="189">
        <f t="shared" si="801"/>
        <v>1.8599999999999998E-2</v>
      </c>
      <c r="CU1104" s="189">
        <f t="shared" si="805"/>
        <v>1.8600000000000001E-3</v>
      </c>
      <c r="CV1104" s="189">
        <f t="shared" si="805"/>
        <v>1.8600000000000001E-3</v>
      </c>
      <c r="CW1104" s="189">
        <f t="shared" si="802"/>
        <v>2.9999999999999997E-4</v>
      </c>
      <c r="CX1104" s="189">
        <f t="shared" si="806"/>
        <v>3.0000000000000001E-5</v>
      </c>
      <c r="CY1104" s="189">
        <f t="shared" si="806"/>
        <v>3.0000000000000001E-5</v>
      </c>
      <c r="CZ1104" s="195">
        <f t="shared" si="784"/>
        <v>8.4547473222439642</v>
      </c>
      <c r="DA1104" s="195">
        <f t="shared" si="785"/>
        <v>223.20961492992191</v>
      </c>
      <c r="DB1104" s="195">
        <f t="shared" si="786"/>
        <v>2.6417368228691398</v>
      </c>
      <c r="DC1104" s="195">
        <f t="shared" si="787"/>
        <v>151.56109832622991</v>
      </c>
      <c r="DD1104" s="195">
        <f t="shared" si="788"/>
        <v>3.0166362489011185</v>
      </c>
      <c r="DE1104" s="195">
        <f t="shared" si="789"/>
        <v>146.90561841181113</v>
      </c>
      <c r="DF1104" s="195">
        <f t="shared" si="790"/>
        <v>535.78945206197727</v>
      </c>
    </row>
    <row r="1105" spans="89:110" x14ac:dyDescent="0.2">
      <c r="CK1105" s="189">
        <v>1103</v>
      </c>
      <c r="CL1105" s="190">
        <f>'Litter calculation'!G$30+CK1105</f>
        <v>43778</v>
      </c>
      <c r="CM1105" s="193">
        <f t="shared" si="803"/>
        <v>11</v>
      </c>
      <c r="CN1105" s="189">
        <f t="shared" si="797"/>
        <v>0.4</v>
      </c>
      <c r="CO1105" s="194">
        <f t="shared" si="798"/>
        <v>0.02</v>
      </c>
      <c r="CP1105" s="194">
        <f t="shared" si="799"/>
        <v>0.17499999999999999</v>
      </c>
      <c r="CQ1105" s="189">
        <f t="shared" si="800"/>
        <v>0.36870000000000003</v>
      </c>
      <c r="CR1105" s="189">
        <f t="shared" si="804"/>
        <v>3.687E-2</v>
      </c>
      <c r="CS1105" s="189">
        <f t="shared" si="804"/>
        <v>3.687E-2</v>
      </c>
      <c r="CT1105" s="189">
        <f t="shared" si="801"/>
        <v>1.8599999999999998E-2</v>
      </c>
      <c r="CU1105" s="189">
        <f t="shared" si="805"/>
        <v>1.8600000000000001E-3</v>
      </c>
      <c r="CV1105" s="189">
        <f t="shared" si="805"/>
        <v>1.8600000000000001E-3</v>
      </c>
      <c r="CW1105" s="189">
        <f t="shared" si="802"/>
        <v>2.9999999999999997E-4</v>
      </c>
      <c r="CX1105" s="189">
        <f t="shared" si="806"/>
        <v>3.0000000000000001E-5</v>
      </c>
      <c r="CY1105" s="189">
        <f t="shared" si="806"/>
        <v>3.0000000000000001E-5</v>
      </c>
      <c r="CZ1105" s="195">
        <f t="shared" si="784"/>
        <v>8.4464224987360126</v>
      </c>
      <c r="DA1105" s="195">
        <f t="shared" si="785"/>
        <v>223.39518208887125</v>
      </c>
      <c r="DB1105" s="195">
        <f t="shared" si="786"/>
        <v>2.6375651592230773</v>
      </c>
      <c r="DC1105" s="195">
        <f t="shared" si="787"/>
        <v>151.57581416148193</v>
      </c>
      <c r="DD1105" s="195">
        <f t="shared" si="788"/>
        <v>3.0174827704217799</v>
      </c>
      <c r="DE1105" s="195">
        <f t="shared" si="789"/>
        <v>147.06975905936562</v>
      </c>
      <c r="DF1105" s="195">
        <f t="shared" si="790"/>
        <v>536.14222573809968</v>
      </c>
    </row>
    <row r="1106" spans="89:110" x14ac:dyDescent="0.2">
      <c r="CK1106" s="189">
        <v>1104</v>
      </c>
      <c r="CL1106" s="190">
        <f>'Litter calculation'!G$30+CK1106</f>
        <v>43779</v>
      </c>
      <c r="CM1106" s="193">
        <f t="shared" si="803"/>
        <v>11</v>
      </c>
      <c r="CN1106" s="189">
        <f t="shared" si="797"/>
        <v>0.4</v>
      </c>
      <c r="CO1106" s="194">
        <f t="shared" si="798"/>
        <v>0.02</v>
      </c>
      <c r="CP1106" s="194">
        <f t="shared" si="799"/>
        <v>0.17499999999999999</v>
      </c>
      <c r="CQ1106" s="189">
        <f t="shared" si="800"/>
        <v>0.36870000000000003</v>
      </c>
      <c r="CR1106" s="189">
        <f t="shared" si="804"/>
        <v>3.687E-2</v>
      </c>
      <c r="CS1106" s="189">
        <f t="shared" si="804"/>
        <v>3.687E-2</v>
      </c>
      <c r="CT1106" s="189">
        <f t="shared" si="801"/>
        <v>1.8599999999999998E-2</v>
      </c>
      <c r="CU1106" s="189">
        <f t="shared" si="805"/>
        <v>1.8600000000000001E-3</v>
      </c>
      <c r="CV1106" s="189">
        <f t="shared" si="805"/>
        <v>1.8600000000000001E-3</v>
      </c>
      <c r="CW1106" s="189">
        <f t="shared" si="802"/>
        <v>2.9999999999999997E-4</v>
      </c>
      <c r="CX1106" s="189">
        <f t="shared" si="806"/>
        <v>3.0000000000000001E-5</v>
      </c>
      <c r="CY1106" s="189">
        <f t="shared" si="806"/>
        <v>3.0000000000000001E-5</v>
      </c>
      <c r="CZ1106" s="195">
        <f t="shared" si="784"/>
        <v>8.4382510858041488</v>
      </c>
      <c r="DA1106" s="195">
        <f t="shared" si="785"/>
        <v>223.58069358602259</v>
      </c>
      <c r="DB1106" s="195">
        <f t="shared" si="786"/>
        <v>2.6334012476597248</v>
      </c>
      <c r="DC1106" s="195">
        <f t="shared" si="787"/>
        <v>151.5905295552655</v>
      </c>
      <c r="DD1106" s="195">
        <f t="shared" si="788"/>
        <v>3.0183277188758182</v>
      </c>
      <c r="DE1106" s="195">
        <f t="shared" si="789"/>
        <v>147.23389478277457</v>
      </c>
      <c r="DF1106" s="195">
        <f t="shared" si="790"/>
        <v>536.49509797640235</v>
      </c>
    </row>
    <row r="1107" spans="89:110" x14ac:dyDescent="0.2">
      <c r="CK1107" s="189">
        <v>1105</v>
      </c>
      <c r="CL1107" s="190">
        <f>'Litter calculation'!G$30+CK1107</f>
        <v>43780</v>
      </c>
      <c r="CM1107" s="193">
        <f t="shared" si="803"/>
        <v>11</v>
      </c>
      <c r="CN1107" s="189">
        <f t="shared" si="797"/>
        <v>0.4</v>
      </c>
      <c r="CO1107" s="194">
        <f t="shared" si="798"/>
        <v>0.02</v>
      </c>
      <c r="CP1107" s="194">
        <f t="shared" si="799"/>
        <v>0.17499999999999999</v>
      </c>
      <c r="CQ1107" s="189">
        <f t="shared" si="800"/>
        <v>0.36870000000000003</v>
      </c>
      <c r="CR1107" s="189">
        <f t="shared" si="804"/>
        <v>3.687E-2</v>
      </c>
      <c r="CS1107" s="189">
        <f t="shared" si="804"/>
        <v>3.687E-2</v>
      </c>
      <c r="CT1107" s="189">
        <f t="shared" si="801"/>
        <v>1.8599999999999998E-2</v>
      </c>
      <c r="CU1107" s="189">
        <f t="shared" si="805"/>
        <v>1.8600000000000001E-3</v>
      </c>
      <c r="CV1107" s="189">
        <f t="shared" si="805"/>
        <v>1.8600000000000001E-3</v>
      </c>
      <c r="CW1107" s="189">
        <f t="shared" si="802"/>
        <v>2.9999999999999997E-4</v>
      </c>
      <c r="CX1107" s="189">
        <f t="shared" si="806"/>
        <v>3.0000000000000001E-5</v>
      </c>
      <c r="CY1107" s="189">
        <f t="shared" si="806"/>
        <v>3.0000000000000001E-5</v>
      </c>
      <c r="CZ1107" s="195">
        <f t="shared" si="784"/>
        <v>8.4302302563848546</v>
      </c>
      <c r="DA1107" s="195">
        <f t="shared" si="785"/>
        <v>223.76614943807198</v>
      </c>
      <c r="DB1107" s="195">
        <f t="shared" si="786"/>
        <v>2.6292450737736095</v>
      </c>
      <c r="DC1107" s="195">
        <f t="shared" si="787"/>
        <v>151.60524450759391</v>
      </c>
      <c r="DD1107" s="195">
        <f t="shared" si="788"/>
        <v>3.0191710971864181</v>
      </c>
      <c r="DE1107" s="195">
        <f t="shared" si="789"/>
        <v>147.39802558218565</v>
      </c>
      <c r="DF1107" s="195">
        <f t="shared" si="790"/>
        <v>536.84806595519638</v>
      </c>
    </row>
    <row r="1108" spans="89:110" x14ac:dyDescent="0.2">
      <c r="CK1108" s="189">
        <v>1106</v>
      </c>
      <c r="CL1108" s="190">
        <f>'Litter calculation'!G$30+CK1108</f>
        <v>43781</v>
      </c>
      <c r="CM1108" s="193">
        <f t="shared" si="803"/>
        <v>11</v>
      </c>
      <c r="CN1108" s="189">
        <f t="shared" si="797"/>
        <v>0.4</v>
      </c>
      <c r="CO1108" s="194">
        <f t="shared" si="798"/>
        <v>0.02</v>
      </c>
      <c r="CP1108" s="194">
        <f t="shared" si="799"/>
        <v>0.17499999999999999</v>
      </c>
      <c r="CQ1108" s="189">
        <f t="shared" si="800"/>
        <v>0.36870000000000003</v>
      </c>
      <c r="CR1108" s="189">
        <f t="shared" si="804"/>
        <v>3.687E-2</v>
      </c>
      <c r="CS1108" s="189">
        <f t="shared" si="804"/>
        <v>3.687E-2</v>
      </c>
      <c r="CT1108" s="189">
        <f t="shared" si="801"/>
        <v>1.8599999999999998E-2</v>
      </c>
      <c r="CU1108" s="189">
        <f t="shared" si="805"/>
        <v>1.8600000000000001E-3</v>
      </c>
      <c r="CV1108" s="189">
        <f t="shared" si="805"/>
        <v>1.8600000000000001E-3</v>
      </c>
      <c r="CW1108" s="189">
        <f t="shared" si="802"/>
        <v>2.9999999999999997E-4</v>
      </c>
      <c r="CX1108" s="189">
        <f t="shared" si="806"/>
        <v>3.0000000000000001E-5</v>
      </c>
      <c r="CY1108" s="189">
        <f t="shared" si="806"/>
        <v>3.0000000000000001E-5</v>
      </c>
      <c r="CZ1108" s="195">
        <f t="shared" si="784"/>
        <v>8.4223572355119813</v>
      </c>
      <c r="DA1108" s="195">
        <f t="shared" si="785"/>
        <v>223.95154966171043</v>
      </c>
      <c r="DB1108" s="195">
        <f t="shared" si="786"/>
        <v>2.6250966231860278</v>
      </c>
      <c r="DC1108" s="195">
        <f t="shared" si="787"/>
        <v>151.61995901848036</v>
      </c>
      <c r="DD1108" s="195">
        <f t="shared" si="788"/>
        <v>3.0200129082713318</v>
      </c>
      <c r="DE1108" s="195">
        <f t="shared" si="789"/>
        <v>147.56215145774664</v>
      </c>
      <c r="DF1108" s="195">
        <f t="shared" si="790"/>
        <v>537.2011269049068</v>
      </c>
    </row>
    <row r="1109" spans="89:110" x14ac:dyDescent="0.2">
      <c r="CK1109" s="189">
        <v>1107</v>
      </c>
      <c r="CL1109" s="190">
        <f>'Litter calculation'!G$30+CK1109</f>
        <v>43782</v>
      </c>
      <c r="CM1109" s="193">
        <f t="shared" si="803"/>
        <v>11</v>
      </c>
      <c r="CN1109" s="189">
        <f t="shared" si="797"/>
        <v>0.4</v>
      </c>
      <c r="CO1109" s="194">
        <f t="shared" si="798"/>
        <v>0.02</v>
      </c>
      <c r="CP1109" s="194">
        <f t="shared" si="799"/>
        <v>0.17499999999999999</v>
      </c>
      <c r="CQ1109" s="189">
        <f t="shared" si="800"/>
        <v>0.36870000000000003</v>
      </c>
      <c r="CR1109" s="189">
        <f t="shared" si="804"/>
        <v>3.687E-2</v>
      </c>
      <c r="CS1109" s="189">
        <f t="shared" si="804"/>
        <v>3.687E-2</v>
      </c>
      <c r="CT1109" s="189">
        <f t="shared" si="801"/>
        <v>1.8599999999999998E-2</v>
      </c>
      <c r="CU1109" s="189">
        <f t="shared" si="805"/>
        <v>1.8600000000000001E-3</v>
      </c>
      <c r="CV1109" s="189">
        <f t="shared" si="805"/>
        <v>1.8600000000000001E-3</v>
      </c>
      <c r="CW1109" s="189">
        <f t="shared" si="802"/>
        <v>2.9999999999999997E-4</v>
      </c>
      <c r="CX1109" s="189">
        <f t="shared" si="806"/>
        <v>3.0000000000000001E-5</v>
      </c>
      <c r="CY1109" s="189">
        <f t="shared" si="806"/>
        <v>3.0000000000000001E-5</v>
      </c>
      <c r="CZ1109" s="195">
        <f t="shared" si="784"/>
        <v>8.4146292993567009</v>
      </c>
      <c r="DA1109" s="195">
        <f t="shared" si="785"/>
        <v>224.13689427362397</v>
      </c>
      <c r="DB1109" s="195">
        <f t="shared" si="786"/>
        <v>2.6209558815449965</v>
      </c>
      <c r="DC1109" s="195">
        <f t="shared" si="787"/>
        <v>151.6346730879381</v>
      </c>
      <c r="DD1109" s="195">
        <f t="shared" si="788"/>
        <v>3.0208531550428903</v>
      </c>
      <c r="DE1109" s="195">
        <f t="shared" si="789"/>
        <v>147.7262724096052</v>
      </c>
      <c r="DF1109" s="195">
        <f t="shared" si="790"/>
        <v>537.55427810711194</v>
      </c>
    </row>
    <row r="1110" spans="89:110" x14ac:dyDescent="0.2">
      <c r="CK1110" s="189">
        <v>1108</v>
      </c>
      <c r="CL1110" s="190">
        <f>'Litter calculation'!G$30+CK1110</f>
        <v>43783</v>
      </c>
      <c r="CM1110" s="193">
        <f t="shared" si="803"/>
        <v>11</v>
      </c>
      <c r="CN1110" s="189">
        <f t="shared" si="797"/>
        <v>0.4</v>
      </c>
      <c r="CO1110" s="194">
        <f t="shared" si="798"/>
        <v>0.02</v>
      </c>
      <c r="CP1110" s="194">
        <f t="shared" si="799"/>
        <v>0.17499999999999999</v>
      </c>
      <c r="CQ1110" s="189">
        <f t="shared" si="800"/>
        <v>0.36870000000000003</v>
      </c>
      <c r="CR1110" s="189">
        <f t="shared" si="804"/>
        <v>3.687E-2</v>
      </c>
      <c r="CS1110" s="189">
        <f t="shared" si="804"/>
        <v>3.687E-2</v>
      </c>
      <c r="CT1110" s="189">
        <f t="shared" si="801"/>
        <v>1.8599999999999998E-2</v>
      </c>
      <c r="CU1110" s="189">
        <f t="shared" si="805"/>
        <v>1.8600000000000001E-3</v>
      </c>
      <c r="CV1110" s="189">
        <f t="shared" si="805"/>
        <v>1.8600000000000001E-3</v>
      </c>
      <c r="CW1110" s="189">
        <f t="shared" si="802"/>
        <v>2.9999999999999997E-4</v>
      </c>
      <c r="CX1110" s="189">
        <f t="shared" si="806"/>
        <v>3.0000000000000001E-5</v>
      </c>
      <c r="CY1110" s="189">
        <f t="shared" si="806"/>
        <v>3.0000000000000001E-5</v>
      </c>
      <c r="CZ1110" s="195">
        <f t="shared" ref="CZ1110:CZ1173" si="807">CZ1109*EXP(-CT1110)+CN1110*CQ1110</f>
        <v>8.4070437742851425</v>
      </c>
      <c r="DA1110" s="195">
        <f t="shared" ref="DA1110:DA1173" si="808">DA1109*EXP(-CW1110)+CN1110*(1-CQ1110)</f>
        <v>224.3221832904936</v>
      </c>
      <c r="DB1110" s="195">
        <f t="shared" ref="DB1110:DB1173" si="809">DB1109*EXP(-CU1110)+CO1110*CR1110</f>
        <v>2.6168228345252014</v>
      </c>
      <c r="DC1110" s="195">
        <f t="shared" ref="DC1110:DC1173" si="810">DC1109*EXP(-CX1110)+CO1110*(1-CR1110)</f>
        <v>151.64938671598037</v>
      </c>
      <c r="DD1110" s="195">
        <f t="shared" ref="DD1110:DD1173" si="811">DD1109*EXP(-CV1110)+CP1110*CS1110</f>
        <v>3.0216918404080118</v>
      </c>
      <c r="DE1110" s="195">
        <f t="shared" ref="DE1110:DE1173" si="812">DE1109*EXP(-CY1110)+CP1110*(1-CS1110)</f>
        <v>147.89038843790905</v>
      </c>
      <c r="DF1110" s="195">
        <f t="shared" ref="DF1110:DF1173" si="813">SUM(CZ1110:DE1110)</f>
        <v>537.9075168936015</v>
      </c>
    </row>
    <row r="1111" spans="89:110" x14ac:dyDescent="0.2">
      <c r="CK1111" s="189">
        <v>1109</v>
      </c>
      <c r="CL1111" s="190">
        <f>'Litter calculation'!G$30+CK1111</f>
        <v>43784</v>
      </c>
      <c r="CM1111" s="193">
        <f t="shared" si="803"/>
        <v>11</v>
      </c>
      <c r="CN1111" s="189">
        <f t="shared" si="797"/>
        <v>0.4</v>
      </c>
      <c r="CO1111" s="194">
        <f t="shared" si="798"/>
        <v>0.02</v>
      </c>
      <c r="CP1111" s="194">
        <f t="shared" si="799"/>
        <v>0.17499999999999999</v>
      </c>
      <c r="CQ1111" s="189">
        <f t="shared" si="800"/>
        <v>0.36870000000000003</v>
      </c>
      <c r="CR1111" s="189">
        <f t="shared" si="804"/>
        <v>3.687E-2</v>
      </c>
      <c r="CS1111" s="189">
        <f t="shared" si="804"/>
        <v>3.687E-2</v>
      </c>
      <c r="CT1111" s="189">
        <f t="shared" si="801"/>
        <v>1.8599999999999998E-2</v>
      </c>
      <c r="CU1111" s="189">
        <f t="shared" si="805"/>
        <v>1.8600000000000001E-3</v>
      </c>
      <c r="CV1111" s="189">
        <f t="shared" si="805"/>
        <v>1.8600000000000001E-3</v>
      </c>
      <c r="CW1111" s="189">
        <f t="shared" si="802"/>
        <v>2.9999999999999997E-4</v>
      </c>
      <c r="CX1111" s="189">
        <f t="shared" si="806"/>
        <v>3.0000000000000001E-5</v>
      </c>
      <c r="CY1111" s="189">
        <f t="shared" si="806"/>
        <v>3.0000000000000001E-5</v>
      </c>
      <c r="CZ1111" s="195">
        <f t="shared" si="807"/>
        <v>8.3995980359333924</v>
      </c>
      <c r="DA1111" s="195">
        <f t="shared" si="808"/>
        <v>224.50741672899534</v>
      </c>
      <c r="DB1111" s="195">
        <f t="shared" si="809"/>
        <v>2.6126974678279486</v>
      </c>
      <c r="DC1111" s="195">
        <f t="shared" si="810"/>
        <v>151.66409990262042</v>
      </c>
      <c r="DD1111" s="195">
        <f t="shared" si="811"/>
        <v>3.022528967268213</v>
      </c>
      <c r="DE1111" s="195">
        <f t="shared" si="812"/>
        <v>148.05449954280593</v>
      </c>
      <c r="DF1111" s="195">
        <f t="shared" si="813"/>
        <v>538.26084064545125</v>
      </c>
    </row>
    <row r="1112" spans="89:110" x14ac:dyDescent="0.2">
      <c r="CK1112" s="189">
        <v>1110</v>
      </c>
      <c r="CL1112" s="190">
        <f>'Litter calculation'!G$30+CK1112</f>
        <v>43785</v>
      </c>
      <c r="CM1112" s="193">
        <f t="shared" si="803"/>
        <v>11</v>
      </c>
      <c r="CN1112" s="189">
        <f t="shared" si="797"/>
        <v>0.4</v>
      </c>
      <c r="CO1112" s="194">
        <f t="shared" si="798"/>
        <v>0.02</v>
      </c>
      <c r="CP1112" s="194">
        <f t="shared" si="799"/>
        <v>0.17499999999999999</v>
      </c>
      <c r="CQ1112" s="189">
        <f t="shared" si="800"/>
        <v>0.36870000000000003</v>
      </c>
      <c r="CR1112" s="189">
        <f t="shared" si="804"/>
        <v>3.687E-2</v>
      </c>
      <c r="CS1112" s="189">
        <f t="shared" si="804"/>
        <v>3.687E-2</v>
      </c>
      <c r="CT1112" s="189">
        <f t="shared" si="801"/>
        <v>1.8599999999999998E-2</v>
      </c>
      <c r="CU1112" s="189">
        <f t="shared" si="805"/>
        <v>1.8600000000000001E-3</v>
      </c>
      <c r="CV1112" s="189">
        <f t="shared" si="805"/>
        <v>1.8600000000000001E-3</v>
      </c>
      <c r="CW1112" s="189">
        <f t="shared" si="802"/>
        <v>2.9999999999999997E-4</v>
      </c>
      <c r="CX1112" s="189">
        <f t="shared" si="806"/>
        <v>3.0000000000000001E-5</v>
      </c>
      <c r="CY1112" s="189">
        <f t="shared" si="806"/>
        <v>3.0000000000000001E-5</v>
      </c>
      <c r="CZ1112" s="195">
        <f t="shared" si="807"/>
        <v>8.3922895082995463</v>
      </c>
      <c r="DA1112" s="195">
        <f t="shared" si="808"/>
        <v>224.6925946058002</v>
      </c>
      <c r="DB1112" s="195">
        <f t="shared" si="809"/>
        <v>2.6085797671811157</v>
      </c>
      <c r="DC1112" s="195">
        <f t="shared" si="810"/>
        <v>151.6788126478715</v>
      </c>
      <c r="DD1112" s="195">
        <f t="shared" si="811"/>
        <v>3.0233645385196191</v>
      </c>
      <c r="DE1112" s="195">
        <f t="shared" si="812"/>
        <v>148.21860572444348</v>
      </c>
      <c r="DF1112" s="195">
        <f t="shared" si="813"/>
        <v>538.61424679211541</v>
      </c>
    </row>
    <row r="1113" spans="89:110" x14ac:dyDescent="0.2">
      <c r="CK1113" s="189">
        <v>1111</v>
      </c>
      <c r="CL1113" s="190">
        <f>'Litter calculation'!G$30+CK1113</f>
        <v>43786</v>
      </c>
      <c r="CM1113" s="193">
        <f t="shared" si="803"/>
        <v>11</v>
      </c>
      <c r="CN1113" s="189">
        <f t="shared" si="797"/>
        <v>0.4</v>
      </c>
      <c r="CO1113" s="194">
        <f t="shared" si="798"/>
        <v>0.02</v>
      </c>
      <c r="CP1113" s="194">
        <f t="shared" si="799"/>
        <v>0.17499999999999999</v>
      </c>
      <c r="CQ1113" s="189">
        <f t="shared" si="800"/>
        <v>0.36870000000000003</v>
      </c>
      <c r="CR1113" s="189">
        <f t="shared" si="804"/>
        <v>3.687E-2</v>
      </c>
      <c r="CS1113" s="189">
        <f t="shared" si="804"/>
        <v>3.687E-2</v>
      </c>
      <c r="CT1113" s="189">
        <f t="shared" si="801"/>
        <v>1.8599999999999998E-2</v>
      </c>
      <c r="CU1113" s="189">
        <f t="shared" si="805"/>
        <v>1.8600000000000001E-3</v>
      </c>
      <c r="CV1113" s="189">
        <f t="shared" si="805"/>
        <v>1.8600000000000001E-3</v>
      </c>
      <c r="CW1113" s="189">
        <f t="shared" si="802"/>
        <v>2.9999999999999997E-4</v>
      </c>
      <c r="CX1113" s="189">
        <f t="shared" si="806"/>
        <v>3.0000000000000001E-5</v>
      </c>
      <c r="CY1113" s="189">
        <f t="shared" si="806"/>
        <v>3.0000000000000001E-5</v>
      </c>
      <c r="CZ1113" s="195">
        <f t="shared" si="807"/>
        <v>8.3851156628524883</v>
      </c>
      <c r="DA1113" s="195">
        <f t="shared" si="808"/>
        <v>224.87771693757418</v>
      </c>
      <c r="DB1113" s="195">
        <f t="shared" si="809"/>
        <v>2.6044697183391015</v>
      </c>
      <c r="DC1113" s="195">
        <f t="shared" si="810"/>
        <v>151.69352495174684</v>
      </c>
      <c r="DD1113" s="195">
        <f t="shared" si="811"/>
        <v>3.0241985570529728</v>
      </c>
      <c r="DE1113" s="195">
        <f t="shared" si="812"/>
        <v>148.38270698296944</v>
      </c>
      <c r="DF1113" s="195">
        <f t="shared" si="813"/>
        <v>538.96773281053504</v>
      </c>
    </row>
    <row r="1114" spans="89:110" x14ac:dyDescent="0.2">
      <c r="CK1114" s="189">
        <v>1112</v>
      </c>
      <c r="CL1114" s="190">
        <f>'Litter calculation'!G$30+CK1114</f>
        <v>43787</v>
      </c>
      <c r="CM1114" s="193">
        <f t="shared" si="803"/>
        <v>11</v>
      </c>
      <c r="CN1114" s="189">
        <f t="shared" si="797"/>
        <v>0.4</v>
      </c>
      <c r="CO1114" s="194">
        <f t="shared" si="798"/>
        <v>0.02</v>
      </c>
      <c r="CP1114" s="194">
        <f t="shared" si="799"/>
        <v>0.17499999999999999</v>
      </c>
      <c r="CQ1114" s="189">
        <f t="shared" si="800"/>
        <v>0.36870000000000003</v>
      </c>
      <c r="CR1114" s="189">
        <f t="shared" si="804"/>
        <v>3.687E-2</v>
      </c>
      <c r="CS1114" s="189">
        <f t="shared" si="804"/>
        <v>3.687E-2</v>
      </c>
      <c r="CT1114" s="189">
        <f t="shared" si="801"/>
        <v>1.8599999999999998E-2</v>
      </c>
      <c r="CU1114" s="189">
        <f t="shared" si="805"/>
        <v>1.8600000000000001E-3</v>
      </c>
      <c r="CV1114" s="189">
        <f t="shared" si="805"/>
        <v>1.8600000000000001E-3</v>
      </c>
      <c r="CW1114" s="189">
        <f t="shared" si="802"/>
        <v>2.9999999999999997E-4</v>
      </c>
      <c r="CX1114" s="189">
        <f t="shared" si="806"/>
        <v>3.0000000000000001E-5</v>
      </c>
      <c r="CY1114" s="189">
        <f t="shared" si="806"/>
        <v>3.0000000000000001E-5</v>
      </c>
      <c r="CZ1114" s="195">
        <f t="shared" si="807"/>
        <v>8.3780740176570934</v>
      </c>
      <c r="DA1114" s="195">
        <f t="shared" si="808"/>
        <v>225.06278374097829</v>
      </c>
      <c r="DB1114" s="195">
        <f t="shared" si="809"/>
        <v>2.6003673070827769</v>
      </c>
      <c r="DC1114" s="195">
        <f t="shared" si="810"/>
        <v>151.70823681425969</v>
      </c>
      <c r="DD1114" s="195">
        <f t="shared" si="811"/>
        <v>3.0250310257536457</v>
      </c>
      <c r="DE1114" s="195">
        <f t="shared" si="812"/>
        <v>148.54680331853149</v>
      </c>
      <c r="DF1114" s="195">
        <f t="shared" si="813"/>
        <v>539.32129622426305</v>
      </c>
    </row>
    <row r="1115" spans="89:110" x14ac:dyDescent="0.2">
      <c r="CK1115" s="189">
        <v>1113</v>
      </c>
      <c r="CL1115" s="190">
        <f>'Litter calculation'!G$30+CK1115</f>
        <v>43788</v>
      </c>
      <c r="CM1115" s="193">
        <f t="shared" si="803"/>
        <v>11</v>
      </c>
      <c r="CN1115" s="189">
        <f t="shared" si="797"/>
        <v>0.4</v>
      </c>
      <c r="CO1115" s="194">
        <f t="shared" si="798"/>
        <v>0.02</v>
      </c>
      <c r="CP1115" s="194">
        <f t="shared" si="799"/>
        <v>0.17499999999999999</v>
      </c>
      <c r="CQ1115" s="189">
        <f t="shared" si="800"/>
        <v>0.36870000000000003</v>
      </c>
      <c r="CR1115" s="189">
        <f t="shared" si="804"/>
        <v>3.687E-2</v>
      </c>
      <c r="CS1115" s="189">
        <f t="shared" si="804"/>
        <v>3.687E-2</v>
      </c>
      <c r="CT1115" s="189">
        <f t="shared" si="801"/>
        <v>1.8599999999999998E-2</v>
      </c>
      <c r="CU1115" s="189">
        <f t="shared" si="805"/>
        <v>1.8600000000000001E-3</v>
      </c>
      <c r="CV1115" s="189">
        <f t="shared" si="805"/>
        <v>1.8600000000000001E-3</v>
      </c>
      <c r="CW1115" s="189">
        <f t="shared" si="802"/>
        <v>2.9999999999999997E-4</v>
      </c>
      <c r="CX1115" s="189">
        <f t="shared" si="806"/>
        <v>3.0000000000000001E-5</v>
      </c>
      <c r="CY1115" s="189">
        <f t="shared" si="806"/>
        <v>3.0000000000000001E-5</v>
      </c>
      <c r="CZ1115" s="195">
        <f t="shared" si="807"/>
        <v>8.3711621365155562</v>
      </c>
      <c r="DA1115" s="195">
        <f t="shared" si="808"/>
        <v>225.24779503266856</v>
      </c>
      <c r="DB1115" s="195">
        <f t="shared" si="809"/>
        <v>2.5962725192194358</v>
      </c>
      <c r="DC1115" s="195">
        <f t="shared" si="810"/>
        <v>151.72294823542327</v>
      </c>
      <c r="DD1115" s="195">
        <f t="shared" si="811"/>
        <v>3.0258619475016473</v>
      </c>
      <c r="DE1115" s="195">
        <f t="shared" si="812"/>
        <v>148.71089473127731</v>
      </c>
      <c r="DF1115" s="195">
        <f t="shared" si="813"/>
        <v>539.67493460260584</v>
      </c>
    </row>
    <row r="1116" spans="89:110" x14ac:dyDescent="0.2">
      <c r="CK1116" s="189">
        <v>1114</v>
      </c>
      <c r="CL1116" s="190">
        <f>'Litter calculation'!G$30+CK1116</f>
        <v>43789</v>
      </c>
      <c r="CM1116" s="193">
        <f t="shared" si="803"/>
        <v>11</v>
      </c>
      <c r="CN1116" s="189">
        <f t="shared" si="797"/>
        <v>0.4</v>
      </c>
      <c r="CO1116" s="194">
        <f t="shared" si="798"/>
        <v>0.02</v>
      </c>
      <c r="CP1116" s="194">
        <f t="shared" si="799"/>
        <v>0.17499999999999999</v>
      </c>
      <c r="CQ1116" s="189">
        <f t="shared" si="800"/>
        <v>0.36870000000000003</v>
      </c>
      <c r="CR1116" s="189">
        <f t="shared" si="804"/>
        <v>3.687E-2</v>
      </c>
      <c r="CS1116" s="189">
        <f t="shared" si="804"/>
        <v>3.687E-2</v>
      </c>
      <c r="CT1116" s="189">
        <f t="shared" si="801"/>
        <v>1.8599999999999998E-2</v>
      </c>
      <c r="CU1116" s="189">
        <f t="shared" si="805"/>
        <v>1.8600000000000001E-3</v>
      </c>
      <c r="CV1116" s="189">
        <f t="shared" si="805"/>
        <v>1.8600000000000001E-3</v>
      </c>
      <c r="CW1116" s="189">
        <f t="shared" si="802"/>
        <v>2.9999999999999997E-4</v>
      </c>
      <c r="CX1116" s="189">
        <f t="shared" si="806"/>
        <v>3.0000000000000001E-5</v>
      </c>
      <c r="CY1116" s="189">
        <f t="shared" si="806"/>
        <v>3.0000000000000001E-5</v>
      </c>
      <c r="CZ1116" s="195">
        <f t="shared" si="807"/>
        <v>8.3643776281245366</v>
      </c>
      <c r="DA1116" s="195">
        <f t="shared" si="808"/>
        <v>225.432750829296</v>
      </c>
      <c r="DB1116" s="195">
        <f t="shared" si="809"/>
        <v>2.5921853405827462</v>
      </c>
      <c r="DC1116" s="195">
        <f t="shared" si="810"/>
        <v>151.73765921525086</v>
      </c>
      <c r="DD1116" s="195">
        <f t="shared" si="811"/>
        <v>3.0266913251716354</v>
      </c>
      <c r="DE1116" s="195">
        <f t="shared" si="812"/>
        <v>148.8749812213546</v>
      </c>
      <c r="DF1116" s="195">
        <f t="shared" si="813"/>
        <v>540.02864555978033</v>
      </c>
    </row>
    <row r="1117" spans="89:110" x14ac:dyDescent="0.2">
      <c r="CK1117" s="189">
        <v>1115</v>
      </c>
      <c r="CL1117" s="190">
        <f>'Litter calculation'!G$30+CK1117</f>
        <v>43790</v>
      </c>
      <c r="CM1117" s="193">
        <f t="shared" si="803"/>
        <v>11</v>
      </c>
      <c r="CN1117" s="189">
        <f t="shared" si="797"/>
        <v>0.4</v>
      </c>
      <c r="CO1117" s="194">
        <f t="shared" si="798"/>
        <v>0.02</v>
      </c>
      <c r="CP1117" s="194">
        <f t="shared" si="799"/>
        <v>0.17499999999999999</v>
      </c>
      <c r="CQ1117" s="189">
        <f t="shared" si="800"/>
        <v>0.36870000000000003</v>
      </c>
      <c r="CR1117" s="189">
        <f t="shared" si="804"/>
        <v>3.687E-2</v>
      </c>
      <c r="CS1117" s="189">
        <f t="shared" si="804"/>
        <v>3.687E-2</v>
      </c>
      <c r="CT1117" s="189">
        <f t="shared" si="801"/>
        <v>1.8599999999999998E-2</v>
      </c>
      <c r="CU1117" s="189">
        <f t="shared" si="805"/>
        <v>1.8600000000000001E-3</v>
      </c>
      <c r="CV1117" s="189">
        <f t="shared" si="805"/>
        <v>1.8600000000000001E-3</v>
      </c>
      <c r="CW1117" s="189">
        <f t="shared" si="802"/>
        <v>2.9999999999999997E-4</v>
      </c>
      <c r="CX1117" s="189">
        <f t="shared" si="806"/>
        <v>3.0000000000000001E-5</v>
      </c>
      <c r="CY1117" s="189">
        <f t="shared" si="806"/>
        <v>3.0000000000000001E-5</v>
      </c>
      <c r="CZ1117" s="195">
        <f t="shared" si="807"/>
        <v>8.3577181452478424</v>
      </c>
      <c r="DA1117" s="195">
        <f t="shared" si="808"/>
        <v>225.61765114750662</v>
      </c>
      <c r="DB1117" s="195">
        <f t="shared" si="809"/>
        <v>2.5881057570327002</v>
      </c>
      <c r="DC1117" s="195">
        <f t="shared" si="810"/>
        <v>151.75236975375566</v>
      </c>
      <c r="DD1117" s="195">
        <f t="shared" si="811"/>
        <v>3.0275191616329256</v>
      </c>
      <c r="DE1117" s="195">
        <f t="shared" si="812"/>
        <v>149.03906278891102</v>
      </c>
      <c r="DF1117" s="195">
        <f t="shared" si="813"/>
        <v>540.38242675408685</v>
      </c>
    </row>
    <row r="1118" spans="89:110" x14ac:dyDescent="0.2">
      <c r="CK1118" s="189">
        <v>1116</v>
      </c>
      <c r="CL1118" s="190">
        <f>'Litter calculation'!G$30+CK1118</f>
        <v>43791</v>
      </c>
      <c r="CM1118" s="193">
        <f t="shared" si="803"/>
        <v>11</v>
      </c>
      <c r="CN1118" s="189">
        <f t="shared" si="797"/>
        <v>0.4</v>
      </c>
      <c r="CO1118" s="194">
        <f t="shared" si="798"/>
        <v>0.02</v>
      </c>
      <c r="CP1118" s="194">
        <f t="shared" si="799"/>
        <v>0.17499999999999999</v>
      </c>
      <c r="CQ1118" s="189">
        <f t="shared" si="800"/>
        <v>0.36870000000000003</v>
      </c>
      <c r="CR1118" s="189">
        <f t="shared" si="804"/>
        <v>3.687E-2</v>
      </c>
      <c r="CS1118" s="189">
        <f t="shared" si="804"/>
        <v>3.687E-2</v>
      </c>
      <c r="CT1118" s="189">
        <f t="shared" si="801"/>
        <v>1.8599999999999998E-2</v>
      </c>
      <c r="CU1118" s="189">
        <f t="shared" si="805"/>
        <v>1.8600000000000001E-3</v>
      </c>
      <c r="CV1118" s="189">
        <f t="shared" si="805"/>
        <v>1.8600000000000001E-3</v>
      </c>
      <c r="CW1118" s="189">
        <f t="shared" si="802"/>
        <v>2.9999999999999997E-4</v>
      </c>
      <c r="CX1118" s="189">
        <f t="shared" si="806"/>
        <v>3.0000000000000001E-5</v>
      </c>
      <c r="CY1118" s="189">
        <f t="shared" si="806"/>
        <v>3.0000000000000001E-5</v>
      </c>
      <c r="CZ1118" s="195">
        <f t="shared" si="807"/>
        <v>8.351181383904354</v>
      </c>
      <c r="DA1118" s="195">
        <f t="shared" si="808"/>
        <v>225.80249600394149</v>
      </c>
      <c r="DB1118" s="195">
        <f t="shared" si="809"/>
        <v>2.5840337544555672</v>
      </c>
      <c r="DC1118" s="195">
        <f t="shared" si="810"/>
        <v>151.76707985095092</v>
      </c>
      <c r="DD1118" s="195">
        <f t="shared" si="811"/>
        <v>3.0283454597495019</v>
      </c>
      <c r="DE1118" s="195">
        <f t="shared" si="812"/>
        <v>149.20313943409425</v>
      </c>
      <c r="DF1118" s="195">
        <f t="shared" si="813"/>
        <v>540.7362758870961</v>
      </c>
    </row>
    <row r="1119" spans="89:110" x14ac:dyDescent="0.2">
      <c r="CK1119" s="189">
        <v>1117</v>
      </c>
      <c r="CL1119" s="190">
        <f>'Litter calculation'!G$30+CK1119</f>
        <v>43792</v>
      </c>
      <c r="CM1119" s="193">
        <f t="shared" si="803"/>
        <v>11</v>
      </c>
      <c r="CN1119" s="189">
        <f t="shared" si="797"/>
        <v>0.4</v>
      </c>
      <c r="CO1119" s="194">
        <f t="shared" si="798"/>
        <v>0.02</v>
      </c>
      <c r="CP1119" s="194">
        <f t="shared" si="799"/>
        <v>0.17499999999999999</v>
      </c>
      <c r="CQ1119" s="189">
        <f t="shared" si="800"/>
        <v>0.36870000000000003</v>
      </c>
      <c r="CR1119" s="189">
        <f t="shared" si="804"/>
        <v>3.687E-2</v>
      </c>
      <c r="CS1119" s="189">
        <f t="shared" si="804"/>
        <v>3.687E-2</v>
      </c>
      <c r="CT1119" s="189">
        <f t="shared" si="801"/>
        <v>1.8599999999999998E-2</v>
      </c>
      <c r="CU1119" s="189">
        <f t="shared" si="805"/>
        <v>1.8600000000000001E-3</v>
      </c>
      <c r="CV1119" s="189">
        <f t="shared" si="805"/>
        <v>1.8600000000000001E-3</v>
      </c>
      <c r="CW1119" s="189">
        <f t="shared" si="802"/>
        <v>2.9999999999999997E-4</v>
      </c>
      <c r="CX1119" s="189">
        <f t="shared" si="806"/>
        <v>3.0000000000000001E-5</v>
      </c>
      <c r="CY1119" s="189">
        <f t="shared" si="806"/>
        <v>3.0000000000000001E-5</v>
      </c>
      <c r="CZ1119" s="195">
        <f t="shared" si="807"/>
        <v>8.3447650825709196</v>
      </c>
      <c r="DA1119" s="195">
        <f t="shared" si="808"/>
        <v>225.98728541523658</v>
      </c>
      <c r="DB1119" s="195">
        <f t="shared" si="809"/>
        <v>2.5799693187638426</v>
      </c>
      <c r="DC1119" s="195">
        <f t="shared" si="810"/>
        <v>151.78178950684989</v>
      </c>
      <c r="DD1119" s="195">
        <f t="shared" si="811"/>
        <v>3.0291702223800261</v>
      </c>
      <c r="DE1119" s="195">
        <f t="shared" si="812"/>
        <v>149.36721115705197</v>
      </c>
      <c r="DF1119" s="195">
        <f t="shared" si="813"/>
        <v>541.09019070285319</v>
      </c>
    </row>
    <row r="1120" spans="89:110" x14ac:dyDescent="0.2">
      <c r="CK1120" s="189">
        <v>1118</v>
      </c>
      <c r="CL1120" s="190">
        <f>'Litter calculation'!G$30+CK1120</f>
        <v>43793</v>
      </c>
      <c r="CM1120" s="193">
        <f t="shared" si="803"/>
        <v>11</v>
      </c>
      <c r="CN1120" s="189">
        <f t="shared" si="797"/>
        <v>0.4</v>
      </c>
      <c r="CO1120" s="194">
        <f t="shared" si="798"/>
        <v>0.02</v>
      </c>
      <c r="CP1120" s="194">
        <f t="shared" si="799"/>
        <v>0.17499999999999999</v>
      </c>
      <c r="CQ1120" s="189">
        <f t="shared" si="800"/>
        <v>0.36870000000000003</v>
      </c>
      <c r="CR1120" s="189">
        <f t="shared" si="804"/>
        <v>3.687E-2</v>
      </c>
      <c r="CS1120" s="189">
        <f t="shared" si="804"/>
        <v>3.687E-2</v>
      </c>
      <c r="CT1120" s="189">
        <f t="shared" si="801"/>
        <v>1.8599999999999998E-2</v>
      </c>
      <c r="CU1120" s="189">
        <f t="shared" si="805"/>
        <v>1.8600000000000001E-3</v>
      </c>
      <c r="CV1120" s="189">
        <f t="shared" si="805"/>
        <v>1.8600000000000001E-3</v>
      </c>
      <c r="CW1120" s="189">
        <f t="shared" si="802"/>
        <v>2.9999999999999997E-4</v>
      </c>
      <c r="CX1120" s="189">
        <f t="shared" si="806"/>
        <v>3.0000000000000001E-5</v>
      </c>
      <c r="CY1120" s="189">
        <f t="shared" si="806"/>
        <v>3.0000000000000001E-5</v>
      </c>
      <c r="CZ1120" s="195">
        <f t="shared" si="807"/>
        <v>8.3384670213999321</v>
      </c>
      <c r="DA1120" s="195">
        <f t="shared" si="808"/>
        <v>226.172019398023</v>
      </c>
      <c r="DB1120" s="195">
        <f t="shared" si="809"/>
        <v>2.5759124358962007</v>
      </c>
      <c r="DC1120" s="195">
        <f t="shared" si="810"/>
        <v>151.79649872146581</v>
      </c>
      <c r="DD1120" s="195">
        <f t="shared" si="811"/>
        <v>3.0299934523778478</v>
      </c>
      <c r="DE1120" s="195">
        <f t="shared" si="812"/>
        <v>149.53127795793182</v>
      </c>
      <c r="DF1120" s="195">
        <f t="shared" si="813"/>
        <v>541.4441689870946</v>
      </c>
    </row>
    <row r="1121" spans="89:110" x14ac:dyDescent="0.2">
      <c r="CK1121" s="189">
        <v>1119</v>
      </c>
      <c r="CL1121" s="190">
        <f>'Litter calculation'!G$30+CK1121</f>
        <v>43794</v>
      </c>
      <c r="CM1121" s="193">
        <f t="shared" si="803"/>
        <v>11</v>
      </c>
      <c r="CN1121" s="189">
        <f t="shared" si="797"/>
        <v>0.4</v>
      </c>
      <c r="CO1121" s="194">
        <f t="shared" si="798"/>
        <v>0.02</v>
      </c>
      <c r="CP1121" s="194">
        <f t="shared" si="799"/>
        <v>0.17499999999999999</v>
      </c>
      <c r="CQ1121" s="189">
        <f t="shared" si="800"/>
        <v>0.36870000000000003</v>
      </c>
      <c r="CR1121" s="189">
        <f t="shared" si="804"/>
        <v>3.687E-2</v>
      </c>
      <c r="CS1121" s="189">
        <f t="shared" si="804"/>
        <v>3.687E-2</v>
      </c>
      <c r="CT1121" s="189">
        <f t="shared" si="801"/>
        <v>1.8599999999999998E-2</v>
      </c>
      <c r="CU1121" s="189">
        <f t="shared" si="805"/>
        <v>1.8600000000000001E-3</v>
      </c>
      <c r="CV1121" s="189">
        <f t="shared" si="805"/>
        <v>1.8600000000000001E-3</v>
      </c>
      <c r="CW1121" s="189">
        <f t="shared" si="802"/>
        <v>2.9999999999999997E-4</v>
      </c>
      <c r="CX1121" s="189">
        <f t="shared" si="806"/>
        <v>3.0000000000000001E-5</v>
      </c>
      <c r="CY1121" s="189">
        <f t="shared" si="806"/>
        <v>3.0000000000000001E-5</v>
      </c>
      <c r="CZ1121" s="195">
        <f t="shared" si="807"/>
        <v>8.3322850214513302</v>
      </c>
      <c r="DA1121" s="195">
        <f t="shared" si="808"/>
        <v>226.35669796892677</v>
      </c>
      <c r="DB1121" s="195">
        <f t="shared" si="809"/>
        <v>2.5718630918174457</v>
      </c>
      <c r="DC1121" s="195">
        <f t="shared" si="810"/>
        <v>151.8112074948119</v>
      </c>
      <c r="DD1121" s="195">
        <f t="shared" si="811"/>
        <v>3.0308151525910145</v>
      </c>
      <c r="DE1121" s="195">
        <f t="shared" si="812"/>
        <v>149.69533983688149</v>
      </c>
      <c r="DF1121" s="195">
        <f t="shared" si="813"/>
        <v>541.79820856647984</v>
      </c>
    </row>
    <row r="1122" spans="89:110" x14ac:dyDescent="0.2">
      <c r="CK1122" s="189">
        <v>1120</v>
      </c>
      <c r="CL1122" s="190">
        <f>'Litter calculation'!G$30+CK1122</f>
        <v>43795</v>
      </c>
      <c r="CM1122" s="193">
        <f t="shared" si="803"/>
        <v>11</v>
      </c>
      <c r="CN1122" s="189">
        <f t="shared" si="797"/>
        <v>0.4</v>
      </c>
      <c r="CO1122" s="194">
        <f t="shared" si="798"/>
        <v>0.02</v>
      </c>
      <c r="CP1122" s="194">
        <f t="shared" si="799"/>
        <v>0.17499999999999999</v>
      </c>
      <c r="CQ1122" s="189">
        <f t="shared" si="800"/>
        <v>0.36870000000000003</v>
      </c>
      <c r="CR1122" s="189">
        <f t="shared" si="804"/>
        <v>3.687E-2</v>
      </c>
      <c r="CS1122" s="189">
        <f t="shared" si="804"/>
        <v>3.687E-2</v>
      </c>
      <c r="CT1122" s="189">
        <f t="shared" si="801"/>
        <v>1.8599999999999998E-2</v>
      </c>
      <c r="CU1122" s="189">
        <f t="shared" si="805"/>
        <v>1.8600000000000001E-3</v>
      </c>
      <c r="CV1122" s="189">
        <f t="shared" si="805"/>
        <v>1.8600000000000001E-3</v>
      </c>
      <c r="CW1122" s="189">
        <f t="shared" si="802"/>
        <v>2.9999999999999997E-4</v>
      </c>
      <c r="CX1122" s="189">
        <f t="shared" si="806"/>
        <v>3.0000000000000001E-5</v>
      </c>
      <c r="CY1122" s="189">
        <f t="shared" si="806"/>
        <v>3.0000000000000001E-5</v>
      </c>
      <c r="CZ1122" s="195">
        <f t="shared" si="807"/>
        <v>8.3262169439387517</v>
      </c>
      <c r="DA1122" s="195">
        <f t="shared" si="808"/>
        <v>226.54132114456897</v>
      </c>
      <c r="DB1122" s="195">
        <f t="shared" si="809"/>
        <v>2.5678212725184624</v>
      </c>
      <c r="DC1122" s="195">
        <f t="shared" si="810"/>
        <v>151.82591582690139</v>
      </c>
      <c r="DD1122" s="195">
        <f t="shared" si="811"/>
        <v>3.0316353258622808</v>
      </c>
      <c r="DE1122" s="195">
        <f t="shared" si="812"/>
        <v>149.85939679404859</v>
      </c>
      <c r="DF1122" s="195">
        <f t="shared" si="813"/>
        <v>542.15230730783844</v>
      </c>
    </row>
    <row r="1123" spans="89:110" x14ac:dyDescent="0.2">
      <c r="CK1123" s="189">
        <v>1121</v>
      </c>
      <c r="CL1123" s="190">
        <f>'Litter calculation'!G$30+CK1123</f>
        <v>43796</v>
      </c>
      <c r="CM1123" s="193">
        <f t="shared" si="803"/>
        <v>11</v>
      </c>
      <c r="CN1123" s="189">
        <f t="shared" si="797"/>
        <v>0.4</v>
      </c>
      <c r="CO1123" s="194">
        <f t="shared" si="798"/>
        <v>0.02</v>
      </c>
      <c r="CP1123" s="194">
        <f t="shared" si="799"/>
        <v>0.17499999999999999</v>
      </c>
      <c r="CQ1123" s="189">
        <f t="shared" si="800"/>
        <v>0.36870000000000003</v>
      </c>
      <c r="CR1123" s="189">
        <f t="shared" ref="CR1123:CS1142" si="814">IF($CM1123=12,$D$50,IF($CM1123&lt;=2,$D$50,IF($CM1123&lt;=5,$D$52,IF($CM1123&lt;=8,$D$54,$D$56))))</f>
        <v>3.687E-2</v>
      </c>
      <c r="CS1123" s="189">
        <f t="shared" si="814"/>
        <v>3.687E-2</v>
      </c>
      <c r="CT1123" s="189">
        <f t="shared" si="801"/>
        <v>1.8599999999999998E-2</v>
      </c>
      <c r="CU1123" s="189">
        <f t="shared" ref="CU1123:CV1142" si="815">IF($CM1123=12,$D$58,IF($CM1123&lt;=2,$D$58,IF($CM1123&lt;=5,$D$60,IF($CM1123&lt;=8,$D$62,$D$64))))</f>
        <v>1.8600000000000001E-3</v>
      </c>
      <c r="CV1123" s="189">
        <f t="shared" si="815"/>
        <v>1.8600000000000001E-3</v>
      </c>
      <c r="CW1123" s="189">
        <f t="shared" si="802"/>
        <v>2.9999999999999997E-4</v>
      </c>
      <c r="CX1123" s="189">
        <f t="shared" ref="CX1123:CY1142" si="816">IF($CM1123=12,$D$66,IF($CM1123&lt;=2,$D$66,IF($CM1123&lt;=5,$D$68,IF($CM1123&lt;=8,$D$70,$D$72))))</f>
        <v>3.0000000000000001E-5</v>
      </c>
      <c r="CY1123" s="189">
        <f t="shared" si="816"/>
        <v>3.0000000000000001E-5</v>
      </c>
      <c r="CZ1123" s="195">
        <f t="shared" si="807"/>
        <v>8.3202606894895776</v>
      </c>
      <c r="DA1123" s="195">
        <f t="shared" si="808"/>
        <v>226.7258889415657</v>
      </c>
      <c r="DB1123" s="195">
        <f t="shared" si="809"/>
        <v>2.563786964016169</v>
      </c>
      <c r="DC1123" s="195">
        <f t="shared" si="810"/>
        <v>151.84062371774755</v>
      </c>
      <c r="DD1123" s="195">
        <f t="shared" si="811"/>
        <v>3.0324539750291191</v>
      </c>
      <c r="DE1123" s="195">
        <f t="shared" si="812"/>
        <v>150.02344882958081</v>
      </c>
      <c r="DF1123" s="195">
        <f t="shared" si="813"/>
        <v>542.50646311742889</v>
      </c>
    </row>
    <row r="1124" spans="89:110" x14ac:dyDescent="0.2">
      <c r="CK1124" s="189">
        <v>1122</v>
      </c>
      <c r="CL1124" s="190">
        <f>'Litter calculation'!G$30+CK1124</f>
        <v>43797</v>
      </c>
      <c r="CM1124" s="193">
        <f t="shared" si="803"/>
        <v>11</v>
      </c>
      <c r="CN1124" s="189">
        <f t="shared" si="797"/>
        <v>0.4</v>
      </c>
      <c r="CO1124" s="194">
        <f t="shared" si="798"/>
        <v>0.02</v>
      </c>
      <c r="CP1124" s="194">
        <f t="shared" si="799"/>
        <v>0.17499999999999999</v>
      </c>
      <c r="CQ1124" s="189">
        <f t="shared" si="800"/>
        <v>0.36870000000000003</v>
      </c>
      <c r="CR1124" s="189">
        <f t="shared" si="814"/>
        <v>3.687E-2</v>
      </c>
      <c r="CS1124" s="189">
        <f t="shared" si="814"/>
        <v>3.687E-2</v>
      </c>
      <c r="CT1124" s="189">
        <f t="shared" si="801"/>
        <v>1.8599999999999998E-2</v>
      </c>
      <c r="CU1124" s="189">
        <f t="shared" si="815"/>
        <v>1.8600000000000001E-3</v>
      </c>
      <c r="CV1124" s="189">
        <f t="shared" si="815"/>
        <v>1.8600000000000001E-3</v>
      </c>
      <c r="CW1124" s="189">
        <f t="shared" si="802"/>
        <v>2.9999999999999997E-4</v>
      </c>
      <c r="CX1124" s="189">
        <f t="shared" si="816"/>
        <v>3.0000000000000001E-5</v>
      </c>
      <c r="CY1124" s="189">
        <f t="shared" si="816"/>
        <v>3.0000000000000001E-5</v>
      </c>
      <c r="CZ1124" s="195">
        <f t="shared" si="807"/>
        <v>8.3144141974186105</v>
      </c>
      <c r="DA1124" s="195">
        <f t="shared" si="808"/>
        <v>226.91040137652806</v>
      </c>
      <c r="DB1124" s="195">
        <f t="shared" si="809"/>
        <v>2.5597601523534679</v>
      </c>
      <c r="DC1124" s="195">
        <f t="shared" si="810"/>
        <v>151.8553311673636</v>
      </c>
      <c r="DD1124" s="195">
        <f t="shared" si="811"/>
        <v>3.0332711029237287</v>
      </c>
      <c r="DE1124" s="195">
        <f t="shared" si="812"/>
        <v>150.18749594362581</v>
      </c>
      <c r="DF1124" s="195">
        <f t="shared" si="813"/>
        <v>542.86067394021325</v>
      </c>
    </row>
    <row r="1125" spans="89:110" x14ac:dyDescent="0.2">
      <c r="CK1125" s="189">
        <v>1123</v>
      </c>
      <c r="CL1125" s="190">
        <f>'Litter calculation'!G$30+CK1125</f>
        <v>43798</v>
      </c>
      <c r="CM1125" s="193">
        <f t="shared" si="803"/>
        <v>11</v>
      </c>
      <c r="CN1125" s="189">
        <f t="shared" si="797"/>
        <v>0.4</v>
      </c>
      <c r="CO1125" s="194">
        <f t="shared" si="798"/>
        <v>0.02</v>
      </c>
      <c r="CP1125" s="194">
        <f t="shared" si="799"/>
        <v>0.17499999999999999</v>
      </c>
      <c r="CQ1125" s="189">
        <f t="shared" si="800"/>
        <v>0.36870000000000003</v>
      </c>
      <c r="CR1125" s="189">
        <f t="shared" si="814"/>
        <v>3.687E-2</v>
      </c>
      <c r="CS1125" s="189">
        <f t="shared" si="814"/>
        <v>3.687E-2</v>
      </c>
      <c r="CT1125" s="189">
        <f t="shared" si="801"/>
        <v>1.8599999999999998E-2</v>
      </c>
      <c r="CU1125" s="189">
        <f t="shared" si="815"/>
        <v>1.8600000000000001E-3</v>
      </c>
      <c r="CV1125" s="189">
        <f t="shared" si="815"/>
        <v>1.8600000000000001E-3</v>
      </c>
      <c r="CW1125" s="189">
        <f t="shared" si="802"/>
        <v>2.9999999999999997E-4</v>
      </c>
      <c r="CX1125" s="189">
        <f t="shared" si="816"/>
        <v>3.0000000000000001E-5</v>
      </c>
      <c r="CY1125" s="189">
        <f t="shared" si="816"/>
        <v>3.0000000000000001E-5</v>
      </c>
      <c r="CZ1125" s="195">
        <f t="shared" si="807"/>
        <v>8.3086754450151385</v>
      </c>
      <c r="DA1125" s="195">
        <f t="shared" si="808"/>
        <v>227.09485846606213</v>
      </c>
      <c r="DB1125" s="195">
        <f t="shared" si="809"/>
        <v>2.555740823599197</v>
      </c>
      <c r="DC1125" s="195">
        <f t="shared" si="810"/>
        <v>151.8700381757628</v>
      </c>
      <c r="DD1125" s="195">
        <f t="shared" si="811"/>
        <v>3.0340867123730462</v>
      </c>
      <c r="DE1125" s="195">
        <f t="shared" si="812"/>
        <v>150.35153813633119</v>
      </c>
      <c r="DF1125" s="195">
        <f t="shared" si="813"/>
        <v>543.21493775914348</v>
      </c>
    </row>
    <row r="1126" spans="89:110" x14ac:dyDescent="0.2">
      <c r="CK1126" s="189">
        <v>1124</v>
      </c>
      <c r="CL1126" s="190">
        <f>'Litter calculation'!G$30+CK1126</f>
        <v>43799</v>
      </c>
      <c r="CM1126" s="193">
        <f t="shared" si="803"/>
        <v>11</v>
      </c>
      <c r="CN1126" s="189">
        <f t="shared" si="797"/>
        <v>0.4</v>
      </c>
      <c r="CO1126" s="194">
        <f t="shared" si="798"/>
        <v>0.02</v>
      </c>
      <c r="CP1126" s="194">
        <f t="shared" si="799"/>
        <v>0.17499999999999999</v>
      </c>
      <c r="CQ1126" s="189">
        <f t="shared" si="800"/>
        <v>0.36870000000000003</v>
      </c>
      <c r="CR1126" s="189">
        <f t="shared" si="814"/>
        <v>3.687E-2</v>
      </c>
      <c r="CS1126" s="189">
        <f t="shared" si="814"/>
        <v>3.687E-2</v>
      </c>
      <c r="CT1126" s="189">
        <f t="shared" si="801"/>
        <v>1.8599999999999998E-2</v>
      </c>
      <c r="CU1126" s="189">
        <f t="shared" si="815"/>
        <v>1.8600000000000001E-3</v>
      </c>
      <c r="CV1126" s="189">
        <f t="shared" si="815"/>
        <v>1.8600000000000001E-3</v>
      </c>
      <c r="CW1126" s="189">
        <f t="shared" si="802"/>
        <v>2.9999999999999997E-4</v>
      </c>
      <c r="CX1126" s="189">
        <f t="shared" si="816"/>
        <v>3.0000000000000001E-5</v>
      </c>
      <c r="CY1126" s="189">
        <f t="shared" si="816"/>
        <v>3.0000000000000001E-5</v>
      </c>
      <c r="CZ1126" s="195">
        <f t="shared" si="807"/>
        <v>8.3030424468431416</v>
      </c>
      <c r="DA1126" s="195">
        <f t="shared" si="808"/>
        <v>227.27926022676911</v>
      </c>
      <c r="DB1126" s="195">
        <f t="shared" si="809"/>
        <v>2.5517289638480829</v>
      </c>
      <c r="DC1126" s="195">
        <f t="shared" si="810"/>
        <v>151.88474474295836</v>
      </c>
      <c r="DD1126" s="195">
        <f t="shared" si="811"/>
        <v>3.0349008061987548</v>
      </c>
      <c r="DE1126" s="195">
        <f t="shared" si="812"/>
        <v>150.51557540784461</v>
      </c>
      <c r="DF1126" s="195">
        <f t="shared" si="813"/>
        <v>543.56925259446211</v>
      </c>
    </row>
    <row r="1127" spans="89:110" x14ac:dyDescent="0.2">
      <c r="CK1127" s="189">
        <v>1125</v>
      </c>
      <c r="CL1127" s="190">
        <f>'Litter calculation'!G$30+CK1127</f>
        <v>43800</v>
      </c>
      <c r="CM1127" s="193">
        <f t="shared" si="803"/>
        <v>12</v>
      </c>
      <c r="CN1127" s="189">
        <f t="shared" si="797"/>
        <v>0.9</v>
      </c>
      <c r="CO1127" s="194">
        <f t="shared" si="798"/>
        <v>0.45</v>
      </c>
      <c r="CP1127" s="194">
        <f t="shared" si="799"/>
        <v>0.2</v>
      </c>
      <c r="CQ1127" s="189">
        <f t="shared" si="800"/>
        <v>0.36870000000000003</v>
      </c>
      <c r="CR1127" s="189">
        <f t="shared" si="814"/>
        <v>3.687E-2</v>
      </c>
      <c r="CS1127" s="189">
        <f t="shared" si="814"/>
        <v>3.687E-2</v>
      </c>
      <c r="CT1127" s="189">
        <f t="shared" si="801"/>
        <v>2.9389999999999999E-2</v>
      </c>
      <c r="CU1127" s="189">
        <f t="shared" si="815"/>
        <v>2.9390000000000002E-3</v>
      </c>
      <c r="CV1127" s="189">
        <f t="shared" si="815"/>
        <v>2.9390000000000002E-3</v>
      </c>
      <c r="CW1127" s="189">
        <f t="shared" si="802"/>
        <v>4.6999999999999999E-4</v>
      </c>
      <c r="CX1127" s="189">
        <f t="shared" si="816"/>
        <v>4.6999999999999997E-5</v>
      </c>
      <c r="CY1127" s="189">
        <f t="shared" si="816"/>
        <v>4.6999999999999997E-5</v>
      </c>
      <c r="CZ1127" s="195">
        <f t="shared" si="807"/>
        <v>8.3943971236123556</v>
      </c>
      <c r="DA1127" s="195">
        <f t="shared" si="808"/>
        <v>227.74063407352449</v>
      </c>
      <c r="DB1127" s="195">
        <f t="shared" si="809"/>
        <v>2.5608319421962138</v>
      </c>
      <c r="DC1127" s="195">
        <f t="shared" si="810"/>
        <v>152.31101482770953</v>
      </c>
      <c r="DD1127" s="195">
        <f t="shared" si="811"/>
        <v>3.0333683272111815</v>
      </c>
      <c r="DE1127" s="195">
        <f t="shared" si="812"/>
        <v>150.70112734204227</v>
      </c>
      <c r="DF1127" s="195">
        <f t="shared" si="813"/>
        <v>544.74137363629598</v>
      </c>
    </row>
    <row r="1128" spans="89:110" x14ac:dyDescent="0.2">
      <c r="CK1128" s="189">
        <v>1126</v>
      </c>
      <c r="CL1128" s="190">
        <f>'Litter calculation'!G$30+CK1128</f>
        <v>43801</v>
      </c>
      <c r="CM1128" s="193">
        <f t="shared" si="803"/>
        <v>12</v>
      </c>
      <c r="CN1128" s="189">
        <f t="shared" si="797"/>
        <v>0.9</v>
      </c>
      <c r="CO1128" s="194">
        <f t="shared" si="798"/>
        <v>0.45</v>
      </c>
      <c r="CP1128" s="194">
        <f t="shared" si="799"/>
        <v>0.2</v>
      </c>
      <c r="CQ1128" s="189">
        <f t="shared" si="800"/>
        <v>0.36870000000000003</v>
      </c>
      <c r="CR1128" s="189">
        <f t="shared" si="814"/>
        <v>3.687E-2</v>
      </c>
      <c r="CS1128" s="189">
        <f t="shared" si="814"/>
        <v>3.687E-2</v>
      </c>
      <c r="CT1128" s="189">
        <f t="shared" si="801"/>
        <v>2.9389999999999999E-2</v>
      </c>
      <c r="CU1128" s="189">
        <f t="shared" si="815"/>
        <v>2.9390000000000002E-3</v>
      </c>
      <c r="CV1128" s="189">
        <f t="shared" si="815"/>
        <v>2.9390000000000002E-3</v>
      </c>
      <c r="CW1128" s="189">
        <f t="shared" si="802"/>
        <v>4.6999999999999999E-4</v>
      </c>
      <c r="CX1128" s="189">
        <f t="shared" si="816"/>
        <v>4.6999999999999997E-5</v>
      </c>
      <c r="CY1128" s="189">
        <f t="shared" si="816"/>
        <v>4.6999999999999997E-5</v>
      </c>
      <c r="CZ1128" s="195">
        <f t="shared" si="807"/>
        <v>8.4831059575395784</v>
      </c>
      <c r="DA1128" s="195">
        <f t="shared" si="808"/>
        <v>228.20179112552267</v>
      </c>
      <c r="DB1128" s="195">
        <f t="shared" si="809"/>
        <v>2.569908206166986</v>
      </c>
      <c r="DC1128" s="195">
        <f t="shared" si="810"/>
        <v>152.73726487823751</v>
      </c>
      <c r="DD1128" s="195">
        <f t="shared" si="811"/>
        <v>3.0318403455672689</v>
      </c>
      <c r="DE1128" s="195">
        <f t="shared" si="812"/>
        <v>150.88667055550397</v>
      </c>
      <c r="DF1128" s="195">
        <f t="shared" si="813"/>
        <v>545.91058106853802</v>
      </c>
    </row>
    <row r="1129" spans="89:110" x14ac:dyDescent="0.2">
      <c r="CK1129" s="189">
        <v>1127</v>
      </c>
      <c r="CL1129" s="190">
        <f>'Litter calculation'!G$30+CK1129</f>
        <v>43802</v>
      </c>
      <c r="CM1129" s="193">
        <f t="shared" si="803"/>
        <v>12</v>
      </c>
      <c r="CN1129" s="189">
        <f t="shared" si="797"/>
        <v>0.9</v>
      </c>
      <c r="CO1129" s="194">
        <f t="shared" si="798"/>
        <v>0.45</v>
      </c>
      <c r="CP1129" s="194">
        <f t="shared" si="799"/>
        <v>0.2</v>
      </c>
      <c r="CQ1129" s="189">
        <f t="shared" si="800"/>
        <v>0.36870000000000003</v>
      </c>
      <c r="CR1129" s="189">
        <f t="shared" si="814"/>
        <v>3.687E-2</v>
      </c>
      <c r="CS1129" s="189">
        <f t="shared" si="814"/>
        <v>3.687E-2</v>
      </c>
      <c r="CT1129" s="189">
        <f t="shared" si="801"/>
        <v>2.9389999999999999E-2</v>
      </c>
      <c r="CU1129" s="189">
        <f t="shared" si="815"/>
        <v>2.9390000000000002E-3</v>
      </c>
      <c r="CV1129" s="189">
        <f t="shared" si="815"/>
        <v>2.9390000000000002E-3</v>
      </c>
      <c r="CW1129" s="189">
        <f t="shared" si="802"/>
        <v>4.6999999999999999E-4</v>
      </c>
      <c r="CX1129" s="189">
        <f t="shared" si="816"/>
        <v>4.6999999999999997E-5</v>
      </c>
      <c r="CY1129" s="189">
        <f t="shared" si="816"/>
        <v>4.6999999999999997E-5</v>
      </c>
      <c r="CZ1129" s="195">
        <f t="shared" si="807"/>
        <v>8.5692455783562291</v>
      </c>
      <c r="DA1129" s="195">
        <f t="shared" si="808"/>
        <v>228.66273148463321</v>
      </c>
      <c r="DB1129" s="195">
        <f t="shared" si="809"/>
        <v>2.5789578341586923</v>
      </c>
      <c r="DC1129" s="195">
        <f t="shared" si="810"/>
        <v>153.16349489548392</v>
      </c>
      <c r="DD1129" s="195">
        <f t="shared" si="811"/>
        <v>3.0303168480687286</v>
      </c>
      <c r="DE1129" s="195">
        <f t="shared" si="812"/>
        <v>151.07220504863957</v>
      </c>
      <c r="DF1129" s="195">
        <f t="shared" si="813"/>
        <v>547.07695168934038</v>
      </c>
    </row>
    <row r="1130" spans="89:110" x14ac:dyDescent="0.2">
      <c r="CK1130" s="189">
        <v>1128</v>
      </c>
      <c r="CL1130" s="190">
        <f>'Litter calculation'!G$30+CK1130</f>
        <v>43803</v>
      </c>
      <c r="CM1130" s="193">
        <f t="shared" si="803"/>
        <v>12</v>
      </c>
      <c r="CN1130" s="189">
        <f t="shared" si="797"/>
        <v>0.9</v>
      </c>
      <c r="CO1130" s="194">
        <f t="shared" si="798"/>
        <v>0.45</v>
      </c>
      <c r="CP1130" s="194">
        <f t="shared" si="799"/>
        <v>0.2</v>
      </c>
      <c r="CQ1130" s="189">
        <f t="shared" si="800"/>
        <v>0.36870000000000003</v>
      </c>
      <c r="CR1130" s="189">
        <f t="shared" si="814"/>
        <v>3.687E-2</v>
      </c>
      <c r="CS1130" s="189">
        <f t="shared" si="814"/>
        <v>3.687E-2</v>
      </c>
      <c r="CT1130" s="189">
        <f t="shared" si="801"/>
        <v>2.9389999999999999E-2</v>
      </c>
      <c r="CU1130" s="189">
        <f t="shared" si="815"/>
        <v>2.9390000000000002E-3</v>
      </c>
      <c r="CV1130" s="189">
        <f t="shared" si="815"/>
        <v>2.9390000000000002E-3</v>
      </c>
      <c r="CW1130" s="189">
        <f t="shared" si="802"/>
        <v>4.6999999999999999E-4</v>
      </c>
      <c r="CX1130" s="189">
        <f t="shared" si="816"/>
        <v>4.6999999999999997E-5</v>
      </c>
      <c r="CY1130" s="189">
        <f t="shared" si="816"/>
        <v>4.6999999999999997E-5</v>
      </c>
      <c r="CZ1130" s="195">
        <f t="shared" si="807"/>
        <v>8.6528903964193731</v>
      </c>
      <c r="DA1130" s="195">
        <f t="shared" si="808"/>
        <v>229.12345525267787</v>
      </c>
      <c r="DB1130" s="195">
        <f t="shared" si="809"/>
        <v>2.5879809043395507</v>
      </c>
      <c r="DC1130" s="195">
        <f t="shared" si="810"/>
        <v>153.58970488039029</v>
      </c>
      <c r="DD1130" s="195">
        <f t="shared" si="811"/>
        <v>3.0287978215560045</v>
      </c>
      <c r="DE1130" s="195">
        <f t="shared" si="812"/>
        <v>151.25773082185893</v>
      </c>
      <c r="DF1130" s="195">
        <f t="shared" si="813"/>
        <v>548.24056007724198</v>
      </c>
    </row>
    <row r="1131" spans="89:110" x14ac:dyDescent="0.2">
      <c r="CK1131" s="189">
        <v>1129</v>
      </c>
      <c r="CL1131" s="190">
        <f>'Litter calculation'!G$30+CK1131</f>
        <v>43804</v>
      </c>
      <c r="CM1131" s="193">
        <f t="shared" si="803"/>
        <v>12</v>
      </c>
      <c r="CN1131" s="189">
        <f t="shared" si="797"/>
        <v>0.9</v>
      </c>
      <c r="CO1131" s="194">
        <f t="shared" si="798"/>
        <v>0.45</v>
      </c>
      <c r="CP1131" s="194">
        <f t="shared" si="799"/>
        <v>0.2</v>
      </c>
      <c r="CQ1131" s="189">
        <f t="shared" si="800"/>
        <v>0.36870000000000003</v>
      </c>
      <c r="CR1131" s="189">
        <f t="shared" si="814"/>
        <v>3.687E-2</v>
      </c>
      <c r="CS1131" s="189">
        <f t="shared" si="814"/>
        <v>3.687E-2</v>
      </c>
      <c r="CT1131" s="189">
        <f t="shared" si="801"/>
        <v>2.9389999999999999E-2</v>
      </c>
      <c r="CU1131" s="189">
        <f t="shared" si="815"/>
        <v>2.9390000000000002E-3</v>
      </c>
      <c r="CV1131" s="189">
        <f t="shared" si="815"/>
        <v>2.9390000000000002E-3</v>
      </c>
      <c r="CW1131" s="189">
        <f t="shared" si="802"/>
        <v>4.6999999999999999E-4</v>
      </c>
      <c r="CX1131" s="189">
        <f t="shared" si="816"/>
        <v>4.6999999999999997E-5</v>
      </c>
      <c r="CY1131" s="189">
        <f t="shared" si="816"/>
        <v>4.6999999999999997E-5</v>
      </c>
      <c r="CZ1131" s="195">
        <f t="shared" si="807"/>
        <v>8.7341126669899456</v>
      </c>
      <c r="DA1131" s="195">
        <f t="shared" si="808"/>
        <v>229.5839625314305</v>
      </c>
      <c r="DB1131" s="195">
        <f t="shared" si="809"/>
        <v>2.5969774946483799</v>
      </c>
      <c r="DC1131" s="195">
        <f t="shared" si="810"/>
        <v>154.0158948338981</v>
      </c>
      <c r="DD1131" s="195">
        <f t="shared" si="811"/>
        <v>3.0272832529081599</v>
      </c>
      <c r="DE1131" s="195">
        <f t="shared" si="812"/>
        <v>151.44324787557184</v>
      </c>
      <c r="DF1131" s="195">
        <f t="shared" si="813"/>
        <v>549.40147865544691</v>
      </c>
    </row>
    <row r="1132" spans="89:110" x14ac:dyDescent="0.2">
      <c r="CK1132" s="189">
        <v>1130</v>
      </c>
      <c r="CL1132" s="190">
        <f>'Litter calculation'!G$30+CK1132</f>
        <v>43805</v>
      </c>
      <c r="CM1132" s="193">
        <f t="shared" si="803"/>
        <v>12</v>
      </c>
      <c r="CN1132" s="189">
        <f t="shared" si="797"/>
        <v>0.9</v>
      </c>
      <c r="CO1132" s="194">
        <f t="shared" si="798"/>
        <v>0.45</v>
      </c>
      <c r="CP1132" s="194">
        <f t="shared" si="799"/>
        <v>0.2</v>
      </c>
      <c r="CQ1132" s="189">
        <f t="shared" si="800"/>
        <v>0.36870000000000003</v>
      </c>
      <c r="CR1132" s="189">
        <f t="shared" si="814"/>
        <v>3.687E-2</v>
      </c>
      <c r="CS1132" s="189">
        <f t="shared" si="814"/>
        <v>3.687E-2</v>
      </c>
      <c r="CT1132" s="189">
        <f t="shared" si="801"/>
        <v>2.9389999999999999E-2</v>
      </c>
      <c r="CU1132" s="189">
        <f t="shared" si="815"/>
        <v>2.9390000000000002E-3</v>
      </c>
      <c r="CV1132" s="189">
        <f t="shared" si="815"/>
        <v>2.9390000000000002E-3</v>
      </c>
      <c r="CW1132" s="189">
        <f t="shared" si="802"/>
        <v>4.6999999999999999E-4</v>
      </c>
      <c r="CX1132" s="189">
        <f t="shared" si="816"/>
        <v>4.6999999999999997E-5</v>
      </c>
      <c r="CY1132" s="189">
        <f t="shared" si="816"/>
        <v>4.6999999999999997E-5</v>
      </c>
      <c r="CZ1132" s="195">
        <f t="shared" si="807"/>
        <v>8.81298255264932</v>
      </c>
      <c r="DA1132" s="195">
        <f t="shared" si="808"/>
        <v>230.0442534226172</v>
      </c>
      <c r="DB1132" s="195">
        <f t="shared" si="809"/>
        <v>2.6059476827952732</v>
      </c>
      <c r="DC1132" s="195">
        <f t="shared" si="810"/>
        <v>154.44206475694881</v>
      </c>
      <c r="DD1132" s="195">
        <f t="shared" si="811"/>
        <v>3.0257731290427641</v>
      </c>
      <c r="DE1132" s="195">
        <f t="shared" si="812"/>
        <v>151.62875621018813</v>
      </c>
      <c r="DF1132" s="195">
        <f t="shared" si="813"/>
        <v>550.55977775424151</v>
      </c>
    </row>
    <row r="1133" spans="89:110" x14ac:dyDescent="0.2">
      <c r="CK1133" s="189">
        <v>1131</v>
      </c>
      <c r="CL1133" s="190">
        <f>'Litter calculation'!G$30+CK1133</f>
        <v>43806</v>
      </c>
      <c r="CM1133" s="193">
        <f t="shared" si="803"/>
        <v>12</v>
      </c>
      <c r="CN1133" s="189">
        <f t="shared" si="797"/>
        <v>0.9</v>
      </c>
      <c r="CO1133" s="194">
        <f t="shared" si="798"/>
        <v>0.45</v>
      </c>
      <c r="CP1133" s="194">
        <f t="shared" si="799"/>
        <v>0.2</v>
      </c>
      <c r="CQ1133" s="189">
        <f t="shared" si="800"/>
        <v>0.36870000000000003</v>
      </c>
      <c r="CR1133" s="189">
        <f t="shared" si="814"/>
        <v>3.687E-2</v>
      </c>
      <c r="CS1133" s="189">
        <f t="shared" si="814"/>
        <v>3.687E-2</v>
      </c>
      <c r="CT1133" s="189">
        <f t="shared" si="801"/>
        <v>2.9389999999999999E-2</v>
      </c>
      <c r="CU1133" s="189">
        <f t="shared" si="815"/>
        <v>2.9390000000000002E-3</v>
      </c>
      <c r="CV1133" s="189">
        <f t="shared" si="815"/>
        <v>2.9390000000000002E-3</v>
      </c>
      <c r="CW1133" s="189">
        <f t="shared" si="802"/>
        <v>4.6999999999999999E-4</v>
      </c>
      <c r="CX1133" s="189">
        <f t="shared" si="816"/>
        <v>4.6999999999999997E-5</v>
      </c>
      <c r="CY1133" s="189">
        <f t="shared" si="816"/>
        <v>4.6999999999999997E-5</v>
      </c>
      <c r="CZ1133" s="195">
        <f t="shared" si="807"/>
        <v>8.889568183908148</v>
      </c>
      <c r="DA1133" s="195">
        <f t="shared" si="808"/>
        <v>230.50432802791619</v>
      </c>
      <c r="DB1133" s="195">
        <f t="shared" si="809"/>
        <v>2.6148915462622684</v>
      </c>
      <c r="DC1133" s="195">
        <f t="shared" si="810"/>
        <v>154.86821465048385</v>
      </c>
      <c r="DD1133" s="195">
        <f t="shared" si="811"/>
        <v>3.0242674369157792</v>
      </c>
      <c r="DE1133" s="195">
        <f t="shared" si="812"/>
        <v>151.81425582611757</v>
      </c>
      <c r="DF1133" s="195">
        <f t="shared" si="813"/>
        <v>551.71552567160381</v>
      </c>
    </row>
    <row r="1134" spans="89:110" x14ac:dyDescent="0.2">
      <c r="CK1134" s="189">
        <v>1132</v>
      </c>
      <c r="CL1134" s="190">
        <f>'Litter calculation'!G$30+CK1134</f>
        <v>43807</v>
      </c>
      <c r="CM1134" s="193">
        <f t="shared" si="803"/>
        <v>12</v>
      </c>
      <c r="CN1134" s="189">
        <f t="shared" si="797"/>
        <v>0.9</v>
      </c>
      <c r="CO1134" s="194">
        <f t="shared" si="798"/>
        <v>0.45</v>
      </c>
      <c r="CP1134" s="194">
        <f t="shared" si="799"/>
        <v>0.2</v>
      </c>
      <c r="CQ1134" s="189">
        <f t="shared" si="800"/>
        <v>0.36870000000000003</v>
      </c>
      <c r="CR1134" s="189">
        <f t="shared" si="814"/>
        <v>3.687E-2</v>
      </c>
      <c r="CS1134" s="189">
        <f t="shared" si="814"/>
        <v>3.687E-2</v>
      </c>
      <c r="CT1134" s="189">
        <f t="shared" si="801"/>
        <v>2.9389999999999999E-2</v>
      </c>
      <c r="CU1134" s="189">
        <f t="shared" si="815"/>
        <v>2.9390000000000002E-3</v>
      </c>
      <c r="CV1134" s="189">
        <f t="shared" si="815"/>
        <v>2.9390000000000002E-3</v>
      </c>
      <c r="CW1134" s="189">
        <f t="shared" si="802"/>
        <v>4.6999999999999999E-4</v>
      </c>
      <c r="CX1134" s="189">
        <f t="shared" si="816"/>
        <v>4.6999999999999997E-5</v>
      </c>
      <c r="CY1134" s="189">
        <f t="shared" si="816"/>
        <v>4.6999999999999997E-5</v>
      </c>
      <c r="CZ1134" s="195">
        <f t="shared" si="807"/>
        <v>8.9639357180598367</v>
      </c>
      <c r="DA1134" s="195">
        <f t="shared" si="808"/>
        <v>230.96418644895797</v>
      </c>
      <c r="DB1134" s="195">
        <f t="shared" si="809"/>
        <v>2.6238091623040187</v>
      </c>
      <c r="DC1134" s="195">
        <f t="shared" si="810"/>
        <v>155.29434451544455</v>
      </c>
      <c r="DD1134" s="195">
        <f t="shared" si="811"/>
        <v>3.0227661635214473</v>
      </c>
      <c r="DE1134" s="195">
        <f t="shared" si="812"/>
        <v>151.99974672376996</v>
      </c>
      <c r="DF1134" s="195">
        <f t="shared" si="813"/>
        <v>552.86878873205785</v>
      </c>
    </row>
    <row r="1135" spans="89:110" x14ac:dyDescent="0.2">
      <c r="CK1135" s="189">
        <v>1133</v>
      </c>
      <c r="CL1135" s="190">
        <f>'Litter calculation'!G$30+CK1135</f>
        <v>43808</v>
      </c>
      <c r="CM1135" s="193">
        <f t="shared" si="803"/>
        <v>12</v>
      </c>
      <c r="CN1135" s="189">
        <f t="shared" si="797"/>
        <v>0.9</v>
      </c>
      <c r="CO1135" s="194">
        <f t="shared" si="798"/>
        <v>0.45</v>
      </c>
      <c r="CP1135" s="194">
        <f t="shared" si="799"/>
        <v>0.2</v>
      </c>
      <c r="CQ1135" s="189">
        <f t="shared" si="800"/>
        <v>0.36870000000000003</v>
      </c>
      <c r="CR1135" s="189">
        <f t="shared" si="814"/>
        <v>3.687E-2</v>
      </c>
      <c r="CS1135" s="189">
        <f t="shared" si="814"/>
        <v>3.687E-2</v>
      </c>
      <c r="CT1135" s="189">
        <f t="shared" si="801"/>
        <v>2.9389999999999999E-2</v>
      </c>
      <c r="CU1135" s="189">
        <f t="shared" si="815"/>
        <v>2.9390000000000002E-3</v>
      </c>
      <c r="CV1135" s="189">
        <f t="shared" si="815"/>
        <v>2.9390000000000002E-3</v>
      </c>
      <c r="CW1135" s="189">
        <f t="shared" si="802"/>
        <v>4.6999999999999999E-4</v>
      </c>
      <c r="CX1135" s="189">
        <f t="shared" si="816"/>
        <v>4.6999999999999997E-5</v>
      </c>
      <c r="CY1135" s="189">
        <f t="shared" si="816"/>
        <v>4.6999999999999997E-5</v>
      </c>
      <c r="CZ1135" s="195">
        <f t="shared" si="807"/>
        <v>9.0361493963294812</v>
      </c>
      <c r="DA1135" s="195">
        <f t="shared" si="808"/>
        <v>231.42382878732528</v>
      </c>
      <c r="DB1135" s="195">
        <f t="shared" si="809"/>
        <v>2.6327006079484589</v>
      </c>
      <c r="DC1135" s="195">
        <f t="shared" si="810"/>
        <v>155.72045435277226</v>
      </c>
      <c r="DD1135" s="195">
        <f t="shared" si="811"/>
        <v>3.0212692958921781</v>
      </c>
      <c r="DE1135" s="195">
        <f t="shared" si="812"/>
        <v>152.18522890355501</v>
      </c>
      <c r="DF1135" s="195">
        <f t="shared" si="813"/>
        <v>554.01963134382265</v>
      </c>
    </row>
    <row r="1136" spans="89:110" x14ac:dyDescent="0.2">
      <c r="CK1136" s="189">
        <v>1134</v>
      </c>
      <c r="CL1136" s="190">
        <f>'Litter calculation'!G$30+CK1136</f>
        <v>43809</v>
      </c>
      <c r="CM1136" s="193">
        <f t="shared" si="803"/>
        <v>12</v>
      </c>
      <c r="CN1136" s="189">
        <f t="shared" si="797"/>
        <v>0.9</v>
      </c>
      <c r="CO1136" s="194">
        <f t="shared" si="798"/>
        <v>0.45</v>
      </c>
      <c r="CP1136" s="194">
        <f t="shared" si="799"/>
        <v>0.2</v>
      </c>
      <c r="CQ1136" s="189">
        <f t="shared" si="800"/>
        <v>0.36870000000000003</v>
      </c>
      <c r="CR1136" s="189">
        <f t="shared" si="814"/>
        <v>3.687E-2</v>
      </c>
      <c r="CS1136" s="189">
        <f t="shared" si="814"/>
        <v>3.687E-2</v>
      </c>
      <c r="CT1136" s="189">
        <f t="shared" si="801"/>
        <v>2.9389999999999999E-2</v>
      </c>
      <c r="CU1136" s="189">
        <f t="shared" si="815"/>
        <v>2.9390000000000002E-3</v>
      </c>
      <c r="CV1136" s="189">
        <f t="shared" si="815"/>
        <v>2.9390000000000002E-3</v>
      </c>
      <c r="CW1136" s="189">
        <f t="shared" si="802"/>
        <v>4.6999999999999999E-4</v>
      </c>
      <c r="CX1136" s="189">
        <f t="shared" si="816"/>
        <v>4.6999999999999997E-5</v>
      </c>
      <c r="CY1136" s="189">
        <f t="shared" si="816"/>
        <v>4.6999999999999997E-5</v>
      </c>
      <c r="CZ1136" s="195">
        <f t="shared" si="807"/>
        <v>9.106271599367636</v>
      </c>
      <c r="DA1136" s="195">
        <f t="shared" si="808"/>
        <v>231.88325514455309</v>
      </c>
      <c r="DB1136" s="195">
        <f t="shared" si="809"/>
        <v>2.6415659599974712</v>
      </c>
      <c r="DC1136" s="195">
        <f t="shared" si="810"/>
        <v>156.14654416340824</v>
      </c>
      <c r="DD1136" s="195">
        <f t="shared" si="811"/>
        <v>3.0197768210984375</v>
      </c>
      <c r="DE1136" s="195">
        <f t="shared" si="812"/>
        <v>152.37070236588249</v>
      </c>
      <c r="DF1136" s="195">
        <f t="shared" si="813"/>
        <v>555.16811605430735</v>
      </c>
    </row>
    <row r="1137" spans="89:110" x14ac:dyDescent="0.2">
      <c r="CK1137" s="189">
        <v>1135</v>
      </c>
      <c r="CL1137" s="190">
        <f>'Litter calculation'!G$30+CK1137</f>
        <v>43810</v>
      </c>
      <c r="CM1137" s="193">
        <f t="shared" si="803"/>
        <v>12</v>
      </c>
      <c r="CN1137" s="189">
        <f t="shared" si="797"/>
        <v>0.9</v>
      </c>
      <c r="CO1137" s="194">
        <f t="shared" si="798"/>
        <v>0.45</v>
      </c>
      <c r="CP1137" s="194">
        <f t="shared" si="799"/>
        <v>0.2</v>
      </c>
      <c r="CQ1137" s="189">
        <f t="shared" si="800"/>
        <v>0.36870000000000003</v>
      </c>
      <c r="CR1137" s="189">
        <f t="shared" si="814"/>
        <v>3.687E-2</v>
      </c>
      <c r="CS1137" s="189">
        <f t="shared" si="814"/>
        <v>3.687E-2</v>
      </c>
      <c r="CT1137" s="189">
        <f t="shared" si="801"/>
        <v>2.9389999999999999E-2</v>
      </c>
      <c r="CU1137" s="189">
        <f t="shared" si="815"/>
        <v>2.9390000000000002E-3</v>
      </c>
      <c r="CV1137" s="189">
        <f t="shared" si="815"/>
        <v>2.9390000000000002E-3</v>
      </c>
      <c r="CW1137" s="189">
        <f t="shared" si="802"/>
        <v>4.6999999999999999E-4</v>
      </c>
      <c r="CX1137" s="189">
        <f t="shared" si="816"/>
        <v>4.6999999999999997E-5</v>
      </c>
      <c r="CY1137" s="189">
        <f t="shared" si="816"/>
        <v>4.6999999999999997E-5</v>
      </c>
      <c r="CZ1137" s="195">
        <f t="shared" si="807"/>
        <v>9.1743629011368633</v>
      </c>
      <c r="DA1137" s="195">
        <f t="shared" si="808"/>
        <v>232.34246562212871</v>
      </c>
      <c r="DB1137" s="195">
        <f t="shared" si="809"/>
        <v>2.6504052950275478</v>
      </c>
      <c r="DC1137" s="195">
        <f t="shared" si="810"/>
        <v>156.57261394829374</v>
      </c>
      <c r="DD1137" s="195">
        <f t="shared" si="811"/>
        <v>3.0182887262486355</v>
      </c>
      <c r="DE1137" s="195">
        <f t="shared" si="812"/>
        <v>152.5561671111621</v>
      </c>
      <c r="DF1137" s="195">
        <f t="shared" si="813"/>
        <v>556.31430360399759</v>
      </c>
    </row>
    <row r="1138" spans="89:110" x14ac:dyDescent="0.2">
      <c r="CK1138" s="189">
        <v>1136</v>
      </c>
      <c r="CL1138" s="190">
        <f>'Litter calculation'!G$30+CK1138</f>
        <v>43811</v>
      </c>
      <c r="CM1138" s="193">
        <f t="shared" si="803"/>
        <v>12</v>
      </c>
      <c r="CN1138" s="189">
        <f t="shared" si="797"/>
        <v>0.9</v>
      </c>
      <c r="CO1138" s="194">
        <f t="shared" si="798"/>
        <v>0.45</v>
      </c>
      <c r="CP1138" s="194">
        <f t="shared" si="799"/>
        <v>0.2</v>
      </c>
      <c r="CQ1138" s="189">
        <f t="shared" si="800"/>
        <v>0.36870000000000003</v>
      </c>
      <c r="CR1138" s="189">
        <f t="shared" si="814"/>
        <v>3.687E-2</v>
      </c>
      <c r="CS1138" s="189">
        <f t="shared" si="814"/>
        <v>3.687E-2</v>
      </c>
      <c r="CT1138" s="189">
        <f t="shared" si="801"/>
        <v>2.9389999999999999E-2</v>
      </c>
      <c r="CU1138" s="189">
        <f t="shared" si="815"/>
        <v>2.9390000000000002E-3</v>
      </c>
      <c r="CV1138" s="189">
        <f t="shared" si="815"/>
        <v>2.9390000000000002E-3</v>
      </c>
      <c r="CW1138" s="189">
        <f t="shared" si="802"/>
        <v>4.6999999999999999E-4</v>
      </c>
      <c r="CX1138" s="189">
        <f t="shared" si="816"/>
        <v>4.6999999999999997E-5</v>
      </c>
      <c r="CY1138" s="189">
        <f t="shared" si="816"/>
        <v>4.6999999999999997E-5</v>
      </c>
      <c r="CZ1138" s="195">
        <f t="shared" si="807"/>
        <v>9.2404821212375943</v>
      </c>
      <c r="DA1138" s="195">
        <f t="shared" si="808"/>
        <v>232.8014603214917</v>
      </c>
      <c r="DB1138" s="195">
        <f t="shared" si="809"/>
        <v>2.6592186893904537</v>
      </c>
      <c r="DC1138" s="195">
        <f t="shared" si="810"/>
        <v>156.99866370836992</v>
      </c>
      <c r="DD1138" s="195">
        <f t="shared" si="811"/>
        <v>3.0168049984890146</v>
      </c>
      <c r="DE1138" s="195">
        <f t="shared" si="812"/>
        <v>152.74162313980352</v>
      </c>
      <c r="DF1138" s="195">
        <f t="shared" si="813"/>
        <v>557.45825297878218</v>
      </c>
    </row>
    <row r="1139" spans="89:110" x14ac:dyDescent="0.2">
      <c r="CK1139" s="189">
        <v>1137</v>
      </c>
      <c r="CL1139" s="190">
        <f>'Litter calculation'!G$30+CK1139</f>
        <v>43812</v>
      </c>
      <c r="CM1139" s="193">
        <f t="shared" si="803"/>
        <v>12</v>
      </c>
      <c r="CN1139" s="189">
        <f t="shared" si="797"/>
        <v>0.9</v>
      </c>
      <c r="CO1139" s="194">
        <f t="shared" si="798"/>
        <v>0.45</v>
      </c>
      <c r="CP1139" s="194">
        <f t="shared" si="799"/>
        <v>0.2</v>
      </c>
      <c r="CQ1139" s="189">
        <f t="shared" si="800"/>
        <v>0.36870000000000003</v>
      </c>
      <c r="CR1139" s="189">
        <f t="shared" si="814"/>
        <v>3.687E-2</v>
      </c>
      <c r="CS1139" s="189">
        <f t="shared" si="814"/>
        <v>3.687E-2</v>
      </c>
      <c r="CT1139" s="189">
        <f t="shared" si="801"/>
        <v>2.9389999999999999E-2</v>
      </c>
      <c r="CU1139" s="189">
        <f t="shared" si="815"/>
        <v>2.9390000000000002E-3</v>
      </c>
      <c r="CV1139" s="189">
        <f t="shared" si="815"/>
        <v>2.9390000000000002E-3</v>
      </c>
      <c r="CW1139" s="189">
        <f t="shared" si="802"/>
        <v>4.6999999999999999E-4</v>
      </c>
      <c r="CX1139" s="189">
        <f t="shared" si="816"/>
        <v>4.6999999999999997E-5</v>
      </c>
      <c r="CY1139" s="189">
        <f t="shared" si="816"/>
        <v>4.6999999999999997E-5</v>
      </c>
      <c r="CZ1139" s="195">
        <f t="shared" si="807"/>
        <v>9.3046863757185196</v>
      </c>
      <c r="DA1139" s="195">
        <f t="shared" si="808"/>
        <v>233.26023934403403</v>
      </c>
      <c r="DB1139" s="195">
        <f t="shared" si="809"/>
        <v>2.6680062192138854</v>
      </c>
      <c r="DC1139" s="195">
        <f t="shared" si="810"/>
        <v>157.42469344457794</v>
      </c>
      <c r="DD1139" s="195">
        <f t="shared" si="811"/>
        <v>3.015325625003539</v>
      </c>
      <c r="DE1139" s="195">
        <f t="shared" si="812"/>
        <v>152.92707045221641</v>
      </c>
      <c r="DF1139" s="195">
        <f t="shared" si="813"/>
        <v>558.60002146076431</v>
      </c>
    </row>
    <row r="1140" spans="89:110" x14ac:dyDescent="0.2">
      <c r="CK1140" s="189">
        <v>1138</v>
      </c>
      <c r="CL1140" s="190">
        <f>'Litter calculation'!G$30+CK1140</f>
        <v>43813</v>
      </c>
      <c r="CM1140" s="193">
        <f t="shared" si="803"/>
        <v>12</v>
      </c>
      <c r="CN1140" s="189">
        <f t="shared" si="797"/>
        <v>0.9</v>
      </c>
      <c r="CO1140" s="194">
        <f t="shared" si="798"/>
        <v>0.45</v>
      </c>
      <c r="CP1140" s="194">
        <f t="shared" si="799"/>
        <v>0.2</v>
      </c>
      <c r="CQ1140" s="189">
        <f t="shared" si="800"/>
        <v>0.36870000000000003</v>
      </c>
      <c r="CR1140" s="189">
        <f t="shared" si="814"/>
        <v>3.687E-2</v>
      </c>
      <c r="CS1140" s="189">
        <f t="shared" si="814"/>
        <v>3.687E-2</v>
      </c>
      <c r="CT1140" s="189">
        <f t="shared" si="801"/>
        <v>2.9389999999999999E-2</v>
      </c>
      <c r="CU1140" s="189">
        <f t="shared" si="815"/>
        <v>2.9390000000000002E-3</v>
      </c>
      <c r="CV1140" s="189">
        <f t="shared" si="815"/>
        <v>2.9390000000000002E-3</v>
      </c>
      <c r="CW1140" s="189">
        <f t="shared" si="802"/>
        <v>4.6999999999999999E-4</v>
      </c>
      <c r="CX1140" s="189">
        <f t="shared" si="816"/>
        <v>4.6999999999999997E-5</v>
      </c>
      <c r="CY1140" s="189">
        <f t="shared" si="816"/>
        <v>4.6999999999999997E-5</v>
      </c>
      <c r="CZ1140" s="195">
        <f t="shared" si="807"/>
        <v>9.3670311264153874</v>
      </c>
      <c r="DA1140" s="195">
        <f t="shared" si="808"/>
        <v>233.71880279109996</v>
      </c>
      <c r="DB1140" s="195">
        <f t="shared" si="809"/>
        <v>2.6767679604021284</v>
      </c>
      <c r="DC1140" s="195">
        <f t="shared" si="810"/>
        <v>157.8507031578589</v>
      </c>
      <c r="DD1140" s="195">
        <f t="shared" si="811"/>
        <v>3.013850593013784</v>
      </c>
      <c r="DE1140" s="195">
        <f t="shared" si="812"/>
        <v>153.11250904881047</v>
      </c>
      <c r="DF1140" s="195">
        <f t="shared" si="813"/>
        <v>559.73966467760056</v>
      </c>
    </row>
    <row r="1141" spans="89:110" x14ac:dyDescent="0.2">
      <c r="CK1141" s="189">
        <v>1139</v>
      </c>
      <c r="CL1141" s="190">
        <f>'Litter calculation'!G$30+CK1141</f>
        <v>43814</v>
      </c>
      <c r="CM1141" s="193">
        <f t="shared" si="803"/>
        <v>12</v>
      </c>
      <c r="CN1141" s="189">
        <f t="shared" si="797"/>
        <v>0.9</v>
      </c>
      <c r="CO1141" s="194">
        <f t="shared" si="798"/>
        <v>0.45</v>
      </c>
      <c r="CP1141" s="194">
        <f t="shared" si="799"/>
        <v>0.2</v>
      </c>
      <c r="CQ1141" s="189">
        <f t="shared" si="800"/>
        <v>0.36870000000000003</v>
      </c>
      <c r="CR1141" s="189">
        <f t="shared" si="814"/>
        <v>3.687E-2</v>
      </c>
      <c r="CS1141" s="189">
        <f t="shared" si="814"/>
        <v>3.687E-2</v>
      </c>
      <c r="CT1141" s="189">
        <f t="shared" si="801"/>
        <v>2.9389999999999999E-2</v>
      </c>
      <c r="CU1141" s="189">
        <f t="shared" si="815"/>
        <v>2.9390000000000002E-3</v>
      </c>
      <c r="CV1141" s="189">
        <f t="shared" si="815"/>
        <v>2.9390000000000002E-3</v>
      </c>
      <c r="CW1141" s="189">
        <f t="shared" si="802"/>
        <v>4.6999999999999999E-4</v>
      </c>
      <c r="CX1141" s="189">
        <f t="shared" si="816"/>
        <v>4.6999999999999997E-5</v>
      </c>
      <c r="CY1141" s="189">
        <f t="shared" si="816"/>
        <v>4.6999999999999997E-5</v>
      </c>
      <c r="CZ1141" s="195">
        <f t="shared" si="807"/>
        <v>9.4275702288608407</v>
      </c>
      <c r="DA1141" s="195">
        <f t="shared" si="808"/>
        <v>234.17715076398616</v>
      </c>
      <c r="DB1141" s="195">
        <f t="shared" si="809"/>
        <v>2.6855039886367131</v>
      </c>
      <c r="DC1141" s="195">
        <f t="shared" si="810"/>
        <v>158.27669284915387</v>
      </c>
      <c r="DD1141" s="195">
        <f t="shared" si="811"/>
        <v>3.0123798897788259</v>
      </c>
      <c r="DE1141" s="195">
        <f t="shared" si="812"/>
        <v>153.29793892999527</v>
      </c>
      <c r="DF1141" s="195">
        <f t="shared" si="813"/>
        <v>560.87723665041176</v>
      </c>
    </row>
    <row r="1142" spans="89:110" x14ac:dyDescent="0.2">
      <c r="CK1142" s="189">
        <v>1140</v>
      </c>
      <c r="CL1142" s="190">
        <f>'Litter calculation'!G$30+CK1142</f>
        <v>43815</v>
      </c>
      <c r="CM1142" s="193">
        <f t="shared" si="803"/>
        <v>12</v>
      </c>
      <c r="CN1142" s="189">
        <f t="shared" si="797"/>
        <v>0.9</v>
      </c>
      <c r="CO1142" s="194">
        <f t="shared" si="798"/>
        <v>0.45</v>
      </c>
      <c r="CP1142" s="194">
        <f t="shared" si="799"/>
        <v>0.2</v>
      </c>
      <c r="CQ1142" s="189">
        <f t="shared" si="800"/>
        <v>0.36870000000000003</v>
      </c>
      <c r="CR1142" s="189">
        <f t="shared" si="814"/>
        <v>3.687E-2</v>
      </c>
      <c r="CS1142" s="189">
        <f t="shared" si="814"/>
        <v>3.687E-2</v>
      </c>
      <c r="CT1142" s="189">
        <f t="shared" si="801"/>
        <v>2.9389999999999999E-2</v>
      </c>
      <c r="CU1142" s="189">
        <f t="shared" si="815"/>
        <v>2.9390000000000002E-3</v>
      </c>
      <c r="CV1142" s="189">
        <f t="shared" si="815"/>
        <v>2.9390000000000002E-3</v>
      </c>
      <c r="CW1142" s="189">
        <f t="shared" si="802"/>
        <v>4.6999999999999999E-4</v>
      </c>
      <c r="CX1142" s="189">
        <f t="shared" si="816"/>
        <v>4.6999999999999997E-5</v>
      </c>
      <c r="CY1142" s="189">
        <f t="shared" si="816"/>
        <v>4.6999999999999997E-5</v>
      </c>
      <c r="CZ1142" s="195">
        <f t="shared" si="807"/>
        <v>9.4863559788066674</v>
      </c>
      <c r="DA1142" s="195">
        <f t="shared" si="808"/>
        <v>234.63528336394171</v>
      </c>
      <c r="DB1142" s="195">
        <f t="shared" si="809"/>
        <v>2.6942143793770681</v>
      </c>
      <c r="DC1142" s="195">
        <f t="shared" si="810"/>
        <v>158.70266251940384</v>
      </c>
      <c r="DD1142" s="195">
        <f t="shared" si="811"/>
        <v>3.0109135025951312</v>
      </c>
      <c r="DE1142" s="195">
        <f t="shared" si="812"/>
        <v>153.48336009618046</v>
      </c>
      <c r="DF1142" s="195">
        <f t="shared" si="813"/>
        <v>562.01278984030489</v>
      </c>
    </row>
    <row r="1143" spans="89:110" x14ac:dyDescent="0.2">
      <c r="CK1143" s="189">
        <v>1141</v>
      </c>
      <c r="CL1143" s="190">
        <f>'Litter calculation'!G$30+CK1143</f>
        <v>43816</v>
      </c>
      <c r="CM1143" s="193">
        <f t="shared" si="803"/>
        <v>12</v>
      </c>
      <c r="CN1143" s="189">
        <f t="shared" si="797"/>
        <v>0.9</v>
      </c>
      <c r="CO1143" s="194">
        <f t="shared" si="798"/>
        <v>0.45</v>
      </c>
      <c r="CP1143" s="194">
        <f t="shared" si="799"/>
        <v>0.2</v>
      </c>
      <c r="CQ1143" s="189">
        <f t="shared" si="800"/>
        <v>0.36870000000000003</v>
      </c>
      <c r="CR1143" s="189">
        <f t="shared" ref="CR1143:CS1162" si="817">IF($CM1143=12,$D$50,IF($CM1143&lt;=2,$D$50,IF($CM1143&lt;=5,$D$52,IF($CM1143&lt;=8,$D$54,$D$56))))</f>
        <v>3.687E-2</v>
      </c>
      <c r="CS1143" s="189">
        <f t="shared" si="817"/>
        <v>3.687E-2</v>
      </c>
      <c r="CT1143" s="189">
        <f t="shared" si="801"/>
        <v>2.9389999999999999E-2</v>
      </c>
      <c r="CU1143" s="189">
        <f t="shared" ref="CU1143:CV1162" si="818">IF($CM1143=12,$D$58,IF($CM1143&lt;=2,$D$58,IF($CM1143&lt;=5,$D$60,IF($CM1143&lt;=8,$D$62,$D$64))))</f>
        <v>2.9390000000000002E-3</v>
      </c>
      <c r="CV1143" s="189">
        <f t="shared" si="818"/>
        <v>2.9390000000000002E-3</v>
      </c>
      <c r="CW1143" s="189">
        <f t="shared" si="802"/>
        <v>4.6999999999999999E-4</v>
      </c>
      <c r="CX1143" s="189">
        <f t="shared" ref="CX1143:CY1162" si="819">IF($CM1143=12,$D$66,IF($CM1143&lt;=2,$D$66,IF($CM1143&lt;=5,$D$68,IF($CM1143&lt;=8,$D$70,$D$72))))</f>
        <v>4.6999999999999997E-5</v>
      </c>
      <c r="CY1143" s="189">
        <f t="shared" si="819"/>
        <v>4.6999999999999997E-5</v>
      </c>
      <c r="CZ1143" s="195">
        <f t="shared" si="807"/>
        <v>9.5434391573986694</v>
      </c>
      <c r="DA1143" s="195">
        <f t="shared" si="808"/>
        <v>235.0932006921681</v>
      </c>
      <c r="DB1143" s="195">
        <f t="shared" si="809"/>
        <v>2.7028992078611727</v>
      </c>
      <c r="DC1143" s="195">
        <f t="shared" si="810"/>
        <v>159.1286121695498</v>
      </c>
      <c r="DD1143" s="195">
        <f t="shared" si="811"/>
        <v>3.0094514187964476</v>
      </c>
      <c r="DE1143" s="195">
        <f t="shared" si="812"/>
        <v>153.66877254777566</v>
      </c>
      <c r="DF1143" s="195">
        <f t="shared" si="813"/>
        <v>563.14637519354983</v>
      </c>
    </row>
    <row r="1144" spans="89:110" x14ac:dyDescent="0.2">
      <c r="CK1144" s="189">
        <v>1142</v>
      </c>
      <c r="CL1144" s="190">
        <f>'Litter calculation'!G$30+CK1144</f>
        <v>43817</v>
      </c>
      <c r="CM1144" s="193">
        <f t="shared" si="803"/>
        <v>12</v>
      </c>
      <c r="CN1144" s="189">
        <f t="shared" si="797"/>
        <v>0.9</v>
      </c>
      <c r="CO1144" s="194">
        <f t="shared" si="798"/>
        <v>0.45</v>
      </c>
      <c r="CP1144" s="194">
        <f t="shared" si="799"/>
        <v>0.2</v>
      </c>
      <c r="CQ1144" s="189">
        <f t="shared" si="800"/>
        <v>0.36870000000000003</v>
      </c>
      <c r="CR1144" s="189">
        <f t="shared" si="817"/>
        <v>3.687E-2</v>
      </c>
      <c r="CS1144" s="189">
        <f t="shared" si="817"/>
        <v>3.687E-2</v>
      </c>
      <c r="CT1144" s="189">
        <f t="shared" si="801"/>
        <v>2.9389999999999999E-2</v>
      </c>
      <c r="CU1144" s="189">
        <f t="shared" si="818"/>
        <v>2.9390000000000002E-3</v>
      </c>
      <c r="CV1144" s="189">
        <f t="shared" si="818"/>
        <v>2.9390000000000002E-3</v>
      </c>
      <c r="CW1144" s="189">
        <f t="shared" si="802"/>
        <v>4.6999999999999999E-4</v>
      </c>
      <c r="CX1144" s="189">
        <f t="shared" si="819"/>
        <v>4.6999999999999997E-5</v>
      </c>
      <c r="CY1144" s="189">
        <f t="shared" si="819"/>
        <v>4.6999999999999997E-5</v>
      </c>
      <c r="CZ1144" s="195">
        <f t="shared" si="807"/>
        <v>9.5988690750431527</v>
      </c>
      <c r="DA1144" s="195">
        <f t="shared" si="808"/>
        <v>235.55090284981927</v>
      </c>
      <c r="DB1144" s="195">
        <f t="shared" si="809"/>
        <v>2.7115585491062064</v>
      </c>
      <c r="DC1144" s="195">
        <f t="shared" si="810"/>
        <v>159.55454180053263</v>
      </c>
      <c r="DD1144" s="195">
        <f t="shared" si="811"/>
        <v>3.0079936257536941</v>
      </c>
      <c r="DE1144" s="195">
        <f t="shared" si="812"/>
        <v>153.85417628519042</v>
      </c>
      <c r="DF1144" s="195">
        <f t="shared" si="813"/>
        <v>564.27804218544532</v>
      </c>
    </row>
    <row r="1145" spans="89:110" x14ac:dyDescent="0.2">
      <c r="CK1145" s="189">
        <v>1143</v>
      </c>
      <c r="CL1145" s="190">
        <f>'Litter calculation'!G$30+CK1145</f>
        <v>43818</v>
      </c>
      <c r="CM1145" s="193">
        <f t="shared" si="803"/>
        <v>12</v>
      </c>
      <c r="CN1145" s="189">
        <f t="shared" si="797"/>
        <v>0.9</v>
      </c>
      <c r="CO1145" s="194">
        <f t="shared" si="798"/>
        <v>0.45</v>
      </c>
      <c r="CP1145" s="194">
        <f t="shared" si="799"/>
        <v>0.2</v>
      </c>
      <c r="CQ1145" s="189">
        <f t="shared" si="800"/>
        <v>0.36870000000000003</v>
      </c>
      <c r="CR1145" s="189">
        <f t="shared" si="817"/>
        <v>3.687E-2</v>
      </c>
      <c r="CS1145" s="189">
        <f t="shared" si="817"/>
        <v>3.687E-2</v>
      </c>
      <c r="CT1145" s="189">
        <f t="shared" si="801"/>
        <v>2.9389999999999999E-2</v>
      </c>
      <c r="CU1145" s="189">
        <f t="shared" si="818"/>
        <v>2.9390000000000002E-3</v>
      </c>
      <c r="CV1145" s="189">
        <f t="shared" si="818"/>
        <v>2.9390000000000002E-3</v>
      </c>
      <c r="CW1145" s="189">
        <f t="shared" si="802"/>
        <v>4.6999999999999999E-4</v>
      </c>
      <c r="CX1145" s="189">
        <f t="shared" si="819"/>
        <v>4.6999999999999997E-5</v>
      </c>
      <c r="CY1145" s="189">
        <f t="shared" si="819"/>
        <v>4.6999999999999997E-5</v>
      </c>
      <c r="CZ1145" s="195">
        <f t="shared" si="807"/>
        <v>9.6526936140029491</v>
      </c>
      <c r="DA1145" s="195">
        <f t="shared" si="808"/>
        <v>236.00838993800164</v>
      </c>
      <c r="DB1145" s="195">
        <f t="shared" si="809"/>
        <v>2.7201924779091966</v>
      </c>
      <c r="DC1145" s="195">
        <f t="shared" si="810"/>
        <v>159.98045141329325</v>
      </c>
      <c r="DD1145" s="195">
        <f t="shared" si="811"/>
        <v>3.0065401108748517</v>
      </c>
      <c r="DE1145" s="195">
        <f t="shared" si="812"/>
        <v>154.03957130883427</v>
      </c>
      <c r="DF1145" s="195">
        <f t="shared" si="813"/>
        <v>565.40783886291615</v>
      </c>
    </row>
    <row r="1146" spans="89:110" x14ac:dyDescent="0.2">
      <c r="CK1146" s="189">
        <v>1144</v>
      </c>
      <c r="CL1146" s="190">
        <f>'Litter calculation'!G$30+CK1146</f>
        <v>43819</v>
      </c>
      <c r="CM1146" s="193">
        <f t="shared" si="803"/>
        <v>12</v>
      </c>
      <c r="CN1146" s="189">
        <f t="shared" si="797"/>
        <v>0.9</v>
      </c>
      <c r="CO1146" s="194">
        <f t="shared" si="798"/>
        <v>0.45</v>
      </c>
      <c r="CP1146" s="194">
        <f t="shared" si="799"/>
        <v>0.2</v>
      </c>
      <c r="CQ1146" s="189">
        <f t="shared" si="800"/>
        <v>0.36870000000000003</v>
      </c>
      <c r="CR1146" s="189">
        <f t="shared" si="817"/>
        <v>3.687E-2</v>
      </c>
      <c r="CS1146" s="189">
        <f t="shared" si="817"/>
        <v>3.687E-2</v>
      </c>
      <c r="CT1146" s="189">
        <f t="shared" si="801"/>
        <v>2.9389999999999999E-2</v>
      </c>
      <c r="CU1146" s="189">
        <f t="shared" si="818"/>
        <v>2.9390000000000002E-3</v>
      </c>
      <c r="CV1146" s="189">
        <f t="shared" si="818"/>
        <v>2.9390000000000002E-3</v>
      </c>
      <c r="CW1146" s="189">
        <f t="shared" si="802"/>
        <v>4.6999999999999999E-4</v>
      </c>
      <c r="CX1146" s="189">
        <f t="shared" si="819"/>
        <v>4.6999999999999997E-5</v>
      </c>
      <c r="CY1146" s="189">
        <f t="shared" si="819"/>
        <v>4.6999999999999997E-5</v>
      </c>
      <c r="CZ1146" s="195">
        <f t="shared" si="807"/>
        <v>9.7049592697597546</v>
      </c>
      <c r="DA1146" s="195">
        <f t="shared" si="808"/>
        <v>236.4656620577741</v>
      </c>
      <c r="DB1146" s="195">
        <f t="shared" si="809"/>
        <v>2.7288010688476652</v>
      </c>
      <c r="DC1146" s="195">
        <f t="shared" si="810"/>
        <v>160.40634100877247</v>
      </c>
      <c r="DD1146" s="195">
        <f t="shared" si="811"/>
        <v>3.0050908616048559</v>
      </c>
      <c r="DE1146" s="195">
        <f t="shared" si="812"/>
        <v>154.22495761911679</v>
      </c>
      <c r="DF1146" s="195">
        <f t="shared" si="813"/>
        <v>566.53581188587566</v>
      </c>
    </row>
    <row r="1147" spans="89:110" x14ac:dyDescent="0.2">
      <c r="CK1147" s="189">
        <v>1145</v>
      </c>
      <c r="CL1147" s="190">
        <f>'Litter calculation'!G$30+CK1147</f>
        <v>43820</v>
      </c>
      <c r="CM1147" s="193">
        <f t="shared" si="803"/>
        <v>12</v>
      </c>
      <c r="CN1147" s="189">
        <f t="shared" si="797"/>
        <v>0.9</v>
      </c>
      <c r="CO1147" s="194">
        <f t="shared" si="798"/>
        <v>0.45</v>
      </c>
      <c r="CP1147" s="194">
        <f t="shared" si="799"/>
        <v>0.2</v>
      </c>
      <c r="CQ1147" s="189">
        <f t="shared" si="800"/>
        <v>0.36870000000000003</v>
      </c>
      <c r="CR1147" s="189">
        <f t="shared" si="817"/>
        <v>3.687E-2</v>
      </c>
      <c r="CS1147" s="189">
        <f t="shared" si="817"/>
        <v>3.687E-2</v>
      </c>
      <c r="CT1147" s="189">
        <f t="shared" si="801"/>
        <v>2.9389999999999999E-2</v>
      </c>
      <c r="CU1147" s="189">
        <f t="shared" si="818"/>
        <v>2.9390000000000002E-3</v>
      </c>
      <c r="CV1147" s="189">
        <f t="shared" si="818"/>
        <v>2.9390000000000002E-3</v>
      </c>
      <c r="CW1147" s="189">
        <f t="shared" si="802"/>
        <v>4.6999999999999999E-4</v>
      </c>
      <c r="CX1147" s="189">
        <f t="shared" si="819"/>
        <v>4.6999999999999997E-5</v>
      </c>
      <c r="CY1147" s="189">
        <f t="shared" si="819"/>
        <v>4.6999999999999997E-5</v>
      </c>
      <c r="CZ1147" s="195">
        <f t="shared" si="807"/>
        <v>9.7557111911785217</v>
      </c>
      <c r="DA1147" s="195">
        <f t="shared" si="808"/>
        <v>236.92271931014804</v>
      </c>
      <c r="DB1147" s="195">
        <f t="shared" si="809"/>
        <v>2.7373843962802726</v>
      </c>
      <c r="DC1147" s="195">
        <f t="shared" si="810"/>
        <v>160.83221058791111</v>
      </c>
      <c r="DD1147" s="195">
        <f t="shared" si="811"/>
        <v>3.0036458654254865</v>
      </c>
      <c r="DE1147" s="195">
        <f t="shared" si="812"/>
        <v>154.41033521644749</v>
      </c>
      <c r="DF1147" s="195">
        <f t="shared" si="813"/>
        <v>567.6620065673909</v>
      </c>
    </row>
    <row r="1148" spans="89:110" x14ac:dyDescent="0.2">
      <c r="CK1148" s="189">
        <v>1146</v>
      </c>
      <c r="CL1148" s="190">
        <f>'Litter calculation'!G$30+CK1148</f>
        <v>43821</v>
      </c>
      <c r="CM1148" s="193">
        <f t="shared" si="803"/>
        <v>12</v>
      </c>
      <c r="CN1148" s="189">
        <f t="shared" si="797"/>
        <v>0.9</v>
      </c>
      <c r="CO1148" s="194">
        <f t="shared" si="798"/>
        <v>0.45</v>
      </c>
      <c r="CP1148" s="194">
        <f t="shared" si="799"/>
        <v>0.2</v>
      </c>
      <c r="CQ1148" s="189">
        <f t="shared" si="800"/>
        <v>0.36870000000000003</v>
      </c>
      <c r="CR1148" s="189">
        <f t="shared" si="817"/>
        <v>3.687E-2</v>
      </c>
      <c r="CS1148" s="189">
        <f t="shared" si="817"/>
        <v>3.687E-2</v>
      </c>
      <c r="CT1148" s="189">
        <f t="shared" si="801"/>
        <v>2.9389999999999999E-2</v>
      </c>
      <c r="CU1148" s="189">
        <f t="shared" si="818"/>
        <v>2.9390000000000002E-3</v>
      </c>
      <c r="CV1148" s="189">
        <f t="shared" si="818"/>
        <v>2.9390000000000002E-3</v>
      </c>
      <c r="CW1148" s="189">
        <f t="shared" si="802"/>
        <v>4.6999999999999999E-4</v>
      </c>
      <c r="CX1148" s="189">
        <f t="shared" si="819"/>
        <v>4.6999999999999997E-5</v>
      </c>
      <c r="CY1148" s="189">
        <f t="shared" si="819"/>
        <v>4.6999999999999997E-5</v>
      </c>
      <c r="CZ1148" s="195">
        <f t="shared" si="807"/>
        <v>9.8049932195085923</v>
      </c>
      <c r="DA1148" s="195">
        <f t="shared" si="808"/>
        <v>237.37956179608744</v>
      </c>
      <c r="DB1148" s="195">
        <f t="shared" si="809"/>
        <v>2.7459425343474595</v>
      </c>
      <c r="DC1148" s="195">
        <f t="shared" si="810"/>
        <v>161.25806015164989</v>
      </c>
      <c r="DD1148" s="195">
        <f t="shared" si="811"/>
        <v>3.0022051098552605</v>
      </c>
      <c r="DE1148" s="195">
        <f t="shared" si="812"/>
        <v>154.59570410123587</v>
      </c>
      <c r="DF1148" s="195">
        <f t="shared" si="813"/>
        <v>568.78646691268455</v>
      </c>
    </row>
    <row r="1149" spans="89:110" x14ac:dyDescent="0.2">
      <c r="CK1149" s="189">
        <v>1147</v>
      </c>
      <c r="CL1149" s="190">
        <f>'Litter calculation'!G$30+CK1149</f>
        <v>43822</v>
      </c>
      <c r="CM1149" s="193">
        <f t="shared" si="803"/>
        <v>12</v>
      </c>
      <c r="CN1149" s="189">
        <f t="shared" si="797"/>
        <v>0.9</v>
      </c>
      <c r="CO1149" s="194">
        <f t="shared" si="798"/>
        <v>0.45</v>
      </c>
      <c r="CP1149" s="194">
        <f t="shared" si="799"/>
        <v>0.2</v>
      </c>
      <c r="CQ1149" s="189">
        <f t="shared" si="800"/>
        <v>0.36870000000000003</v>
      </c>
      <c r="CR1149" s="189">
        <f t="shared" si="817"/>
        <v>3.687E-2</v>
      </c>
      <c r="CS1149" s="189">
        <f t="shared" si="817"/>
        <v>3.687E-2</v>
      </c>
      <c r="CT1149" s="189">
        <f t="shared" si="801"/>
        <v>2.9389999999999999E-2</v>
      </c>
      <c r="CU1149" s="189">
        <f t="shared" si="818"/>
        <v>2.9390000000000002E-3</v>
      </c>
      <c r="CV1149" s="189">
        <f t="shared" si="818"/>
        <v>2.9390000000000002E-3</v>
      </c>
      <c r="CW1149" s="189">
        <f t="shared" si="802"/>
        <v>4.6999999999999999E-4</v>
      </c>
      <c r="CX1149" s="189">
        <f t="shared" si="819"/>
        <v>4.6999999999999997E-5</v>
      </c>
      <c r="CY1149" s="189">
        <f t="shared" si="819"/>
        <v>4.6999999999999997E-5</v>
      </c>
      <c r="CZ1149" s="195">
        <f t="shared" si="807"/>
        <v>9.8528479262552775</v>
      </c>
      <c r="DA1149" s="195">
        <f t="shared" si="808"/>
        <v>237.83618961650882</v>
      </c>
      <c r="DB1149" s="195">
        <f t="shared" si="809"/>
        <v>2.7544755569720882</v>
      </c>
      <c r="DC1149" s="195">
        <f t="shared" si="810"/>
        <v>161.68388970092951</v>
      </c>
      <c r="DD1149" s="195">
        <f t="shared" si="811"/>
        <v>3.0007685824493247</v>
      </c>
      <c r="DE1149" s="195">
        <f t="shared" si="812"/>
        <v>154.78106427389139</v>
      </c>
      <c r="DF1149" s="195">
        <f t="shared" si="813"/>
        <v>569.90923565700632</v>
      </c>
    </row>
    <row r="1150" spans="89:110" x14ac:dyDescent="0.2">
      <c r="CK1150" s="189">
        <v>1148</v>
      </c>
      <c r="CL1150" s="190">
        <f>'Litter calculation'!G$30+CK1150</f>
        <v>43823</v>
      </c>
      <c r="CM1150" s="193">
        <f t="shared" si="803"/>
        <v>12</v>
      </c>
      <c r="CN1150" s="189">
        <f t="shared" si="797"/>
        <v>0.9</v>
      </c>
      <c r="CO1150" s="194">
        <f t="shared" si="798"/>
        <v>0.45</v>
      </c>
      <c r="CP1150" s="194">
        <f t="shared" si="799"/>
        <v>0.2</v>
      </c>
      <c r="CQ1150" s="189">
        <f t="shared" si="800"/>
        <v>0.36870000000000003</v>
      </c>
      <c r="CR1150" s="189">
        <f t="shared" si="817"/>
        <v>3.687E-2</v>
      </c>
      <c r="CS1150" s="189">
        <f t="shared" si="817"/>
        <v>3.687E-2</v>
      </c>
      <c r="CT1150" s="189">
        <f t="shared" si="801"/>
        <v>2.9389999999999999E-2</v>
      </c>
      <c r="CU1150" s="189">
        <f t="shared" si="818"/>
        <v>2.9390000000000002E-3</v>
      </c>
      <c r="CV1150" s="189">
        <f t="shared" si="818"/>
        <v>2.9390000000000002E-3</v>
      </c>
      <c r="CW1150" s="189">
        <f t="shared" si="802"/>
        <v>4.6999999999999999E-4</v>
      </c>
      <c r="CX1150" s="189">
        <f t="shared" si="819"/>
        <v>4.6999999999999997E-5</v>
      </c>
      <c r="CY1150" s="189">
        <f t="shared" si="819"/>
        <v>4.6999999999999997E-5</v>
      </c>
      <c r="CZ1150" s="195">
        <f t="shared" si="807"/>
        <v>9.8993166499545797</v>
      </c>
      <c r="DA1150" s="195">
        <f t="shared" si="808"/>
        <v>238.29260287228124</v>
      </c>
      <c r="DB1150" s="195">
        <f t="shared" si="809"/>
        <v>2.7629835378600802</v>
      </c>
      <c r="DC1150" s="195">
        <f t="shared" si="810"/>
        <v>162.10969923669063</v>
      </c>
      <c r="DD1150" s="195">
        <f t="shared" si="811"/>
        <v>2.9993362707993469</v>
      </c>
      <c r="DE1150" s="195">
        <f t="shared" si="812"/>
        <v>154.96641573482353</v>
      </c>
      <c r="DF1150" s="195">
        <f t="shared" si="813"/>
        <v>571.03035430240936</v>
      </c>
    </row>
    <row r="1151" spans="89:110" x14ac:dyDescent="0.2">
      <c r="CK1151" s="189">
        <v>1149</v>
      </c>
      <c r="CL1151" s="190">
        <f>'Litter calculation'!G$30+CK1151</f>
        <v>43824</v>
      </c>
      <c r="CM1151" s="193">
        <f t="shared" si="803"/>
        <v>12</v>
      </c>
      <c r="CN1151" s="189">
        <f t="shared" si="797"/>
        <v>0.9</v>
      </c>
      <c r="CO1151" s="194">
        <f t="shared" si="798"/>
        <v>0.45</v>
      </c>
      <c r="CP1151" s="194">
        <f t="shared" si="799"/>
        <v>0.2</v>
      </c>
      <c r="CQ1151" s="189">
        <f t="shared" si="800"/>
        <v>0.36870000000000003</v>
      </c>
      <c r="CR1151" s="189">
        <f t="shared" si="817"/>
        <v>3.687E-2</v>
      </c>
      <c r="CS1151" s="189">
        <f t="shared" si="817"/>
        <v>3.687E-2</v>
      </c>
      <c r="CT1151" s="189">
        <f t="shared" si="801"/>
        <v>2.9389999999999999E-2</v>
      </c>
      <c r="CU1151" s="189">
        <f t="shared" si="818"/>
        <v>2.9390000000000002E-3</v>
      </c>
      <c r="CV1151" s="189">
        <f t="shared" si="818"/>
        <v>2.9390000000000002E-3</v>
      </c>
      <c r="CW1151" s="189">
        <f t="shared" si="802"/>
        <v>4.6999999999999999E-4</v>
      </c>
      <c r="CX1151" s="189">
        <f t="shared" si="819"/>
        <v>4.6999999999999997E-5</v>
      </c>
      <c r="CY1151" s="189">
        <f t="shared" si="819"/>
        <v>4.6999999999999997E-5</v>
      </c>
      <c r="CZ1151" s="195">
        <f t="shared" si="807"/>
        <v>9.9444395318828391</v>
      </c>
      <c r="DA1151" s="195">
        <f t="shared" si="808"/>
        <v>238.74880166422639</v>
      </c>
      <c r="DB1151" s="195">
        <f t="shared" si="809"/>
        <v>2.7714665505010538</v>
      </c>
      <c r="DC1151" s="195">
        <f t="shared" si="810"/>
        <v>162.53548875987389</v>
      </c>
      <c r="DD1151" s="195">
        <f t="shared" si="811"/>
        <v>2.9979081625334101</v>
      </c>
      <c r="DE1151" s="195">
        <f t="shared" si="812"/>
        <v>155.1517584844417</v>
      </c>
      <c r="DF1151" s="195">
        <f t="shared" si="813"/>
        <v>572.14986315345925</v>
      </c>
    </row>
    <row r="1152" spans="89:110" x14ac:dyDescent="0.2">
      <c r="CK1152" s="189">
        <v>1150</v>
      </c>
      <c r="CL1152" s="190">
        <f>'Litter calculation'!G$30+CK1152</f>
        <v>43825</v>
      </c>
      <c r="CM1152" s="193">
        <f t="shared" si="803"/>
        <v>12</v>
      </c>
      <c r="CN1152" s="189">
        <f t="shared" si="797"/>
        <v>0.9</v>
      </c>
      <c r="CO1152" s="194">
        <f t="shared" si="798"/>
        <v>0.45</v>
      </c>
      <c r="CP1152" s="194">
        <f t="shared" si="799"/>
        <v>0.2</v>
      </c>
      <c r="CQ1152" s="189">
        <f t="shared" si="800"/>
        <v>0.36870000000000003</v>
      </c>
      <c r="CR1152" s="189">
        <f t="shared" si="817"/>
        <v>3.687E-2</v>
      </c>
      <c r="CS1152" s="189">
        <f t="shared" si="817"/>
        <v>3.687E-2</v>
      </c>
      <c r="CT1152" s="189">
        <f t="shared" si="801"/>
        <v>2.9389999999999999E-2</v>
      </c>
      <c r="CU1152" s="189">
        <f t="shared" si="818"/>
        <v>2.9390000000000002E-3</v>
      </c>
      <c r="CV1152" s="189">
        <f t="shared" si="818"/>
        <v>2.9390000000000002E-3</v>
      </c>
      <c r="CW1152" s="189">
        <f t="shared" si="802"/>
        <v>4.6999999999999999E-4</v>
      </c>
      <c r="CX1152" s="189">
        <f t="shared" si="819"/>
        <v>4.6999999999999997E-5</v>
      </c>
      <c r="CY1152" s="189">
        <f t="shared" si="819"/>
        <v>4.6999999999999997E-5</v>
      </c>
      <c r="CZ1152" s="195">
        <f t="shared" si="807"/>
        <v>9.9882555507321396</v>
      </c>
      <c r="DA1152" s="195">
        <f t="shared" si="808"/>
        <v>239.20478609311857</v>
      </c>
      <c r="DB1152" s="195">
        <f t="shared" si="809"/>
        <v>2.7799246681689582</v>
      </c>
      <c r="DC1152" s="195">
        <f t="shared" si="810"/>
        <v>162.96125827141981</v>
      </c>
      <c r="DD1152" s="195">
        <f t="shared" si="811"/>
        <v>2.9964842453159042</v>
      </c>
      <c r="DE1152" s="195">
        <f t="shared" si="812"/>
        <v>155.33709252315535</v>
      </c>
      <c r="DF1152" s="195">
        <f t="shared" si="813"/>
        <v>573.26780135191075</v>
      </c>
    </row>
    <row r="1153" spans="89:110" x14ac:dyDescent="0.2">
      <c r="CK1153" s="189">
        <v>1151</v>
      </c>
      <c r="CL1153" s="190">
        <f>'Litter calculation'!G$30+CK1153</f>
        <v>43826</v>
      </c>
      <c r="CM1153" s="193">
        <f t="shared" si="803"/>
        <v>12</v>
      </c>
      <c r="CN1153" s="189">
        <f t="shared" si="797"/>
        <v>0.9</v>
      </c>
      <c r="CO1153" s="194">
        <f t="shared" si="798"/>
        <v>0.45</v>
      </c>
      <c r="CP1153" s="194">
        <f t="shared" si="799"/>
        <v>0.2</v>
      </c>
      <c r="CQ1153" s="189">
        <f t="shared" si="800"/>
        <v>0.36870000000000003</v>
      </c>
      <c r="CR1153" s="189">
        <f t="shared" si="817"/>
        <v>3.687E-2</v>
      </c>
      <c r="CS1153" s="189">
        <f t="shared" si="817"/>
        <v>3.687E-2</v>
      </c>
      <c r="CT1153" s="189">
        <f t="shared" si="801"/>
        <v>2.9389999999999999E-2</v>
      </c>
      <c r="CU1153" s="189">
        <f t="shared" si="818"/>
        <v>2.9390000000000002E-3</v>
      </c>
      <c r="CV1153" s="189">
        <f t="shared" si="818"/>
        <v>2.9390000000000002E-3</v>
      </c>
      <c r="CW1153" s="189">
        <f t="shared" si="802"/>
        <v>4.6999999999999999E-4</v>
      </c>
      <c r="CX1153" s="189">
        <f t="shared" si="819"/>
        <v>4.6999999999999997E-5</v>
      </c>
      <c r="CY1153" s="189">
        <f t="shared" si="819"/>
        <v>4.6999999999999997E-5</v>
      </c>
      <c r="CZ1153" s="195">
        <f t="shared" si="807"/>
        <v>10.030802556281445</v>
      </c>
      <c r="DA1153" s="195">
        <f t="shared" si="808"/>
        <v>239.66055625968477</v>
      </c>
      <c r="DB1153" s="195">
        <f t="shared" si="809"/>
        <v>2.7883579639227065</v>
      </c>
      <c r="DC1153" s="195">
        <f t="shared" si="810"/>
        <v>163.38700777226896</v>
      </c>
      <c r="DD1153" s="195">
        <f t="shared" si="811"/>
        <v>2.9950645068474211</v>
      </c>
      <c r="DE1153" s="195">
        <f t="shared" si="812"/>
        <v>155.52241785137389</v>
      </c>
      <c r="DF1153" s="195">
        <f t="shared" si="813"/>
        <v>574.38420691037913</v>
      </c>
    </row>
    <row r="1154" spans="89:110" x14ac:dyDescent="0.2">
      <c r="CK1154" s="189">
        <v>1152</v>
      </c>
      <c r="CL1154" s="190">
        <f>'Litter calculation'!G$30+CK1154</f>
        <v>43827</v>
      </c>
      <c r="CM1154" s="193">
        <f t="shared" si="803"/>
        <v>12</v>
      </c>
      <c r="CN1154" s="189">
        <f t="shared" si="797"/>
        <v>0.9</v>
      </c>
      <c r="CO1154" s="194">
        <f t="shared" si="798"/>
        <v>0.45</v>
      </c>
      <c r="CP1154" s="194">
        <f t="shared" si="799"/>
        <v>0.2</v>
      </c>
      <c r="CQ1154" s="189">
        <f t="shared" si="800"/>
        <v>0.36870000000000003</v>
      </c>
      <c r="CR1154" s="189">
        <f t="shared" si="817"/>
        <v>3.687E-2</v>
      </c>
      <c r="CS1154" s="189">
        <f t="shared" si="817"/>
        <v>3.687E-2</v>
      </c>
      <c r="CT1154" s="189">
        <f t="shared" si="801"/>
        <v>2.9389999999999999E-2</v>
      </c>
      <c r="CU1154" s="189">
        <f t="shared" si="818"/>
        <v>2.9390000000000002E-3</v>
      </c>
      <c r="CV1154" s="189">
        <f t="shared" si="818"/>
        <v>2.9390000000000002E-3</v>
      </c>
      <c r="CW1154" s="189">
        <f t="shared" si="802"/>
        <v>4.6999999999999999E-4</v>
      </c>
      <c r="CX1154" s="189">
        <f t="shared" si="819"/>
        <v>4.6999999999999997E-5</v>
      </c>
      <c r="CY1154" s="189">
        <f t="shared" si="819"/>
        <v>4.6999999999999997E-5</v>
      </c>
      <c r="CZ1154" s="195">
        <f t="shared" si="807"/>
        <v>10.072117302092531</v>
      </c>
      <c r="DA1154" s="195">
        <f t="shared" si="808"/>
        <v>240.11611226460462</v>
      </c>
      <c r="DB1154" s="195">
        <f t="shared" si="809"/>
        <v>2.7967665106068069</v>
      </c>
      <c r="DC1154" s="195">
        <f t="shared" si="810"/>
        <v>163.81273726336181</v>
      </c>
      <c r="DD1154" s="195">
        <f t="shared" si="811"/>
        <v>2.9936489348646469</v>
      </c>
      <c r="DE1154" s="195">
        <f t="shared" si="812"/>
        <v>155.70773446950668</v>
      </c>
      <c r="DF1154" s="195">
        <f t="shared" si="813"/>
        <v>575.4991167450371</v>
      </c>
    </row>
    <row r="1155" spans="89:110" x14ac:dyDescent="0.2">
      <c r="CK1155" s="189">
        <v>1153</v>
      </c>
      <c r="CL1155" s="190">
        <f>'Litter calculation'!G$30+CK1155</f>
        <v>43828</v>
      </c>
      <c r="CM1155" s="193">
        <f t="shared" si="803"/>
        <v>12</v>
      </c>
      <c r="CN1155" s="189">
        <f t="shared" ref="CN1155:CN1218" si="820">IF($CM1155=12,D$37,IF($CM1155&lt;=2,D$37,IF($CM1155&lt;=5,D$40,IF($CM1155&lt;=8,D$43,D$46))))</f>
        <v>0.9</v>
      </c>
      <c r="CO1155" s="194">
        <f t="shared" ref="CO1155:CO1218" si="821">IF($CM1155=12,D$39,IF($CM1155&lt;=2,D$39,IF($CM1155&lt;=5,D$42,IF($CM1155&lt;=8,D$45,D$48))))</f>
        <v>0.45</v>
      </c>
      <c r="CP1155" s="194">
        <f t="shared" ref="CP1155:CP1218" si="822">IF($CM1155=12,D$38,IF($CM1155&lt;=2,D$38,IF($CM1155&lt;=5,D$41,IF($CM1155&lt;=8,D$44,D$47))))</f>
        <v>0.2</v>
      </c>
      <c r="CQ1155" s="189">
        <f t="shared" ref="CQ1155:CQ1218" si="823">IF($CM1155=12,$D$49,IF($CM1155&lt;=2,$D$49,IF($CM1155&lt;=5,$D$51,IF($CM1155&lt;=8,$D$53,$D$55))))</f>
        <v>0.36870000000000003</v>
      </c>
      <c r="CR1155" s="189">
        <f t="shared" si="817"/>
        <v>3.687E-2</v>
      </c>
      <c r="CS1155" s="189">
        <f t="shared" si="817"/>
        <v>3.687E-2</v>
      </c>
      <c r="CT1155" s="189">
        <f t="shared" ref="CT1155:CT1218" si="824">IF($CM1155=12,$D$57,IF($CM1155&lt;=2,$D$57,IF($CM1155&lt;=5,$D$59,IF($CM1155&lt;=8,$D$61,$D$63))))</f>
        <v>2.9389999999999999E-2</v>
      </c>
      <c r="CU1155" s="189">
        <f t="shared" si="818"/>
        <v>2.9390000000000002E-3</v>
      </c>
      <c r="CV1155" s="189">
        <f t="shared" si="818"/>
        <v>2.9390000000000002E-3</v>
      </c>
      <c r="CW1155" s="189">
        <f t="shared" ref="CW1155:CW1218" si="825">IF($CM1155=12,$D$65,IF($CM1155&lt;=2,$D$65,IF($CM1155&lt;=5,$D$67,IF($CM1155&lt;=8,$D$69,$D$71))))</f>
        <v>4.6999999999999999E-4</v>
      </c>
      <c r="CX1155" s="189">
        <f t="shared" si="819"/>
        <v>4.6999999999999997E-5</v>
      </c>
      <c r="CY1155" s="189">
        <f t="shared" si="819"/>
        <v>4.6999999999999997E-5</v>
      </c>
      <c r="CZ1155" s="195">
        <f t="shared" si="807"/>
        <v>10.112235477258974</v>
      </c>
      <c r="DA1155" s="195">
        <f t="shared" si="808"/>
        <v>240.57145420851043</v>
      </c>
      <c r="DB1155" s="195">
        <f t="shared" si="809"/>
        <v>2.8051503808519924</v>
      </c>
      <c r="DC1155" s="195">
        <f t="shared" si="810"/>
        <v>164.23844674563878</v>
      </c>
      <c r="DD1155" s="195">
        <f t="shared" si="811"/>
        <v>2.9922375171402571</v>
      </c>
      <c r="DE1155" s="195">
        <f t="shared" si="812"/>
        <v>155.8930423779631</v>
      </c>
      <c r="DF1155" s="195">
        <f t="shared" si="813"/>
        <v>576.6125667073635</v>
      </c>
    </row>
    <row r="1156" spans="89:110" x14ac:dyDescent="0.2">
      <c r="CK1156" s="189">
        <v>1154</v>
      </c>
      <c r="CL1156" s="190">
        <f>'Litter calculation'!G$30+CK1156</f>
        <v>43829</v>
      </c>
      <c r="CM1156" s="193">
        <f t="shared" ref="CM1156:CM1219" si="826">MONTH(CL1156)</f>
        <v>12</v>
      </c>
      <c r="CN1156" s="189">
        <f t="shared" si="820"/>
        <v>0.9</v>
      </c>
      <c r="CO1156" s="194">
        <f t="shared" si="821"/>
        <v>0.45</v>
      </c>
      <c r="CP1156" s="194">
        <f t="shared" si="822"/>
        <v>0.2</v>
      </c>
      <c r="CQ1156" s="189">
        <f t="shared" si="823"/>
        <v>0.36870000000000003</v>
      </c>
      <c r="CR1156" s="189">
        <f t="shared" si="817"/>
        <v>3.687E-2</v>
      </c>
      <c r="CS1156" s="189">
        <f t="shared" si="817"/>
        <v>3.687E-2</v>
      </c>
      <c r="CT1156" s="189">
        <f t="shared" si="824"/>
        <v>2.9389999999999999E-2</v>
      </c>
      <c r="CU1156" s="189">
        <f t="shared" si="818"/>
        <v>2.9390000000000002E-3</v>
      </c>
      <c r="CV1156" s="189">
        <f t="shared" si="818"/>
        <v>2.9390000000000002E-3</v>
      </c>
      <c r="CW1156" s="189">
        <f t="shared" si="825"/>
        <v>4.6999999999999999E-4</v>
      </c>
      <c r="CX1156" s="189">
        <f t="shared" si="819"/>
        <v>4.6999999999999997E-5</v>
      </c>
      <c r="CY1156" s="189">
        <f t="shared" si="819"/>
        <v>4.6999999999999997E-5</v>
      </c>
      <c r="CZ1156" s="195">
        <f t="shared" si="807"/>
        <v>10.151191737235612</v>
      </c>
      <c r="DA1156" s="195">
        <f t="shared" si="808"/>
        <v>241.02658219198725</v>
      </c>
      <c r="DB1156" s="195">
        <f t="shared" si="809"/>
        <v>2.8135096470758469</v>
      </c>
      <c r="DC1156" s="195">
        <f t="shared" si="810"/>
        <v>164.66413622004026</v>
      </c>
      <c r="DD1156" s="195">
        <f t="shared" si="811"/>
        <v>2.9908302414828105</v>
      </c>
      <c r="DE1156" s="195">
        <f t="shared" si="812"/>
        <v>156.07834157715249</v>
      </c>
      <c r="DF1156" s="195">
        <f t="shared" si="813"/>
        <v>577.7245916149742</v>
      </c>
    </row>
    <row r="1157" spans="89:110" x14ac:dyDescent="0.2">
      <c r="CK1157" s="189">
        <v>1155</v>
      </c>
      <c r="CL1157" s="190">
        <f>'Litter calculation'!G$30+CK1157</f>
        <v>43830</v>
      </c>
      <c r="CM1157" s="193">
        <f t="shared" si="826"/>
        <v>12</v>
      </c>
      <c r="CN1157" s="189">
        <f t="shared" si="820"/>
        <v>0.9</v>
      </c>
      <c r="CO1157" s="194">
        <f t="shared" si="821"/>
        <v>0.45</v>
      </c>
      <c r="CP1157" s="194">
        <f t="shared" si="822"/>
        <v>0.2</v>
      </c>
      <c r="CQ1157" s="189">
        <f t="shared" si="823"/>
        <v>0.36870000000000003</v>
      </c>
      <c r="CR1157" s="189">
        <f t="shared" si="817"/>
        <v>3.687E-2</v>
      </c>
      <c r="CS1157" s="189">
        <f t="shared" si="817"/>
        <v>3.687E-2</v>
      </c>
      <c r="CT1157" s="189">
        <f t="shared" si="824"/>
        <v>2.9389999999999999E-2</v>
      </c>
      <c r="CU1157" s="189">
        <f t="shared" si="818"/>
        <v>2.9390000000000002E-3</v>
      </c>
      <c r="CV1157" s="189">
        <f t="shared" si="818"/>
        <v>2.9390000000000002E-3</v>
      </c>
      <c r="CW1157" s="189">
        <f t="shared" si="825"/>
        <v>4.6999999999999999E-4</v>
      </c>
      <c r="CX1157" s="189">
        <f t="shared" si="819"/>
        <v>4.6999999999999997E-5</v>
      </c>
      <c r="CY1157" s="189">
        <f t="shared" si="819"/>
        <v>4.6999999999999997E-5</v>
      </c>
      <c r="CZ1157" s="195">
        <f t="shared" si="807"/>
        <v>10.189019733775115</v>
      </c>
      <c r="DA1157" s="195">
        <f t="shared" si="808"/>
        <v>241.48149631557283</v>
      </c>
      <c r="DB1157" s="195">
        <f t="shared" si="809"/>
        <v>2.8218443814834315</v>
      </c>
      <c r="DC1157" s="195">
        <f t="shared" si="810"/>
        <v>165.08980568750661</v>
      </c>
      <c r="DD1157" s="195">
        <f t="shared" si="811"/>
        <v>2.9894270957366436</v>
      </c>
      <c r="DE1157" s="195">
        <f t="shared" si="812"/>
        <v>156.26363206748417</v>
      </c>
      <c r="DF1157" s="195">
        <f t="shared" si="813"/>
        <v>578.83522528155879</v>
      </c>
    </row>
    <row r="1158" spans="89:110" x14ac:dyDescent="0.2">
      <c r="CK1158" s="189">
        <v>1156</v>
      </c>
      <c r="CL1158" s="190">
        <f>'Litter calculation'!G$30+CK1158</f>
        <v>43831</v>
      </c>
      <c r="CM1158" s="193">
        <f t="shared" si="826"/>
        <v>1</v>
      </c>
      <c r="CN1158" s="189">
        <f t="shared" si="820"/>
        <v>0.9</v>
      </c>
      <c r="CO1158" s="194">
        <f t="shared" si="821"/>
        <v>0.45</v>
      </c>
      <c r="CP1158" s="194">
        <f t="shared" si="822"/>
        <v>0.2</v>
      </c>
      <c r="CQ1158" s="189">
        <f t="shared" si="823"/>
        <v>0.36870000000000003</v>
      </c>
      <c r="CR1158" s="189">
        <f t="shared" si="817"/>
        <v>3.687E-2</v>
      </c>
      <c r="CS1158" s="189">
        <f t="shared" si="817"/>
        <v>3.687E-2</v>
      </c>
      <c r="CT1158" s="189">
        <f t="shared" si="824"/>
        <v>2.9389999999999999E-2</v>
      </c>
      <c r="CU1158" s="189">
        <f t="shared" si="818"/>
        <v>2.9390000000000002E-3</v>
      </c>
      <c r="CV1158" s="189">
        <f t="shared" si="818"/>
        <v>2.9390000000000002E-3</v>
      </c>
      <c r="CW1158" s="189">
        <f t="shared" si="825"/>
        <v>4.6999999999999999E-4</v>
      </c>
      <c r="CX1158" s="189">
        <f t="shared" si="819"/>
        <v>4.6999999999999997E-5</v>
      </c>
      <c r="CY1158" s="189">
        <f t="shared" si="819"/>
        <v>4.6999999999999997E-5</v>
      </c>
      <c r="CZ1158" s="195">
        <f t="shared" si="807"/>
        <v>10.225752143997525</v>
      </c>
      <c r="DA1158" s="195">
        <f t="shared" si="808"/>
        <v>241.93619667975773</v>
      </c>
      <c r="DB1158" s="195">
        <f t="shared" si="809"/>
        <v>2.8301546560679087</v>
      </c>
      <c r="DC1158" s="195">
        <f t="shared" si="810"/>
        <v>165.51545514897813</v>
      </c>
      <c r="DD1158" s="195">
        <f t="shared" si="811"/>
        <v>2.9880280677817663</v>
      </c>
      <c r="DE1158" s="195">
        <f t="shared" si="812"/>
        <v>156.44891384936747</v>
      </c>
      <c r="DF1158" s="195">
        <f t="shared" si="813"/>
        <v>579.94450054595063</v>
      </c>
    </row>
    <row r="1159" spans="89:110" x14ac:dyDescent="0.2">
      <c r="CK1159" s="189">
        <v>1157</v>
      </c>
      <c r="CL1159" s="190">
        <f>'Litter calculation'!G$30+CK1159</f>
        <v>43832</v>
      </c>
      <c r="CM1159" s="193">
        <f t="shared" si="826"/>
        <v>1</v>
      </c>
      <c r="CN1159" s="189">
        <f t="shared" si="820"/>
        <v>0.9</v>
      </c>
      <c r="CO1159" s="194">
        <f t="shared" si="821"/>
        <v>0.45</v>
      </c>
      <c r="CP1159" s="194">
        <f t="shared" si="822"/>
        <v>0.2</v>
      </c>
      <c r="CQ1159" s="189">
        <f t="shared" si="823"/>
        <v>0.36870000000000003</v>
      </c>
      <c r="CR1159" s="189">
        <f t="shared" si="817"/>
        <v>3.687E-2</v>
      </c>
      <c r="CS1159" s="189">
        <f t="shared" si="817"/>
        <v>3.687E-2</v>
      </c>
      <c r="CT1159" s="189">
        <f t="shared" si="824"/>
        <v>2.9389999999999999E-2</v>
      </c>
      <c r="CU1159" s="189">
        <f t="shared" si="818"/>
        <v>2.9390000000000002E-3</v>
      </c>
      <c r="CV1159" s="189">
        <f t="shared" si="818"/>
        <v>2.9390000000000002E-3</v>
      </c>
      <c r="CW1159" s="189">
        <f t="shared" si="825"/>
        <v>4.6999999999999999E-4</v>
      </c>
      <c r="CX1159" s="189">
        <f t="shared" si="819"/>
        <v>4.6999999999999997E-5</v>
      </c>
      <c r="CY1159" s="189">
        <f t="shared" si="819"/>
        <v>4.6999999999999997E-5</v>
      </c>
      <c r="CZ1159" s="195">
        <f t="shared" si="807"/>
        <v>10.261420698617867</v>
      </c>
      <c r="DA1159" s="195">
        <f t="shared" si="808"/>
        <v>242.39068338498527</v>
      </c>
      <c r="DB1159" s="195">
        <f t="shared" si="809"/>
        <v>2.8384405426111634</v>
      </c>
      <c r="DC1159" s="195">
        <f t="shared" si="810"/>
        <v>165.9410846053951</v>
      </c>
      <c r="DD1159" s="195">
        <f t="shared" si="811"/>
        <v>2.9866331455337569</v>
      </c>
      <c r="DE1159" s="195">
        <f t="shared" si="812"/>
        <v>156.63418692321167</v>
      </c>
      <c r="DF1159" s="195">
        <f t="shared" si="813"/>
        <v>581.05244930035474</v>
      </c>
    </row>
    <row r="1160" spans="89:110" x14ac:dyDescent="0.2">
      <c r="CK1160" s="189">
        <v>1158</v>
      </c>
      <c r="CL1160" s="190">
        <f>'Litter calculation'!G$30+CK1160</f>
        <v>43833</v>
      </c>
      <c r="CM1160" s="193">
        <f t="shared" si="826"/>
        <v>1</v>
      </c>
      <c r="CN1160" s="189">
        <f t="shared" si="820"/>
        <v>0.9</v>
      </c>
      <c r="CO1160" s="194">
        <f t="shared" si="821"/>
        <v>0.45</v>
      </c>
      <c r="CP1160" s="194">
        <f t="shared" si="822"/>
        <v>0.2</v>
      </c>
      <c r="CQ1160" s="189">
        <f t="shared" si="823"/>
        <v>0.36870000000000003</v>
      </c>
      <c r="CR1160" s="189">
        <f t="shared" si="817"/>
        <v>3.687E-2</v>
      </c>
      <c r="CS1160" s="189">
        <f t="shared" si="817"/>
        <v>3.687E-2</v>
      </c>
      <c r="CT1160" s="189">
        <f t="shared" si="824"/>
        <v>2.9389999999999999E-2</v>
      </c>
      <c r="CU1160" s="189">
        <f t="shared" si="818"/>
        <v>2.9390000000000002E-3</v>
      </c>
      <c r="CV1160" s="189">
        <f t="shared" si="818"/>
        <v>2.9390000000000002E-3</v>
      </c>
      <c r="CW1160" s="189">
        <f t="shared" si="825"/>
        <v>4.6999999999999999E-4</v>
      </c>
      <c r="CX1160" s="189">
        <f t="shared" si="819"/>
        <v>4.6999999999999997E-5</v>
      </c>
      <c r="CY1160" s="189">
        <f t="shared" si="819"/>
        <v>4.6999999999999997E-5</v>
      </c>
      <c r="CZ1160" s="195">
        <f t="shared" si="807"/>
        <v>10.296056209356232</v>
      </c>
      <c r="DA1160" s="195">
        <f t="shared" si="808"/>
        <v>242.84495653165152</v>
      </c>
      <c r="DB1160" s="195">
        <f t="shared" si="809"/>
        <v>2.8467021126844236</v>
      </c>
      <c r="DC1160" s="195">
        <f t="shared" si="810"/>
        <v>166.36669405769771</v>
      </c>
      <c r="DD1160" s="195">
        <f t="shared" si="811"/>
        <v>2.9852423169436575</v>
      </c>
      <c r="DE1160" s="195">
        <f t="shared" si="812"/>
        <v>156.81945128942601</v>
      </c>
      <c r="DF1160" s="195">
        <f t="shared" si="813"/>
        <v>582.15910251775949</v>
      </c>
    </row>
    <row r="1161" spans="89:110" x14ac:dyDescent="0.2">
      <c r="CK1161" s="189">
        <v>1159</v>
      </c>
      <c r="CL1161" s="190">
        <f>'Litter calculation'!G$30+CK1161</f>
        <v>43834</v>
      </c>
      <c r="CM1161" s="193">
        <f t="shared" si="826"/>
        <v>1</v>
      </c>
      <c r="CN1161" s="189">
        <f t="shared" si="820"/>
        <v>0.9</v>
      </c>
      <c r="CO1161" s="194">
        <f t="shared" si="821"/>
        <v>0.45</v>
      </c>
      <c r="CP1161" s="194">
        <f t="shared" si="822"/>
        <v>0.2</v>
      </c>
      <c r="CQ1161" s="189">
        <f t="shared" si="823"/>
        <v>0.36870000000000003</v>
      </c>
      <c r="CR1161" s="189">
        <f t="shared" si="817"/>
        <v>3.687E-2</v>
      </c>
      <c r="CS1161" s="189">
        <f t="shared" si="817"/>
        <v>3.687E-2</v>
      </c>
      <c r="CT1161" s="189">
        <f t="shared" si="824"/>
        <v>2.9389999999999999E-2</v>
      </c>
      <c r="CU1161" s="189">
        <f t="shared" si="818"/>
        <v>2.9390000000000002E-3</v>
      </c>
      <c r="CV1161" s="189">
        <f t="shared" si="818"/>
        <v>2.9390000000000002E-3</v>
      </c>
      <c r="CW1161" s="189">
        <f t="shared" si="825"/>
        <v>4.6999999999999999E-4</v>
      </c>
      <c r="CX1161" s="189">
        <f t="shared" si="819"/>
        <v>4.6999999999999997E-5</v>
      </c>
      <c r="CY1161" s="189">
        <f t="shared" si="819"/>
        <v>4.6999999999999997E-5</v>
      </c>
      <c r="CZ1161" s="195">
        <f t="shared" si="807"/>
        <v>10.329688595553998</v>
      </c>
      <c r="DA1161" s="195">
        <f t="shared" si="808"/>
        <v>243.29901622010544</v>
      </c>
      <c r="DB1161" s="195">
        <f t="shared" si="809"/>
        <v>2.8549394376488775</v>
      </c>
      <c r="DC1161" s="195">
        <f t="shared" si="810"/>
        <v>166.79228350682615</v>
      </c>
      <c r="DD1161" s="195">
        <f t="shared" si="811"/>
        <v>2.9838555699978699</v>
      </c>
      <c r="DE1161" s="195">
        <f t="shared" si="812"/>
        <v>157.00470694841977</v>
      </c>
      <c r="DF1161" s="195">
        <f t="shared" si="813"/>
        <v>583.2644902785521</v>
      </c>
    </row>
    <row r="1162" spans="89:110" x14ac:dyDescent="0.2">
      <c r="CK1162" s="189">
        <v>1160</v>
      </c>
      <c r="CL1162" s="190">
        <f>'Litter calculation'!G$30+CK1162</f>
        <v>43835</v>
      </c>
      <c r="CM1162" s="193">
        <f t="shared" si="826"/>
        <v>1</v>
      </c>
      <c r="CN1162" s="189">
        <f t="shared" si="820"/>
        <v>0.9</v>
      </c>
      <c r="CO1162" s="194">
        <f t="shared" si="821"/>
        <v>0.45</v>
      </c>
      <c r="CP1162" s="194">
        <f t="shared" si="822"/>
        <v>0.2</v>
      </c>
      <c r="CQ1162" s="189">
        <f t="shared" si="823"/>
        <v>0.36870000000000003</v>
      </c>
      <c r="CR1162" s="189">
        <f t="shared" si="817"/>
        <v>3.687E-2</v>
      </c>
      <c r="CS1162" s="189">
        <f t="shared" si="817"/>
        <v>3.687E-2</v>
      </c>
      <c r="CT1162" s="189">
        <f t="shared" si="824"/>
        <v>2.9389999999999999E-2</v>
      </c>
      <c r="CU1162" s="189">
        <f t="shared" si="818"/>
        <v>2.9390000000000002E-3</v>
      </c>
      <c r="CV1162" s="189">
        <f t="shared" si="818"/>
        <v>2.9390000000000002E-3</v>
      </c>
      <c r="CW1162" s="189">
        <f t="shared" si="825"/>
        <v>4.6999999999999999E-4</v>
      </c>
      <c r="CX1162" s="189">
        <f t="shared" si="819"/>
        <v>4.6999999999999997E-5</v>
      </c>
      <c r="CY1162" s="189">
        <f t="shared" si="819"/>
        <v>4.6999999999999997E-5</v>
      </c>
      <c r="CZ1162" s="195">
        <f t="shared" si="807"/>
        <v>10.362346910019179</v>
      </c>
      <c r="DA1162" s="195">
        <f t="shared" si="808"/>
        <v>243.75286255064884</v>
      </c>
      <c r="DB1162" s="195">
        <f t="shared" si="809"/>
        <v>2.8631525886562916</v>
      </c>
      <c r="DC1162" s="195">
        <f t="shared" si="810"/>
        <v>167.21785295372052</v>
      </c>
      <c r="DD1162" s="195">
        <f t="shared" si="811"/>
        <v>2.9824728927180528</v>
      </c>
      <c r="DE1162" s="195">
        <f t="shared" si="812"/>
        <v>157.18995390060218</v>
      </c>
      <c r="DF1162" s="195">
        <f t="shared" si="813"/>
        <v>584.36864179636507</v>
      </c>
    </row>
    <row r="1163" spans="89:110" x14ac:dyDescent="0.2">
      <c r="CK1163" s="189">
        <v>1161</v>
      </c>
      <c r="CL1163" s="190">
        <f>'Litter calculation'!G$30+CK1163</f>
        <v>43836</v>
      </c>
      <c r="CM1163" s="193">
        <f t="shared" si="826"/>
        <v>1</v>
      </c>
      <c r="CN1163" s="189">
        <f t="shared" si="820"/>
        <v>0.9</v>
      </c>
      <c r="CO1163" s="194">
        <f t="shared" si="821"/>
        <v>0.45</v>
      </c>
      <c r="CP1163" s="194">
        <f t="shared" si="822"/>
        <v>0.2</v>
      </c>
      <c r="CQ1163" s="189">
        <f t="shared" si="823"/>
        <v>0.36870000000000003</v>
      </c>
      <c r="CR1163" s="189">
        <f t="shared" ref="CR1163:CS1182" si="827">IF($CM1163=12,$D$50,IF($CM1163&lt;=2,$D$50,IF($CM1163&lt;=5,$D$52,IF($CM1163&lt;=8,$D$54,$D$56))))</f>
        <v>3.687E-2</v>
      </c>
      <c r="CS1163" s="189">
        <f t="shared" si="827"/>
        <v>3.687E-2</v>
      </c>
      <c r="CT1163" s="189">
        <f t="shared" si="824"/>
        <v>2.9389999999999999E-2</v>
      </c>
      <c r="CU1163" s="189">
        <f t="shared" ref="CU1163:CV1182" si="828">IF($CM1163=12,$D$58,IF($CM1163&lt;=2,$D$58,IF($CM1163&lt;=5,$D$60,IF($CM1163&lt;=8,$D$62,$D$64))))</f>
        <v>2.9390000000000002E-3</v>
      </c>
      <c r="CV1163" s="189">
        <f t="shared" si="828"/>
        <v>2.9390000000000002E-3</v>
      </c>
      <c r="CW1163" s="189">
        <f t="shared" si="825"/>
        <v>4.6999999999999999E-4</v>
      </c>
      <c r="CX1163" s="189">
        <f t="shared" ref="CX1163:CY1182" si="829">IF($CM1163=12,$D$66,IF($CM1163&lt;=2,$D$66,IF($CM1163&lt;=5,$D$68,IF($CM1163&lt;=8,$D$70,$D$72))))</f>
        <v>4.6999999999999997E-5</v>
      </c>
      <c r="CY1163" s="189">
        <f t="shared" si="829"/>
        <v>4.6999999999999997E-5</v>
      </c>
      <c r="CZ1163" s="195">
        <f t="shared" si="807"/>
        <v>10.394059364123237</v>
      </c>
      <c r="DA1163" s="195">
        <f t="shared" si="808"/>
        <v>244.20649562353637</v>
      </c>
      <c r="DB1163" s="195">
        <f t="shared" si="809"/>
        <v>2.8713416366496238</v>
      </c>
      <c r="DC1163" s="195">
        <f t="shared" si="810"/>
        <v>167.64340239932093</v>
      </c>
      <c r="DD1163" s="195">
        <f t="shared" si="811"/>
        <v>2.9810942731610166</v>
      </c>
      <c r="DE1163" s="195">
        <f t="shared" si="812"/>
        <v>157.37519214638243</v>
      </c>
      <c r="DF1163" s="195">
        <f t="shared" si="813"/>
        <v>585.47158544317369</v>
      </c>
    </row>
    <row r="1164" spans="89:110" x14ac:dyDescent="0.2">
      <c r="CK1164" s="189">
        <v>1162</v>
      </c>
      <c r="CL1164" s="190">
        <f>'Litter calculation'!G$30+CK1164</f>
        <v>43837</v>
      </c>
      <c r="CM1164" s="193">
        <f t="shared" si="826"/>
        <v>1</v>
      </c>
      <c r="CN1164" s="189">
        <f t="shared" si="820"/>
        <v>0.9</v>
      </c>
      <c r="CO1164" s="194">
        <f t="shared" si="821"/>
        <v>0.45</v>
      </c>
      <c r="CP1164" s="194">
        <f t="shared" si="822"/>
        <v>0.2</v>
      </c>
      <c r="CQ1164" s="189">
        <f t="shared" si="823"/>
        <v>0.36870000000000003</v>
      </c>
      <c r="CR1164" s="189">
        <f t="shared" si="827"/>
        <v>3.687E-2</v>
      </c>
      <c r="CS1164" s="189">
        <f t="shared" si="827"/>
        <v>3.687E-2</v>
      </c>
      <c r="CT1164" s="189">
        <f t="shared" si="824"/>
        <v>2.9389999999999999E-2</v>
      </c>
      <c r="CU1164" s="189">
        <f t="shared" si="828"/>
        <v>2.9390000000000002E-3</v>
      </c>
      <c r="CV1164" s="189">
        <f t="shared" si="828"/>
        <v>2.9390000000000002E-3</v>
      </c>
      <c r="CW1164" s="189">
        <f t="shared" si="825"/>
        <v>4.6999999999999999E-4</v>
      </c>
      <c r="CX1164" s="189">
        <f t="shared" si="829"/>
        <v>4.6999999999999997E-5</v>
      </c>
      <c r="CY1164" s="189">
        <f t="shared" si="829"/>
        <v>4.6999999999999997E-5</v>
      </c>
      <c r="CZ1164" s="195">
        <f t="shared" si="807"/>
        <v>10.424853352171034</v>
      </c>
      <c r="DA1164" s="195">
        <f t="shared" si="808"/>
        <v>244.65991553897555</v>
      </c>
      <c r="DB1164" s="195">
        <f t="shared" si="809"/>
        <v>2.8795066523636366</v>
      </c>
      <c r="DC1164" s="195">
        <f t="shared" si="810"/>
        <v>168.06893184456743</v>
      </c>
      <c r="DD1164" s="195">
        <f t="shared" si="811"/>
        <v>2.9797196994186215</v>
      </c>
      <c r="DE1164" s="195">
        <f t="shared" si="812"/>
        <v>157.56042168616972</v>
      </c>
      <c r="DF1164" s="195">
        <f t="shared" si="813"/>
        <v>586.573348773666</v>
      </c>
    </row>
    <row r="1165" spans="89:110" x14ac:dyDescent="0.2">
      <c r="CK1165" s="189">
        <v>1163</v>
      </c>
      <c r="CL1165" s="190">
        <f>'Litter calculation'!G$30+CK1165</f>
        <v>43838</v>
      </c>
      <c r="CM1165" s="193">
        <f t="shared" si="826"/>
        <v>1</v>
      </c>
      <c r="CN1165" s="189">
        <f t="shared" si="820"/>
        <v>0.9</v>
      </c>
      <c r="CO1165" s="194">
        <f t="shared" si="821"/>
        <v>0.45</v>
      </c>
      <c r="CP1165" s="194">
        <f t="shared" si="822"/>
        <v>0.2</v>
      </c>
      <c r="CQ1165" s="189">
        <f t="shared" si="823"/>
        <v>0.36870000000000003</v>
      </c>
      <c r="CR1165" s="189">
        <f t="shared" si="827"/>
        <v>3.687E-2</v>
      </c>
      <c r="CS1165" s="189">
        <f t="shared" si="827"/>
        <v>3.687E-2</v>
      </c>
      <c r="CT1165" s="189">
        <f t="shared" si="824"/>
        <v>2.9389999999999999E-2</v>
      </c>
      <c r="CU1165" s="189">
        <f t="shared" si="828"/>
        <v>2.9390000000000002E-3</v>
      </c>
      <c r="CV1165" s="189">
        <f t="shared" si="828"/>
        <v>2.9390000000000002E-3</v>
      </c>
      <c r="CW1165" s="189">
        <f t="shared" si="825"/>
        <v>4.6999999999999999E-4</v>
      </c>
      <c r="CX1165" s="189">
        <f t="shared" si="829"/>
        <v>4.6999999999999997E-5</v>
      </c>
      <c r="CY1165" s="189">
        <f t="shared" si="829"/>
        <v>4.6999999999999997E-5</v>
      </c>
      <c r="CZ1165" s="195">
        <f t="shared" si="807"/>
        <v>10.454755475064971</v>
      </c>
      <c r="DA1165" s="195">
        <f t="shared" si="808"/>
        <v>245.11312239712686</v>
      </c>
      <c r="DB1165" s="195">
        <f t="shared" si="809"/>
        <v>2.8876477063255086</v>
      </c>
      <c r="DC1165" s="195">
        <f t="shared" si="810"/>
        <v>168.49444129039998</v>
      </c>
      <c r="DD1165" s="195">
        <f t="shared" si="811"/>
        <v>2.9783491596176748</v>
      </c>
      <c r="DE1165" s="195">
        <f t="shared" si="812"/>
        <v>157.74564252037322</v>
      </c>
      <c r="DF1165" s="195">
        <f t="shared" si="813"/>
        <v>587.6739585489081</v>
      </c>
    </row>
    <row r="1166" spans="89:110" x14ac:dyDescent="0.2">
      <c r="CK1166" s="189">
        <v>1164</v>
      </c>
      <c r="CL1166" s="190">
        <f>'Litter calculation'!G$30+CK1166</f>
        <v>43839</v>
      </c>
      <c r="CM1166" s="193">
        <f t="shared" si="826"/>
        <v>1</v>
      </c>
      <c r="CN1166" s="189">
        <f t="shared" si="820"/>
        <v>0.9</v>
      </c>
      <c r="CO1166" s="194">
        <f t="shared" si="821"/>
        <v>0.45</v>
      </c>
      <c r="CP1166" s="194">
        <f t="shared" si="822"/>
        <v>0.2</v>
      </c>
      <c r="CQ1166" s="189">
        <f t="shared" si="823"/>
        <v>0.36870000000000003</v>
      </c>
      <c r="CR1166" s="189">
        <f t="shared" si="827"/>
        <v>3.687E-2</v>
      </c>
      <c r="CS1166" s="189">
        <f t="shared" si="827"/>
        <v>3.687E-2</v>
      </c>
      <c r="CT1166" s="189">
        <f t="shared" si="824"/>
        <v>2.9389999999999999E-2</v>
      </c>
      <c r="CU1166" s="189">
        <f t="shared" si="828"/>
        <v>2.9390000000000002E-3</v>
      </c>
      <c r="CV1166" s="189">
        <f t="shared" si="828"/>
        <v>2.9390000000000002E-3</v>
      </c>
      <c r="CW1166" s="189">
        <f t="shared" si="825"/>
        <v>4.6999999999999999E-4</v>
      </c>
      <c r="CX1166" s="189">
        <f t="shared" si="829"/>
        <v>4.6999999999999997E-5</v>
      </c>
      <c r="CY1166" s="189">
        <f t="shared" si="829"/>
        <v>4.6999999999999997E-5</v>
      </c>
      <c r="CZ1166" s="195">
        <f t="shared" si="807"/>
        <v>10.483791563283759</v>
      </c>
      <c r="DA1166" s="195">
        <f t="shared" si="808"/>
        <v>245.56611629810371</v>
      </c>
      <c r="DB1166" s="195">
        <f t="shared" si="809"/>
        <v>2.8957648688554429</v>
      </c>
      <c r="DC1166" s="195">
        <f t="shared" si="810"/>
        <v>168.91993073775853</v>
      </c>
      <c r="DD1166" s="195">
        <f t="shared" si="811"/>
        <v>2.9769826419198275</v>
      </c>
      <c r="DE1166" s="195">
        <f t="shared" si="812"/>
        <v>157.93085464940208</v>
      </c>
      <c r="DF1166" s="195">
        <f t="shared" si="813"/>
        <v>588.77344075932342</v>
      </c>
    </row>
    <row r="1167" spans="89:110" x14ac:dyDescent="0.2">
      <c r="CK1167" s="189">
        <v>1165</v>
      </c>
      <c r="CL1167" s="190">
        <f>'Litter calculation'!G$30+CK1167</f>
        <v>43840</v>
      </c>
      <c r="CM1167" s="193">
        <f t="shared" si="826"/>
        <v>1</v>
      </c>
      <c r="CN1167" s="189">
        <f t="shared" si="820"/>
        <v>0.9</v>
      </c>
      <c r="CO1167" s="194">
        <f t="shared" si="821"/>
        <v>0.45</v>
      </c>
      <c r="CP1167" s="194">
        <f t="shared" si="822"/>
        <v>0.2</v>
      </c>
      <c r="CQ1167" s="189">
        <f t="shared" si="823"/>
        <v>0.36870000000000003</v>
      </c>
      <c r="CR1167" s="189">
        <f t="shared" si="827"/>
        <v>3.687E-2</v>
      </c>
      <c r="CS1167" s="189">
        <f t="shared" si="827"/>
        <v>3.687E-2</v>
      </c>
      <c r="CT1167" s="189">
        <f t="shared" si="824"/>
        <v>2.9389999999999999E-2</v>
      </c>
      <c r="CU1167" s="189">
        <f t="shared" si="828"/>
        <v>2.9390000000000002E-3</v>
      </c>
      <c r="CV1167" s="189">
        <f t="shared" si="828"/>
        <v>2.9390000000000002E-3</v>
      </c>
      <c r="CW1167" s="189">
        <f t="shared" si="825"/>
        <v>4.6999999999999999E-4</v>
      </c>
      <c r="CX1167" s="189">
        <f t="shared" si="829"/>
        <v>4.6999999999999997E-5</v>
      </c>
      <c r="CY1167" s="189">
        <f t="shared" si="829"/>
        <v>4.6999999999999997E-5</v>
      </c>
      <c r="CZ1167" s="195">
        <f t="shared" si="807"/>
        <v>10.511986699195671</v>
      </c>
      <c r="DA1167" s="195">
        <f t="shared" si="808"/>
        <v>246.01889734197243</v>
      </c>
      <c r="DB1167" s="195">
        <f t="shared" si="809"/>
        <v>2.9038582100672756</v>
      </c>
      <c r="DC1167" s="195">
        <f t="shared" si="810"/>
        <v>169.34540018758301</v>
      </c>
      <c r="DD1167" s="195">
        <f t="shared" si="811"/>
        <v>2.9756201345214723</v>
      </c>
      <c r="DE1167" s="195">
        <f t="shared" si="812"/>
        <v>158.11605807366544</v>
      </c>
      <c r="DF1167" s="195">
        <f t="shared" si="813"/>
        <v>589.87182064700528</v>
      </c>
    </row>
    <row r="1168" spans="89:110" x14ac:dyDescent="0.2">
      <c r="CK1168" s="189">
        <v>1166</v>
      </c>
      <c r="CL1168" s="190">
        <f>'Litter calculation'!G$30+CK1168</f>
        <v>43841</v>
      </c>
      <c r="CM1168" s="193">
        <f t="shared" si="826"/>
        <v>1</v>
      </c>
      <c r="CN1168" s="189">
        <f t="shared" si="820"/>
        <v>0.9</v>
      </c>
      <c r="CO1168" s="194">
        <f t="shared" si="821"/>
        <v>0.45</v>
      </c>
      <c r="CP1168" s="194">
        <f t="shared" si="822"/>
        <v>0.2</v>
      </c>
      <c r="CQ1168" s="189">
        <f t="shared" si="823"/>
        <v>0.36870000000000003</v>
      </c>
      <c r="CR1168" s="189">
        <f t="shared" si="827"/>
        <v>3.687E-2</v>
      </c>
      <c r="CS1168" s="189">
        <f t="shared" si="827"/>
        <v>3.687E-2</v>
      </c>
      <c r="CT1168" s="189">
        <f t="shared" si="824"/>
        <v>2.9389999999999999E-2</v>
      </c>
      <c r="CU1168" s="189">
        <f t="shared" si="828"/>
        <v>2.9390000000000002E-3</v>
      </c>
      <c r="CV1168" s="189">
        <f t="shared" si="828"/>
        <v>2.9390000000000002E-3</v>
      </c>
      <c r="CW1168" s="189">
        <f t="shared" si="825"/>
        <v>4.6999999999999999E-4</v>
      </c>
      <c r="CX1168" s="189">
        <f t="shared" si="829"/>
        <v>4.6999999999999997E-5</v>
      </c>
      <c r="CY1168" s="189">
        <f t="shared" si="829"/>
        <v>4.6999999999999997E-5</v>
      </c>
      <c r="CZ1168" s="195">
        <f t="shared" si="807"/>
        <v>10.539365238725548</v>
      </c>
      <c r="DA1168" s="195">
        <f t="shared" si="808"/>
        <v>246.47146562875236</v>
      </c>
      <c r="DB1168" s="195">
        <f t="shared" si="809"/>
        <v>2.9119277998690802</v>
      </c>
      <c r="DC1168" s="195">
        <f t="shared" si="810"/>
        <v>169.77084964081328</v>
      </c>
      <c r="DD1168" s="195">
        <f t="shared" si="811"/>
        <v>2.974261625653642</v>
      </c>
      <c r="DE1168" s="195">
        <f t="shared" si="812"/>
        <v>158.30125279357242</v>
      </c>
      <c r="DF1168" s="195">
        <f t="shared" si="813"/>
        <v>590.96912272738632</v>
      </c>
    </row>
    <row r="1169" spans="89:110" x14ac:dyDescent="0.2">
      <c r="CK1169" s="189">
        <v>1167</v>
      </c>
      <c r="CL1169" s="190">
        <f>'Litter calculation'!G$30+CK1169</f>
        <v>43842</v>
      </c>
      <c r="CM1169" s="193">
        <f t="shared" si="826"/>
        <v>1</v>
      </c>
      <c r="CN1169" s="189">
        <f t="shared" si="820"/>
        <v>0.9</v>
      </c>
      <c r="CO1169" s="194">
        <f t="shared" si="821"/>
        <v>0.45</v>
      </c>
      <c r="CP1169" s="194">
        <f t="shared" si="822"/>
        <v>0.2</v>
      </c>
      <c r="CQ1169" s="189">
        <f t="shared" si="823"/>
        <v>0.36870000000000003</v>
      </c>
      <c r="CR1169" s="189">
        <f t="shared" si="827"/>
        <v>3.687E-2</v>
      </c>
      <c r="CS1169" s="189">
        <f t="shared" si="827"/>
        <v>3.687E-2</v>
      </c>
      <c r="CT1169" s="189">
        <f t="shared" si="824"/>
        <v>2.9389999999999999E-2</v>
      </c>
      <c r="CU1169" s="189">
        <f t="shared" si="828"/>
        <v>2.9390000000000002E-3</v>
      </c>
      <c r="CV1169" s="189">
        <f t="shared" si="828"/>
        <v>2.9390000000000002E-3</v>
      </c>
      <c r="CW1169" s="189">
        <f t="shared" si="825"/>
        <v>4.6999999999999999E-4</v>
      </c>
      <c r="CX1169" s="189">
        <f t="shared" si="829"/>
        <v>4.6999999999999997E-5</v>
      </c>
      <c r="CY1169" s="189">
        <f t="shared" si="829"/>
        <v>4.6999999999999997E-5</v>
      </c>
      <c r="CZ1169" s="195">
        <f t="shared" si="807"/>
        <v>10.565950832394293</v>
      </c>
      <c r="DA1169" s="195">
        <f t="shared" si="808"/>
        <v>246.92382125841584</v>
      </c>
      <c r="DB1169" s="195">
        <f t="shared" si="809"/>
        <v>2.9199737079637726</v>
      </c>
      <c r="DC1169" s="195">
        <f t="shared" si="810"/>
        <v>170.19627909838914</v>
      </c>
      <c r="DD1169" s="195">
        <f t="shared" si="811"/>
        <v>2.9729071035819077</v>
      </c>
      <c r="DE1169" s="195">
        <f t="shared" si="812"/>
        <v>158.4864388095321</v>
      </c>
      <c r="DF1169" s="195">
        <f t="shared" si="813"/>
        <v>592.06537081027705</v>
      </c>
    </row>
    <row r="1170" spans="89:110" x14ac:dyDescent="0.2">
      <c r="CK1170" s="189">
        <v>1168</v>
      </c>
      <c r="CL1170" s="190">
        <f>'Litter calculation'!G$30+CK1170</f>
        <v>43843</v>
      </c>
      <c r="CM1170" s="193">
        <f t="shared" si="826"/>
        <v>1</v>
      </c>
      <c r="CN1170" s="189">
        <f t="shared" si="820"/>
        <v>0.9</v>
      </c>
      <c r="CO1170" s="194">
        <f t="shared" si="821"/>
        <v>0.45</v>
      </c>
      <c r="CP1170" s="194">
        <f t="shared" si="822"/>
        <v>0.2</v>
      </c>
      <c r="CQ1170" s="189">
        <f t="shared" si="823"/>
        <v>0.36870000000000003</v>
      </c>
      <c r="CR1170" s="189">
        <f t="shared" si="827"/>
        <v>3.687E-2</v>
      </c>
      <c r="CS1170" s="189">
        <f t="shared" si="827"/>
        <v>3.687E-2</v>
      </c>
      <c r="CT1170" s="189">
        <f t="shared" si="824"/>
        <v>2.9389999999999999E-2</v>
      </c>
      <c r="CU1170" s="189">
        <f t="shared" si="828"/>
        <v>2.9390000000000002E-3</v>
      </c>
      <c r="CV1170" s="189">
        <f t="shared" si="828"/>
        <v>2.9390000000000002E-3</v>
      </c>
      <c r="CW1170" s="189">
        <f t="shared" si="825"/>
        <v>4.6999999999999999E-4</v>
      </c>
      <c r="CX1170" s="189">
        <f t="shared" si="829"/>
        <v>4.6999999999999997E-5</v>
      </c>
      <c r="CY1170" s="189">
        <f t="shared" si="829"/>
        <v>4.6999999999999997E-5</v>
      </c>
      <c r="CZ1170" s="195">
        <f t="shared" si="807"/>
        <v>10.59176644574899</v>
      </c>
      <c r="DA1170" s="195">
        <f t="shared" si="808"/>
        <v>247.37596433088822</v>
      </c>
      <c r="DB1170" s="195">
        <f t="shared" si="809"/>
        <v>2.9279960038497115</v>
      </c>
      <c r="DC1170" s="195">
        <f t="shared" si="810"/>
        <v>170.62168856125038</v>
      </c>
      <c r="DD1170" s="195">
        <f t="shared" si="811"/>
        <v>2.9715565566062772</v>
      </c>
      <c r="DE1170" s="195">
        <f t="shared" si="812"/>
        <v>158.67161612195358</v>
      </c>
      <c r="DF1170" s="195">
        <f t="shared" si="813"/>
        <v>593.16058802029715</v>
      </c>
    </row>
    <row r="1171" spans="89:110" x14ac:dyDescent="0.2">
      <c r="CK1171" s="189">
        <v>1169</v>
      </c>
      <c r="CL1171" s="190">
        <f>'Litter calculation'!G$30+CK1171</f>
        <v>43844</v>
      </c>
      <c r="CM1171" s="193">
        <f t="shared" si="826"/>
        <v>1</v>
      </c>
      <c r="CN1171" s="189">
        <f t="shared" si="820"/>
        <v>0.9</v>
      </c>
      <c r="CO1171" s="194">
        <f t="shared" si="821"/>
        <v>0.45</v>
      </c>
      <c r="CP1171" s="194">
        <f t="shared" si="822"/>
        <v>0.2</v>
      </c>
      <c r="CQ1171" s="189">
        <f t="shared" si="823"/>
        <v>0.36870000000000003</v>
      </c>
      <c r="CR1171" s="189">
        <f t="shared" si="827"/>
        <v>3.687E-2</v>
      </c>
      <c r="CS1171" s="189">
        <f t="shared" si="827"/>
        <v>3.687E-2</v>
      </c>
      <c r="CT1171" s="189">
        <f t="shared" si="824"/>
        <v>2.9389999999999999E-2</v>
      </c>
      <c r="CU1171" s="189">
        <f t="shared" si="828"/>
        <v>2.9390000000000002E-3</v>
      </c>
      <c r="CV1171" s="189">
        <f t="shared" si="828"/>
        <v>2.9390000000000002E-3</v>
      </c>
      <c r="CW1171" s="189">
        <f t="shared" si="825"/>
        <v>4.6999999999999999E-4</v>
      </c>
      <c r="CX1171" s="189">
        <f t="shared" si="829"/>
        <v>4.6999999999999997E-5</v>
      </c>
      <c r="CY1171" s="189">
        <f t="shared" si="829"/>
        <v>4.6999999999999997E-5</v>
      </c>
      <c r="CZ1171" s="195">
        <f t="shared" si="807"/>
        <v>10.616834379201336</v>
      </c>
      <c r="DA1171" s="195">
        <f t="shared" si="808"/>
        <v>247.82789494604793</v>
      </c>
      <c r="DB1171" s="195">
        <f t="shared" si="809"/>
        <v>2.9359947568213007</v>
      </c>
      <c r="DC1171" s="195">
        <f t="shared" si="810"/>
        <v>171.04707803033671</v>
      </c>
      <c r="DD1171" s="195">
        <f t="shared" si="811"/>
        <v>2.970209973061094</v>
      </c>
      <c r="DE1171" s="195">
        <f t="shared" si="812"/>
        <v>158.85678473124588</v>
      </c>
      <c r="DF1171" s="195">
        <f t="shared" si="813"/>
        <v>594.25479681671425</v>
      </c>
    </row>
    <row r="1172" spans="89:110" x14ac:dyDescent="0.2">
      <c r="CK1172" s="189">
        <v>1170</v>
      </c>
      <c r="CL1172" s="190">
        <f>'Litter calculation'!G$30+CK1172</f>
        <v>43845</v>
      </c>
      <c r="CM1172" s="193">
        <f t="shared" si="826"/>
        <v>1</v>
      </c>
      <c r="CN1172" s="189">
        <f t="shared" si="820"/>
        <v>0.9</v>
      </c>
      <c r="CO1172" s="194">
        <f t="shared" si="821"/>
        <v>0.45</v>
      </c>
      <c r="CP1172" s="194">
        <f t="shared" si="822"/>
        <v>0.2</v>
      </c>
      <c r="CQ1172" s="189">
        <f t="shared" si="823"/>
        <v>0.36870000000000003</v>
      </c>
      <c r="CR1172" s="189">
        <f t="shared" si="827"/>
        <v>3.687E-2</v>
      </c>
      <c r="CS1172" s="189">
        <f t="shared" si="827"/>
        <v>3.687E-2</v>
      </c>
      <c r="CT1172" s="189">
        <f t="shared" si="824"/>
        <v>2.9389999999999999E-2</v>
      </c>
      <c r="CU1172" s="189">
        <f t="shared" si="828"/>
        <v>2.9390000000000002E-3</v>
      </c>
      <c r="CV1172" s="189">
        <f t="shared" si="828"/>
        <v>2.9390000000000002E-3</v>
      </c>
      <c r="CW1172" s="189">
        <f t="shared" si="825"/>
        <v>4.6999999999999999E-4</v>
      </c>
      <c r="CX1172" s="189">
        <f t="shared" si="829"/>
        <v>4.6999999999999997E-5</v>
      </c>
      <c r="CY1172" s="189">
        <f t="shared" si="829"/>
        <v>4.6999999999999997E-5</v>
      </c>
      <c r="CZ1172" s="195">
        <f t="shared" si="807"/>
        <v>10.641176287291501</v>
      </c>
      <c r="DA1172" s="195">
        <f t="shared" si="808"/>
        <v>248.27961320372643</v>
      </c>
      <c r="DB1172" s="195">
        <f t="shared" si="809"/>
        <v>2.9439700359695866</v>
      </c>
      <c r="DC1172" s="195">
        <f t="shared" si="810"/>
        <v>171.47244750658783</v>
      </c>
      <c r="DD1172" s="195">
        <f t="shared" si="811"/>
        <v>2.9688673413149371</v>
      </c>
      <c r="DE1172" s="195">
        <f t="shared" si="812"/>
        <v>159.04194463781806</v>
      </c>
      <c r="DF1172" s="195">
        <f t="shared" si="813"/>
        <v>595.34801901270828</v>
      </c>
    </row>
    <row r="1173" spans="89:110" x14ac:dyDescent="0.2">
      <c r="CK1173" s="189">
        <v>1171</v>
      </c>
      <c r="CL1173" s="190">
        <f>'Litter calculation'!G$30+CK1173</f>
        <v>43846</v>
      </c>
      <c r="CM1173" s="193">
        <f t="shared" si="826"/>
        <v>1</v>
      </c>
      <c r="CN1173" s="189">
        <f t="shared" si="820"/>
        <v>0.9</v>
      </c>
      <c r="CO1173" s="194">
        <f t="shared" si="821"/>
        <v>0.45</v>
      </c>
      <c r="CP1173" s="194">
        <f t="shared" si="822"/>
        <v>0.2</v>
      </c>
      <c r="CQ1173" s="189">
        <f t="shared" si="823"/>
        <v>0.36870000000000003</v>
      </c>
      <c r="CR1173" s="189">
        <f t="shared" si="827"/>
        <v>3.687E-2</v>
      </c>
      <c r="CS1173" s="189">
        <f t="shared" si="827"/>
        <v>3.687E-2</v>
      </c>
      <c r="CT1173" s="189">
        <f t="shared" si="824"/>
        <v>2.9389999999999999E-2</v>
      </c>
      <c r="CU1173" s="189">
        <f t="shared" si="828"/>
        <v>2.9390000000000002E-3</v>
      </c>
      <c r="CV1173" s="189">
        <f t="shared" si="828"/>
        <v>2.9390000000000002E-3</v>
      </c>
      <c r="CW1173" s="189">
        <f t="shared" si="825"/>
        <v>4.6999999999999999E-4</v>
      </c>
      <c r="CX1173" s="189">
        <f t="shared" si="829"/>
        <v>4.6999999999999997E-5</v>
      </c>
      <c r="CY1173" s="189">
        <f t="shared" si="829"/>
        <v>4.6999999999999997E-5</v>
      </c>
      <c r="CZ1173" s="195">
        <f t="shared" si="807"/>
        <v>10.664813197394059</v>
      </c>
      <c r="DA1173" s="195">
        <f t="shared" si="808"/>
        <v>248.73111920370829</v>
      </c>
      <c r="DB1173" s="195">
        <f t="shared" si="809"/>
        <v>2.9519219101828549</v>
      </c>
      <c r="DC1173" s="195">
        <f t="shared" si="810"/>
        <v>171.89779699094339</v>
      </c>
      <c r="DD1173" s="195">
        <f t="shared" si="811"/>
        <v>2.9675286497705193</v>
      </c>
      <c r="DE1173" s="195">
        <f t="shared" si="812"/>
        <v>159.22709584207917</v>
      </c>
      <c r="DF1173" s="195">
        <f t="shared" si="813"/>
        <v>596.44027579407839</v>
      </c>
    </row>
    <row r="1174" spans="89:110" x14ac:dyDescent="0.2">
      <c r="CK1174" s="189">
        <v>1172</v>
      </c>
      <c r="CL1174" s="190">
        <f>'Litter calculation'!G$30+CK1174</f>
        <v>43847</v>
      </c>
      <c r="CM1174" s="193">
        <f t="shared" si="826"/>
        <v>1</v>
      </c>
      <c r="CN1174" s="189">
        <f t="shared" si="820"/>
        <v>0.9</v>
      </c>
      <c r="CO1174" s="194">
        <f t="shared" si="821"/>
        <v>0.45</v>
      </c>
      <c r="CP1174" s="194">
        <f t="shared" si="822"/>
        <v>0.2</v>
      </c>
      <c r="CQ1174" s="189">
        <f t="shared" si="823"/>
        <v>0.36870000000000003</v>
      </c>
      <c r="CR1174" s="189">
        <f t="shared" si="827"/>
        <v>3.687E-2</v>
      </c>
      <c r="CS1174" s="189">
        <f t="shared" si="827"/>
        <v>3.687E-2</v>
      </c>
      <c r="CT1174" s="189">
        <f t="shared" si="824"/>
        <v>2.9389999999999999E-2</v>
      </c>
      <c r="CU1174" s="189">
        <f t="shared" si="828"/>
        <v>2.9390000000000002E-3</v>
      </c>
      <c r="CV1174" s="189">
        <f t="shared" si="828"/>
        <v>2.9390000000000002E-3</v>
      </c>
      <c r="CW1174" s="189">
        <f t="shared" si="825"/>
        <v>4.6999999999999999E-4</v>
      </c>
      <c r="CX1174" s="189">
        <f t="shared" si="829"/>
        <v>4.6999999999999997E-5</v>
      </c>
      <c r="CY1174" s="189">
        <f t="shared" si="829"/>
        <v>4.6999999999999997E-5</v>
      </c>
      <c r="CZ1174" s="195">
        <f t="shared" ref="CZ1174:CZ1237" si="830">CZ1173*EXP(-CT1174)+CN1174*CQ1174</f>
        <v>10.687765527882158</v>
      </c>
      <c r="DA1174" s="195">
        <f t="shared" ref="DA1174:DA1237" si="831">DA1173*EXP(-CW1174)+CN1174*(1-CQ1174)</f>
        <v>249.18241304573118</v>
      </c>
      <c r="DB1174" s="195">
        <f t="shared" ref="DB1174:DB1237" si="832">DB1173*EXP(-CU1174)+CO1174*CR1174</f>
        <v>2.9598504481472254</v>
      </c>
      <c r="DC1174" s="195">
        <f t="shared" ref="DC1174:DC1237" si="833">DC1173*EXP(-CX1174)+CO1174*(1-CR1174)</f>
        <v>172.32312648434296</v>
      </c>
      <c r="DD1174" s="195">
        <f t="shared" ref="DD1174:DD1237" si="834">DD1173*EXP(-CV1174)+CP1174*CS1174</f>
        <v>2.9661938868645885</v>
      </c>
      <c r="DE1174" s="195">
        <f t="shared" ref="DE1174:DE1237" si="835">DE1173*EXP(-CY1174)+CP1174*(1-CS1174)</f>
        <v>159.41223834443815</v>
      </c>
      <c r="DF1174" s="195">
        <f t="shared" ref="DF1174:DF1237" si="836">SUM(CZ1174:DE1174)</f>
        <v>597.5315877374062</v>
      </c>
    </row>
    <row r="1175" spans="89:110" x14ac:dyDescent="0.2">
      <c r="CK1175" s="189">
        <v>1173</v>
      </c>
      <c r="CL1175" s="190">
        <f>'Litter calculation'!G$30+CK1175</f>
        <v>43848</v>
      </c>
      <c r="CM1175" s="193">
        <f t="shared" si="826"/>
        <v>1</v>
      </c>
      <c r="CN1175" s="189">
        <f t="shared" si="820"/>
        <v>0.9</v>
      </c>
      <c r="CO1175" s="194">
        <f t="shared" si="821"/>
        <v>0.45</v>
      </c>
      <c r="CP1175" s="194">
        <f t="shared" si="822"/>
        <v>0.2</v>
      </c>
      <c r="CQ1175" s="189">
        <f t="shared" si="823"/>
        <v>0.36870000000000003</v>
      </c>
      <c r="CR1175" s="189">
        <f t="shared" si="827"/>
        <v>3.687E-2</v>
      </c>
      <c r="CS1175" s="189">
        <f t="shared" si="827"/>
        <v>3.687E-2</v>
      </c>
      <c r="CT1175" s="189">
        <f t="shared" si="824"/>
        <v>2.9389999999999999E-2</v>
      </c>
      <c r="CU1175" s="189">
        <f t="shared" si="828"/>
        <v>2.9390000000000002E-3</v>
      </c>
      <c r="CV1175" s="189">
        <f t="shared" si="828"/>
        <v>2.9390000000000002E-3</v>
      </c>
      <c r="CW1175" s="189">
        <f t="shared" si="825"/>
        <v>4.6999999999999999E-4</v>
      </c>
      <c r="CX1175" s="189">
        <f t="shared" si="829"/>
        <v>4.6999999999999997E-5</v>
      </c>
      <c r="CY1175" s="189">
        <f t="shared" si="829"/>
        <v>4.6999999999999997E-5</v>
      </c>
      <c r="CZ1175" s="195">
        <f t="shared" si="830"/>
        <v>10.710053105765612</v>
      </c>
      <c r="DA1175" s="195">
        <f t="shared" si="831"/>
        <v>249.63349482948593</v>
      </c>
      <c r="DB1175" s="195">
        <f t="shared" si="832"/>
        <v>2.9677557183472469</v>
      </c>
      <c r="DC1175" s="195">
        <f t="shared" si="833"/>
        <v>172.74843598772614</v>
      </c>
      <c r="DD1175" s="195">
        <f t="shared" si="834"/>
        <v>2.9648630410678267</v>
      </c>
      <c r="DE1175" s="195">
        <f t="shared" si="835"/>
        <v>159.59737214530401</v>
      </c>
      <c r="DF1175" s="195">
        <f t="shared" si="836"/>
        <v>598.6219748276967</v>
      </c>
    </row>
    <row r="1176" spans="89:110" x14ac:dyDescent="0.2">
      <c r="CK1176" s="189">
        <v>1174</v>
      </c>
      <c r="CL1176" s="190">
        <f>'Litter calculation'!G$30+CK1176</f>
        <v>43849</v>
      </c>
      <c r="CM1176" s="193">
        <f t="shared" si="826"/>
        <v>1</v>
      </c>
      <c r="CN1176" s="189">
        <f t="shared" si="820"/>
        <v>0.9</v>
      </c>
      <c r="CO1176" s="194">
        <f t="shared" si="821"/>
        <v>0.45</v>
      </c>
      <c r="CP1176" s="194">
        <f t="shared" si="822"/>
        <v>0.2</v>
      </c>
      <c r="CQ1176" s="189">
        <f t="shared" si="823"/>
        <v>0.36870000000000003</v>
      </c>
      <c r="CR1176" s="189">
        <f t="shared" si="827"/>
        <v>3.687E-2</v>
      </c>
      <c r="CS1176" s="189">
        <f t="shared" si="827"/>
        <v>3.687E-2</v>
      </c>
      <c r="CT1176" s="189">
        <f t="shared" si="824"/>
        <v>2.9389999999999999E-2</v>
      </c>
      <c r="CU1176" s="189">
        <f t="shared" si="828"/>
        <v>2.9390000000000002E-3</v>
      </c>
      <c r="CV1176" s="189">
        <f t="shared" si="828"/>
        <v>2.9390000000000002E-3</v>
      </c>
      <c r="CW1176" s="189">
        <f t="shared" si="825"/>
        <v>4.6999999999999999E-4</v>
      </c>
      <c r="CX1176" s="189">
        <f t="shared" si="829"/>
        <v>4.6999999999999997E-5</v>
      </c>
      <c r="CY1176" s="189">
        <f t="shared" si="829"/>
        <v>4.6999999999999997E-5</v>
      </c>
      <c r="CZ1176" s="195">
        <f t="shared" si="830"/>
        <v>10.731695183818147</v>
      </c>
      <c r="DA1176" s="195">
        <f t="shared" si="831"/>
        <v>250.08436465461648</v>
      </c>
      <c r="DB1176" s="195">
        <f t="shared" si="832"/>
        <v>2.9756377890664867</v>
      </c>
      <c r="DC1176" s="195">
        <f t="shared" si="833"/>
        <v>173.1737255020324</v>
      </c>
      <c r="DD1176" s="195">
        <f t="shared" si="834"/>
        <v>2.9635361008847512</v>
      </c>
      <c r="DE1176" s="195">
        <f t="shared" si="835"/>
        <v>159.78249724508569</v>
      </c>
      <c r="DF1176" s="195">
        <f t="shared" si="836"/>
        <v>599.71145647550395</v>
      </c>
    </row>
    <row r="1177" spans="89:110" x14ac:dyDescent="0.2">
      <c r="CK1177" s="189">
        <v>1175</v>
      </c>
      <c r="CL1177" s="190">
        <f>'Litter calculation'!G$30+CK1177</f>
        <v>43850</v>
      </c>
      <c r="CM1177" s="193">
        <f t="shared" si="826"/>
        <v>1</v>
      </c>
      <c r="CN1177" s="189">
        <f t="shared" si="820"/>
        <v>0.9</v>
      </c>
      <c r="CO1177" s="194">
        <f t="shared" si="821"/>
        <v>0.45</v>
      </c>
      <c r="CP1177" s="194">
        <f t="shared" si="822"/>
        <v>0.2</v>
      </c>
      <c r="CQ1177" s="189">
        <f t="shared" si="823"/>
        <v>0.36870000000000003</v>
      </c>
      <c r="CR1177" s="189">
        <f t="shared" si="827"/>
        <v>3.687E-2</v>
      </c>
      <c r="CS1177" s="189">
        <f t="shared" si="827"/>
        <v>3.687E-2</v>
      </c>
      <c r="CT1177" s="189">
        <f t="shared" si="824"/>
        <v>2.9389999999999999E-2</v>
      </c>
      <c r="CU1177" s="189">
        <f t="shared" si="828"/>
        <v>2.9390000000000002E-3</v>
      </c>
      <c r="CV1177" s="189">
        <f t="shared" si="828"/>
        <v>2.9390000000000002E-3</v>
      </c>
      <c r="CW1177" s="189">
        <f t="shared" si="825"/>
        <v>4.6999999999999999E-4</v>
      </c>
      <c r="CX1177" s="189">
        <f t="shared" si="829"/>
        <v>4.6999999999999997E-5</v>
      </c>
      <c r="CY1177" s="189">
        <f t="shared" si="829"/>
        <v>4.6999999999999997E-5</v>
      </c>
      <c r="CZ1177" s="195">
        <f t="shared" si="830"/>
        <v>10.752710457208607</v>
      </c>
      <c r="DA1177" s="195">
        <f t="shared" si="831"/>
        <v>250.53502262071999</v>
      </c>
      <c r="DB1177" s="195">
        <f t="shared" si="832"/>
        <v>2.9834967283881215</v>
      </c>
      <c r="DC1177" s="195">
        <f t="shared" si="833"/>
        <v>173.59899502820119</v>
      </c>
      <c r="DD1177" s="195">
        <f t="shared" si="834"/>
        <v>2.9622130548536143</v>
      </c>
      <c r="DE1177" s="195">
        <f t="shared" si="835"/>
        <v>159.96761364419217</v>
      </c>
      <c r="DF1177" s="195">
        <f t="shared" si="836"/>
        <v>600.80005153356365</v>
      </c>
    </row>
    <row r="1178" spans="89:110" x14ac:dyDescent="0.2">
      <c r="CK1178" s="189">
        <v>1176</v>
      </c>
      <c r="CL1178" s="190">
        <f>'Litter calculation'!G$30+CK1178</f>
        <v>43851</v>
      </c>
      <c r="CM1178" s="193">
        <f t="shared" si="826"/>
        <v>1</v>
      </c>
      <c r="CN1178" s="189">
        <f t="shared" si="820"/>
        <v>0.9</v>
      </c>
      <c r="CO1178" s="194">
        <f t="shared" si="821"/>
        <v>0.45</v>
      </c>
      <c r="CP1178" s="194">
        <f t="shared" si="822"/>
        <v>0.2</v>
      </c>
      <c r="CQ1178" s="189">
        <f t="shared" si="823"/>
        <v>0.36870000000000003</v>
      </c>
      <c r="CR1178" s="189">
        <f t="shared" si="827"/>
        <v>3.687E-2</v>
      </c>
      <c r="CS1178" s="189">
        <f t="shared" si="827"/>
        <v>3.687E-2</v>
      </c>
      <c r="CT1178" s="189">
        <f t="shared" si="824"/>
        <v>2.9389999999999999E-2</v>
      </c>
      <c r="CU1178" s="189">
        <f t="shared" si="828"/>
        <v>2.9390000000000002E-3</v>
      </c>
      <c r="CV1178" s="189">
        <f t="shared" si="828"/>
        <v>2.9390000000000002E-3</v>
      </c>
      <c r="CW1178" s="189">
        <f t="shared" si="825"/>
        <v>4.6999999999999999E-4</v>
      </c>
      <c r="CX1178" s="189">
        <f t="shared" si="829"/>
        <v>4.6999999999999997E-5</v>
      </c>
      <c r="CY1178" s="189">
        <f t="shared" si="829"/>
        <v>4.6999999999999997E-5</v>
      </c>
      <c r="CZ1178" s="195">
        <f t="shared" si="830"/>
        <v>10.773117079650492</v>
      </c>
      <c r="DA1178" s="195">
        <f t="shared" si="831"/>
        <v>250.98546882734681</v>
      </c>
      <c r="DB1178" s="195">
        <f t="shared" si="832"/>
        <v>2.9913326041955259</v>
      </c>
      <c r="DC1178" s="195">
        <f t="shared" si="833"/>
        <v>174.02424456717196</v>
      </c>
      <c r="DD1178" s="195">
        <f t="shared" si="834"/>
        <v>2.9608938915463057</v>
      </c>
      <c r="DE1178" s="195">
        <f t="shared" si="835"/>
        <v>160.15272134303234</v>
      </c>
      <c r="DF1178" s="195">
        <f t="shared" si="836"/>
        <v>601.88777831294351</v>
      </c>
    </row>
    <row r="1179" spans="89:110" x14ac:dyDescent="0.2">
      <c r="CK1179" s="189">
        <v>1177</v>
      </c>
      <c r="CL1179" s="190">
        <f>'Litter calculation'!G$30+CK1179</f>
        <v>43852</v>
      </c>
      <c r="CM1179" s="193">
        <f t="shared" si="826"/>
        <v>1</v>
      </c>
      <c r="CN1179" s="189">
        <f t="shared" si="820"/>
        <v>0.9</v>
      </c>
      <c r="CO1179" s="194">
        <f t="shared" si="821"/>
        <v>0.45</v>
      </c>
      <c r="CP1179" s="194">
        <f t="shared" si="822"/>
        <v>0.2</v>
      </c>
      <c r="CQ1179" s="189">
        <f t="shared" si="823"/>
        <v>0.36870000000000003</v>
      </c>
      <c r="CR1179" s="189">
        <f t="shared" si="827"/>
        <v>3.687E-2</v>
      </c>
      <c r="CS1179" s="189">
        <f t="shared" si="827"/>
        <v>3.687E-2</v>
      </c>
      <c r="CT1179" s="189">
        <f t="shared" si="824"/>
        <v>2.9389999999999999E-2</v>
      </c>
      <c r="CU1179" s="189">
        <f t="shared" si="828"/>
        <v>2.9390000000000002E-3</v>
      </c>
      <c r="CV1179" s="189">
        <f t="shared" si="828"/>
        <v>2.9390000000000002E-3</v>
      </c>
      <c r="CW1179" s="189">
        <f t="shared" si="825"/>
        <v>4.6999999999999999E-4</v>
      </c>
      <c r="CX1179" s="189">
        <f t="shared" si="829"/>
        <v>4.6999999999999997E-5</v>
      </c>
      <c r="CY1179" s="189">
        <f t="shared" si="829"/>
        <v>4.6999999999999997E-5</v>
      </c>
      <c r="CZ1179" s="195">
        <f t="shared" si="830"/>
        <v>10.792932679083739</v>
      </c>
      <c r="DA1179" s="195">
        <f t="shared" si="831"/>
        <v>251.4357033740005</v>
      </c>
      <c r="DB1179" s="195">
        <f t="shared" si="832"/>
        <v>2.9991454841728573</v>
      </c>
      <c r="DC1179" s="195">
        <f t="shared" si="833"/>
        <v>174.44947411988409</v>
      </c>
      <c r="DD1179" s="195">
        <f t="shared" si="834"/>
        <v>2.959578599568252</v>
      </c>
      <c r="DE1179" s="195">
        <f t="shared" si="835"/>
        <v>160.33782034201511</v>
      </c>
      <c r="DF1179" s="195">
        <f t="shared" si="836"/>
        <v>602.97465459872456</v>
      </c>
    </row>
    <row r="1180" spans="89:110" x14ac:dyDescent="0.2">
      <c r="CK1180" s="189">
        <v>1178</v>
      </c>
      <c r="CL1180" s="190">
        <f>'Litter calculation'!G$30+CK1180</f>
        <v>43853</v>
      </c>
      <c r="CM1180" s="193">
        <f t="shared" si="826"/>
        <v>1</v>
      </c>
      <c r="CN1180" s="189">
        <f t="shared" si="820"/>
        <v>0.9</v>
      </c>
      <c r="CO1180" s="194">
        <f t="shared" si="821"/>
        <v>0.45</v>
      </c>
      <c r="CP1180" s="194">
        <f t="shared" si="822"/>
        <v>0.2</v>
      </c>
      <c r="CQ1180" s="189">
        <f t="shared" si="823"/>
        <v>0.36870000000000003</v>
      </c>
      <c r="CR1180" s="189">
        <f t="shared" si="827"/>
        <v>3.687E-2</v>
      </c>
      <c r="CS1180" s="189">
        <f t="shared" si="827"/>
        <v>3.687E-2</v>
      </c>
      <c r="CT1180" s="189">
        <f t="shared" si="824"/>
        <v>2.9389999999999999E-2</v>
      </c>
      <c r="CU1180" s="189">
        <f t="shared" si="828"/>
        <v>2.9390000000000002E-3</v>
      </c>
      <c r="CV1180" s="189">
        <f t="shared" si="828"/>
        <v>2.9390000000000002E-3</v>
      </c>
      <c r="CW1180" s="189">
        <f t="shared" si="825"/>
        <v>4.6999999999999999E-4</v>
      </c>
      <c r="CX1180" s="189">
        <f t="shared" si="829"/>
        <v>4.6999999999999997E-5</v>
      </c>
      <c r="CY1180" s="189">
        <f t="shared" si="829"/>
        <v>4.6999999999999997E-5</v>
      </c>
      <c r="CZ1180" s="195">
        <f t="shared" si="830"/>
        <v>10.81217437290236</v>
      </c>
      <c r="DA1180" s="195">
        <f t="shared" si="831"/>
        <v>251.88572636013788</v>
      </c>
      <c r="DB1180" s="195">
        <f t="shared" si="832"/>
        <v>3.0069354358056417</v>
      </c>
      <c r="DC1180" s="195">
        <f t="shared" si="833"/>
        <v>174.8746836872769</v>
      </c>
      <c r="DD1180" s="195">
        <f t="shared" si="834"/>
        <v>2.9582671675583203</v>
      </c>
      <c r="DE1180" s="195">
        <f t="shared" si="835"/>
        <v>160.52291064154937</v>
      </c>
      <c r="DF1180" s="195">
        <f t="shared" si="836"/>
        <v>604.06069766523046</v>
      </c>
    </row>
    <row r="1181" spans="89:110" x14ac:dyDescent="0.2">
      <c r="CK1181" s="189">
        <v>1179</v>
      </c>
      <c r="CL1181" s="190">
        <f>'Litter calculation'!G$30+CK1181</f>
        <v>43854</v>
      </c>
      <c r="CM1181" s="193">
        <f t="shared" si="826"/>
        <v>1</v>
      </c>
      <c r="CN1181" s="189">
        <f t="shared" si="820"/>
        <v>0.9</v>
      </c>
      <c r="CO1181" s="194">
        <f t="shared" si="821"/>
        <v>0.45</v>
      </c>
      <c r="CP1181" s="194">
        <f t="shared" si="822"/>
        <v>0.2</v>
      </c>
      <c r="CQ1181" s="189">
        <f t="shared" si="823"/>
        <v>0.36870000000000003</v>
      </c>
      <c r="CR1181" s="189">
        <f t="shared" si="827"/>
        <v>3.687E-2</v>
      </c>
      <c r="CS1181" s="189">
        <f t="shared" si="827"/>
        <v>3.687E-2</v>
      </c>
      <c r="CT1181" s="189">
        <f t="shared" si="824"/>
        <v>2.9389999999999999E-2</v>
      </c>
      <c r="CU1181" s="189">
        <f t="shared" si="828"/>
        <v>2.9390000000000002E-3</v>
      </c>
      <c r="CV1181" s="189">
        <f t="shared" si="828"/>
        <v>2.9390000000000002E-3</v>
      </c>
      <c r="CW1181" s="189">
        <f t="shared" si="825"/>
        <v>4.6999999999999999E-4</v>
      </c>
      <c r="CX1181" s="189">
        <f t="shared" si="829"/>
        <v>4.6999999999999997E-5</v>
      </c>
      <c r="CY1181" s="189">
        <f t="shared" si="829"/>
        <v>4.6999999999999997E-5</v>
      </c>
      <c r="CZ1181" s="195">
        <f t="shared" si="830"/>
        <v>10.830858782741023</v>
      </c>
      <c r="DA1181" s="195">
        <f t="shared" si="831"/>
        <v>252.33553788516903</v>
      </c>
      <c r="DB1181" s="195">
        <f t="shared" si="832"/>
        <v>3.0147025263813561</v>
      </c>
      <c r="DC1181" s="195">
        <f t="shared" si="833"/>
        <v>175.29987327028968</v>
      </c>
      <c r="DD1181" s="195">
        <f t="shared" si="834"/>
        <v>2.9569595841887186</v>
      </c>
      <c r="DE1181" s="195">
        <f t="shared" si="835"/>
        <v>160.70799224204399</v>
      </c>
      <c r="DF1181" s="195">
        <f t="shared" si="836"/>
        <v>605.14592429081381</v>
      </c>
    </row>
    <row r="1182" spans="89:110" x14ac:dyDescent="0.2">
      <c r="CK1182" s="189">
        <v>1180</v>
      </c>
      <c r="CL1182" s="190">
        <f>'Litter calculation'!G$30+CK1182</f>
        <v>43855</v>
      </c>
      <c r="CM1182" s="193">
        <f t="shared" si="826"/>
        <v>1</v>
      </c>
      <c r="CN1182" s="189">
        <f t="shared" si="820"/>
        <v>0.9</v>
      </c>
      <c r="CO1182" s="194">
        <f t="shared" si="821"/>
        <v>0.45</v>
      </c>
      <c r="CP1182" s="194">
        <f t="shared" si="822"/>
        <v>0.2</v>
      </c>
      <c r="CQ1182" s="189">
        <f t="shared" si="823"/>
        <v>0.36870000000000003</v>
      </c>
      <c r="CR1182" s="189">
        <f t="shared" si="827"/>
        <v>3.687E-2</v>
      </c>
      <c r="CS1182" s="189">
        <f t="shared" si="827"/>
        <v>3.687E-2</v>
      </c>
      <c r="CT1182" s="189">
        <f t="shared" si="824"/>
        <v>2.9389999999999999E-2</v>
      </c>
      <c r="CU1182" s="189">
        <f t="shared" si="828"/>
        <v>2.9390000000000002E-3</v>
      </c>
      <c r="CV1182" s="189">
        <f t="shared" si="828"/>
        <v>2.9390000000000002E-3</v>
      </c>
      <c r="CW1182" s="189">
        <f t="shared" si="825"/>
        <v>4.6999999999999999E-4</v>
      </c>
      <c r="CX1182" s="189">
        <f t="shared" si="829"/>
        <v>4.6999999999999997E-5</v>
      </c>
      <c r="CY1182" s="189">
        <f t="shared" si="829"/>
        <v>4.6999999999999997E-5</v>
      </c>
      <c r="CZ1182" s="195">
        <f t="shared" si="830"/>
        <v>10.849002048833391</v>
      </c>
      <c r="DA1182" s="195">
        <f t="shared" si="831"/>
        <v>252.78513804845733</v>
      </c>
      <c r="DB1182" s="195">
        <f t="shared" si="832"/>
        <v>3.0224468229900103</v>
      </c>
      <c r="DC1182" s="195">
        <f t="shared" si="833"/>
        <v>175.72504286986168</v>
      </c>
      <c r="DD1182" s="195">
        <f t="shared" si="834"/>
        <v>2.9556558381648985</v>
      </c>
      <c r="DE1182" s="195">
        <f t="shared" si="835"/>
        <v>160.89306514390779</v>
      </c>
      <c r="DF1182" s="195">
        <f t="shared" si="836"/>
        <v>606.23035077221505</v>
      </c>
    </row>
    <row r="1183" spans="89:110" x14ac:dyDescent="0.2">
      <c r="CK1183" s="189">
        <v>1181</v>
      </c>
      <c r="CL1183" s="190">
        <f>'Litter calculation'!G$30+CK1183</f>
        <v>43856</v>
      </c>
      <c r="CM1183" s="193">
        <f t="shared" si="826"/>
        <v>1</v>
      </c>
      <c r="CN1183" s="189">
        <f t="shared" si="820"/>
        <v>0.9</v>
      </c>
      <c r="CO1183" s="194">
        <f t="shared" si="821"/>
        <v>0.45</v>
      </c>
      <c r="CP1183" s="194">
        <f t="shared" si="822"/>
        <v>0.2</v>
      </c>
      <c r="CQ1183" s="189">
        <f t="shared" si="823"/>
        <v>0.36870000000000003</v>
      </c>
      <c r="CR1183" s="189">
        <f t="shared" ref="CR1183:CS1202" si="837">IF($CM1183=12,$D$50,IF($CM1183&lt;=2,$D$50,IF($CM1183&lt;=5,$D$52,IF($CM1183&lt;=8,$D$54,$D$56))))</f>
        <v>3.687E-2</v>
      </c>
      <c r="CS1183" s="189">
        <f t="shared" si="837"/>
        <v>3.687E-2</v>
      </c>
      <c r="CT1183" s="189">
        <f t="shared" si="824"/>
        <v>2.9389999999999999E-2</v>
      </c>
      <c r="CU1183" s="189">
        <f t="shared" ref="CU1183:CV1202" si="838">IF($CM1183=12,$D$58,IF($CM1183&lt;=2,$D$58,IF($CM1183&lt;=5,$D$60,IF($CM1183&lt;=8,$D$62,$D$64))))</f>
        <v>2.9390000000000002E-3</v>
      </c>
      <c r="CV1183" s="189">
        <f t="shared" si="838"/>
        <v>2.9390000000000002E-3</v>
      </c>
      <c r="CW1183" s="189">
        <f t="shared" si="825"/>
        <v>4.6999999999999999E-4</v>
      </c>
      <c r="CX1183" s="189">
        <f t="shared" ref="CX1183:CY1202" si="839">IF($CM1183=12,$D$66,IF($CM1183&lt;=2,$D$66,IF($CM1183&lt;=5,$D$68,IF($CM1183&lt;=8,$D$70,$D$72))))</f>
        <v>4.6999999999999997E-5</v>
      </c>
      <c r="CY1183" s="189">
        <f t="shared" si="839"/>
        <v>4.6999999999999997E-5</v>
      </c>
      <c r="CZ1183" s="195">
        <f t="shared" si="830"/>
        <v>10.866619843954613</v>
      </c>
      <c r="DA1183" s="195">
        <f t="shared" si="831"/>
        <v>253.23452694931942</v>
      </c>
      <c r="DB1183" s="195">
        <f t="shared" si="832"/>
        <v>3.0301683925247263</v>
      </c>
      <c r="DC1183" s="195">
        <f t="shared" si="833"/>
        <v>176.15019248693207</v>
      </c>
      <c r="DD1183" s="195">
        <f t="shared" si="834"/>
        <v>2.9543559182254571</v>
      </c>
      <c r="DE1183" s="195">
        <f t="shared" si="835"/>
        <v>161.07812934754963</v>
      </c>
      <c r="DF1183" s="195">
        <f t="shared" si="836"/>
        <v>607.31399293850598</v>
      </c>
    </row>
    <row r="1184" spans="89:110" x14ac:dyDescent="0.2">
      <c r="CK1184" s="189">
        <v>1182</v>
      </c>
      <c r="CL1184" s="190">
        <f>'Litter calculation'!G$30+CK1184</f>
        <v>43857</v>
      </c>
      <c r="CM1184" s="193">
        <f t="shared" si="826"/>
        <v>1</v>
      </c>
      <c r="CN1184" s="189">
        <f t="shared" si="820"/>
        <v>0.9</v>
      </c>
      <c r="CO1184" s="194">
        <f t="shared" si="821"/>
        <v>0.45</v>
      </c>
      <c r="CP1184" s="194">
        <f t="shared" si="822"/>
        <v>0.2</v>
      </c>
      <c r="CQ1184" s="189">
        <f t="shared" si="823"/>
        <v>0.36870000000000003</v>
      </c>
      <c r="CR1184" s="189">
        <f t="shared" si="837"/>
        <v>3.687E-2</v>
      </c>
      <c r="CS1184" s="189">
        <f t="shared" si="837"/>
        <v>3.687E-2</v>
      </c>
      <c r="CT1184" s="189">
        <f t="shared" si="824"/>
        <v>2.9389999999999999E-2</v>
      </c>
      <c r="CU1184" s="189">
        <f t="shared" si="838"/>
        <v>2.9390000000000002E-3</v>
      </c>
      <c r="CV1184" s="189">
        <f t="shared" si="838"/>
        <v>2.9390000000000002E-3</v>
      </c>
      <c r="CW1184" s="189">
        <f t="shared" si="825"/>
        <v>4.6999999999999999E-4</v>
      </c>
      <c r="CX1184" s="189">
        <f t="shared" si="839"/>
        <v>4.6999999999999997E-5</v>
      </c>
      <c r="CY1184" s="189">
        <f t="shared" si="839"/>
        <v>4.6999999999999997E-5</v>
      </c>
      <c r="CZ1184" s="195">
        <f t="shared" si="830"/>
        <v>10.883727386959997</v>
      </c>
      <c r="DA1184" s="195">
        <f t="shared" si="831"/>
        <v>253.68370468702534</v>
      </c>
      <c r="DB1184" s="195">
        <f t="shared" si="832"/>
        <v>3.037867301682315</v>
      </c>
      <c r="DC1184" s="195">
        <f t="shared" si="833"/>
        <v>176.57532212244004</v>
      </c>
      <c r="DD1184" s="195">
        <f t="shared" si="834"/>
        <v>2.9530598131420409</v>
      </c>
      <c r="DE1184" s="195">
        <f t="shared" si="835"/>
        <v>161.26318485337831</v>
      </c>
      <c r="DF1184" s="195">
        <f t="shared" si="836"/>
        <v>608.39686616462802</v>
      </c>
    </row>
    <row r="1185" spans="89:110" x14ac:dyDescent="0.2">
      <c r="CK1185" s="189">
        <v>1183</v>
      </c>
      <c r="CL1185" s="190">
        <f>'Litter calculation'!G$30+CK1185</f>
        <v>43858</v>
      </c>
      <c r="CM1185" s="193">
        <f t="shared" si="826"/>
        <v>1</v>
      </c>
      <c r="CN1185" s="189">
        <f t="shared" si="820"/>
        <v>0.9</v>
      </c>
      <c r="CO1185" s="194">
        <f t="shared" si="821"/>
        <v>0.45</v>
      </c>
      <c r="CP1185" s="194">
        <f t="shared" si="822"/>
        <v>0.2</v>
      </c>
      <c r="CQ1185" s="189">
        <f t="shared" si="823"/>
        <v>0.36870000000000003</v>
      </c>
      <c r="CR1185" s="189">
        <f t="shared" si="837"/>
        <v>3.687E-2</v>
      </c>
      <c r="CS1185" s="189">
        <f t="shared" si="837"/>
        <v>3.687E-2</v>
      </c>
      <c r="CT1185" s="189">
        <f t="shared" si="824"/>
        <v>2.9389999999999999E-2</v>
      </c>
      <c r="CU1185" s="189">
        <f t="shared" si="838"/>
        <v>2.9390000000000002E-3</v>
      </c>
      <c r="CV1185" s="189">
        <f t="shared" si="838"/>
        <v>2.9390000000000002E-3</v>
      </c>
      <c r="CW1185" s="189">
        <f t="shared" si="825"/>
        <v>4.6999999999999999E-4</v>
      </c>
      <c r="CX1185" s="189">
        <f t="shared" si="839"/>
        <v>4.6999999999999997E-5</v>
      </c>
      <c r="CY1185" s="189">
        <f t="shared" si="839"/>
        <v>4.6999999999999997E-5</v>
      </c>
      <c r="CZ1185" s="195">
        <f t="shared" si="830"/>
        <v>10.900339455931586</v>
      </c>
      <c r="DA1185" s="195">
        <f t="shared" si="831"/>
        <v>254.13267136079847</v>
      </c>
      <c r="DB1185" s="195">
        <f t="shared" si="832"/>
        <v>3.0455436169638537</v>
      </c>
      <c r="DC1185" s="195">
        <f t="shared" si="833"/>
        <v>177.00043177732468</v>
      </c>
      <c r="DD1185" s="195">
        <f t="shared" si="834"/>
        <v>2.9517675117192477</v>
      </c>
      <c r="DE1185" s="195">
        <f t="shared" si="835"/>
        <v>161.44823166180259</v>
      </c>
      <c r="DF1185" s="195">
        <f t="shared" si="836"/>
        <v>609.47898538454047</v>
      </c>
    </row>
    <row r="1186" spans="89:110" x14ac:dyDescent="0.2">
      <c r="CK1186" s="189">
        <v>1184</v>
      </c>
      <c r="CL1186" s="190">
        <f>'Litter calculation'!G$30+CK1186</f>
        <v>43859</v>
      </c>
      <c r="CM1186" s="193">
        <f t="shared" si="826"/>
        <v>1</v>
      </c>
      <c r="CN1186" s="189">
        <f t="shared" si="820"/>
        <v>0.9</v>
      </c>
      <c r="CO1186" s="194">
        <f t="shared" si="821"/>
        <v>0.45</v>
      </c>
      <c r="CP1186" s="194">
        <f t="shared" si="822"/>
        <v>0.2</v>
      </c>
      <c r="CQ1186" s="189">
        <f t="shared" si="823"/>
        <v>0.36870000000000003</v>
      </c>
      <c r="CR1186" s="189">
        <f t="shared" si="837"/>
        <v>3.687E-2</v>
      </c>
      <c r="CS1186" s="189">
        <f t="shared" si="837"/>
        <v>3.687E-2</v>
      </c>
      <c r="CT1186" s="189">
        <f t="shared" si="824"/>
        <v>2.9389999999999999E-2</v>
      </c>
      <c r="CU1186" s="189">
        <f t="shared" si="838"/>
        <v>2.9390000000000002E-3</v>
      </c>
      <c r="CV1186" s="189">
        <f t="shared" si="838"/>
        <v>2.9390000000000002E-3</v>
      </c>
      <c r="CW1186" s="189">
        <f t="shared" si="825"/>
        <v>4.6999999999999999E-4</v>
      </c>
      <c r="CX1186" s="189">
        <f t="shared" si="839"/>
        <v>4.6999999999999997E-5</v>
      </c>
      <c r="CY1186" s="189">
        <f t="shared" si="839"/>
        <v>4.6999999999999997E-5</v>
      </c>
      <c r="CZ1186" s="195">
        <f t="shared" si="830"/>
        <v>10.91647040094397</v>
      </c>
      <c r="DA1186" s="195">
        <f t="shared" si="831"/>
        <v>254.5814270698155</v>
      </c>
      <c r="DB1186" s="195">
        <f t="shared" si="832"/>
        <v>3.0531974046752599</v>
      </c>
      <c r="DC1186" s="195">
        <f t="shared" si="833"/>
        <v>177.42552145252506</v>
      </c>
      <c r="DD1186" s="195">
        <f t="shared" si="834"/>
        <v>2.95047900279453</v>
      </c>
      <c r="DE1186" s="195">
        <f t="shared" si="835"/>
        <v>161.63326977323126</v>
      </c>
      <c r="DF1186" s="195">
        <f t="shared" si="836"/>
        <v>610.56036510398553</v>
      </c>
    </row>
    <row r="1187" spans="89:110" x14ac:dyDescent="0.2">
      <c r="CK1187" s="189">
        <v>1185</v>
      </c>
      <c r="CL1187" s="190">
        <f>'Litter calculation'!G$30+CK1187</f>
        <v>43860</v>
      </c>
      <c r="CM1187" s="193">
        <f t="shared" si="826"/>
        <v>1</v>
      </c>
      <c r="CN1187" s="189">
        <f t="shared" si="820"/>
        <v>0.9</v>
      </c>
      <c r="CO1187" s="194">
        <f t="shared" si="821"/>
        <v>0.45</v>
      </c>
      <c r="CP1187" s="194">
        <f t="shared" si="822"/>
        <v>0.2</v>
      </c>
      <c r="CQ1187" s="189">
        <f t="shared" si="823"/>
        <v>0.36870000000000003</v>
      </c>
      <c r="CR1187" s="189">
        <f t="shared" si="837"/>
        <v>3.687E-2</v>
      </c>
      <c r="CS1187" s="189">
        <f t="shared" si="837"/>
        <v>3.687E-2</v>
      </c>
      <c r="CT1187" s="189">
        <f t="shared" si="824"/>
        <v>2.9389999999999999E-2</v>
      </c>
      <c r="CU1187" s="189">
        <f t="shared" si="838"/>
        <v>2.9390000000000002E-3</v>
      </c>
      <c r="CV1187" s="189">
        <f t="shared" si="838"/>
        <v>2.9390000000000002E-3</v>
      </c>
      <c r="CW1187" s="189">
        <f t="shared" si="825"/>
        <v>4.6999999999999999E-4</v>
      </c>
      <c r="CX1187" s="189">
        <f t="shared" si="839"/>
        <v>4.6999999999999997E-5</v>
      </c>
      <c r="CY1187" s="189">
        <f t="shared" si="839"/>
        <v>4.6999999999999997E-5</v>
      </c>
      <c r="CZ1187" s="195">
        <f t="shared" si="830"/>
        <v>10.93213415646037</v>
      </c>
      <c r="DA1187" s="195">
        <f t="shared" si="831"/>
        <v>255.02997191320662</v>
      </c>
      <c r="DB1187" s="195">
        <f t="shared" si="832"/>
        <v>3.0608287309278639</v>
      </c>
      <c r="DC1187" s="195">
        <f t="shared" si="833"/>
        <v>177.85059114898021</v>
      </c>
      <c r="DD1187" s="195">
        <f t="shared" si="834"/>
        <v>2.9491942752380997</v>
      </c>
      <c r="DE1187" s="195">
        <f t="shared" si="835"/>
        <v>161.81829918807307</v>
      </c>
      <c r="DF1187" s="195">
        <f t="shared" si="836"/>
        <v>611.64101941288618</v>
      </c>
    </row>
    <row r="1188" spans="89:110" x14ac:dyDescent="0.2">
      <c r="CK1188" s="189">
        <v>1186</v>
      </c>
      <c r="CL1188" s="190">
        <f>'Litter calculation'!G$30+CK1188</f>
        <v>43861</v>
      </c>
      <c r="CM1188" s="193">
        <f t="shared" si="826"/>
        <v>1</v>
      </c>
      <c r="CN1188" s="189">
        <f t="shared" si="820"/>
        <v>0.9</v>
      </c>
      <c r="CO1188" s="194">
        <f t="shared" si="821"/>
        <v>0.45</v>
      </c>
      <c r="CP1188" s="194">
        <f t="shared" si="822"/>
        <v>0.2</v>
      </c>
      <c r="CQ1188" s="189">
        <f t="shared" si="823"/>
        <v>0.36870000000000003</v>
      </c>
      <c r="CR1188" s="189">
        <f t="shared" si="837"/>
        <v>3.687E-2</v>
      </c>
      <c r="CS1188" s="189">
        <f t="shared" si="837"/>
        <v>3.687E-2</v>
      </c>
      <c r="CT1188" s="189">
        <f t="shared" si="824"/>
        <v>2.9389999999999999E-2</v>
      </c>
      <c r="CU1188" s="189">
        <f t="shared" si="838"/>
        <v>2.9390000000000002E-3</v>
      </c>
      <c r="CV1188" s="189">
        <f t="shared" si="838"/>
        <v>2.9390000000000002E-3</v>
      </c>
      <c r="CW1188" s="189">
        <f t="shared" si="825"/>
        <v>4.6999999999999999E-4</v>
      </c>
      <c r="CX1188" s="189">
        <f t="shared" si="839"/>
        <v>4.6999999999999997E-5</v>
      </c>
      <c r="CY1188" s="189">
        <f t="shared" si="839"/>
        <v>4.6999999999999997E-5</v>
      </c>
      <c r="CZ1188" s="195">
        <f t="shared" si="830"/>
        <v>10.947344253369707</v>
      </c>
      <c r="DA1188" s="195">
        <f t="shared" si="831"/>
        <v>255.47830599005536</v>
      </c>
      <c r="DB1188" s="195">
        <f t="shared" si="832"/>
        <v>3.0684376616389804</v>
      </c>
      <c r="DC1188" s="195">
        <f t="shared" si="833"/>
        <v>178.27564086762914</v>
      </c>
      <c r="DD1188" s="195">
        <f t="shared" si="834"/>
        <v>2.9479133179528305</v>
      </c>
      <c r="DE1188" s="195">
        <f t="shared" si="835"/>
        <v>162.00331990673672</v>
      </c>
      <c r="DF1188" s="195">
        <f t="shared" si="836"/>
        <v>612.7209619973828</v>
      </c>
    </row>
    <row r="1189" spans="89:110" x14ac:dyDescent="0.2">
      <c r="CK1189" s="189">
        <v>1187</v>
      </c>
      <c r="CL1189" s="190">
        <f>'Litter calculation'!G$30+CK1189</f>
        <v>43862</v>
      </c>
      <c r="CM1189" s="193">
        <f t="shared" si="826"/>
        <v>2</v>
      </c>
      <c r="CN1189" s="189">
        <f t="shared" si="820"/>
        <v>0.9</v>
      </c>
      <c r="CO1189" s="194">
        <f t="shared" si="821"/>
        <v>0.45</v>
      </c>
      <c r="CP1189" s="194">
        <f t="shared" si="822"/>
        <v>0.2</v>
      </c>
      <c r="CQ1189" s="189">
        <f t="shared" si="823"/>
        <v>0.36870000000000003</v>
      </c>
      <c r="CR1189" s="189">
        <f t="shared" si="837"/>
        <v>3.687E-2</v>
      </c>
      <c r="CS1189" s="189">
        <f t="shared" si="837"/>
        <v>3.687E-2</v>
      </c>
      <c r="CT1189" s="189">
        <f t="shared" si="824"/>
        <v>2.9389999999999999E-2</v>
      </c>
      <c r="CU1189" s="189">
        <f t="shared" si="838"/>
        <v>2.9390000000000002E-3</v>
      </c>
      <c r="CV1189" s="189">
        <f t="shared" si="838"/>
        <v>2.9390000000000002E-3</v>
      </c>
      <c r="CW1189" s="189">
        <f t="shared" si="825"/>
        <v>4.6999999999999999E-4</v>
      </c>
      <c r="CX1189" s="189">
        <f t="shared" si="839"/>
        <v>4.6999999999999997E-5</v>
      </c>
      <c r="CY1189" s="189">
        <f t="shared" si="839"/>
        <v>4.6999999999999997E-5</v>
      </c>
      <c r="CZ1189" s="195">
        <f t="shared" si="830"/>
        <v>10.962113830675049</v>
      </c>
      <c r="DA1189" s="195">
        <f t="shared" si="831"/>
        <v>255.92642939939873</v>
      </c>
      <c r="DB1189" s="195">
        <f t="shared" si="832"/>
        <v>3.076024262532477</v>
      </c>
      <c r="DC1189" s="195">
        <f t="shared" si="833"/>
        <v>178.70067060941074</v>
      </c>
      <c r="DD1189" s="195">
        <f t="shared" si="834"/>
        <v>2.9466361198741624</v>
      </c>
      <c r="DE1189" s="195">
        <f t="shared" si="835"/>
        <v>162.18833192963095</v>
      </c>
      <c r="DF1189" s="195">
        <f t="shared" si="836"/>
        <v>613.80020615152205</v>
      </c>
    </row>
    <row r="1190" spans="89:110" x14ac:dyDescent="0.2">
      <c r="CK1190" s="189">
        <v>1188</v>
      </c>
      <c r="CL1190" s="190">
        <f>'Litter calculation'!G$30+CK1190</f>
        <v>43863</v>
      </c>
      <c r="CM1190" s="193">
        <f t="shared" si="826"/>
        <v>2</v>
      </c>
      <c r="CN1190" s="189">
        <f t="shared" si="820"/>
        <v>0.9</v>
      </c>
      <c r="CO1190" s="194">
        <f t="shared" si="821"/>
        <v>0.45</v>
      </c>
      <c r="CP1190" s="194">
        <f t="shared" si="822"/>
        <v>0.2</v>
      </c>
      <c r="CQ1190" s="189">
        <f t="shared" si="823"/>
        <v>0.36870000000000003</v>
      </c>
      <c r="CR1190" s="189">
        <f t="shared" si="837"/>
        <v>3.687E-2</v>
      </c>
      <c r="CS1190" s="189">
        <f t="shared" si="837"/>
        <v>3.687E-2</v>
      </c>
      <c r="CT1190" s="189">
        <f t="shared" si="824"/>
        <v>2.9389999999999999E-2</v>
      </c>
      <c r="CU1190" s="189">
        <f t="shared" si="838"/>
        <v>2.9390000000000002E-3</v>
      </c>
      <c r="CV1190" s="189">
        <f t="shared" si="838"/>
        <v>2.9390000000000002E-3</v>
      </c>
      <c r="CW1190" s="189">
        <f t="shared" si="825"/>
        <v>4.6999999999999999E-4</v>
      </c>
      <c r="CX1190" s="189">
        <f t="shared" si="839"/>
        <v>4.6999999999999997E-5</v>
      </c>
      <c r="CY1190" s="189">
        <f t="shared" si="839"/>
        <v>4.6999999999999997E-5</v>
      </c>
      <c r="CZ1190" s="195">
        <f t="shared" si="830"/>
        <v>10.976455646843528</v>
      </c>
      <c r="DA1190" s="195">
        <f t="shared" si="831"/>
        <v>256.37434224022718</v>
      </c>
      <c r="DB1190" s="195">
        <f t="shared" si="832"/>
        <v>3.0835885991393428</v>
      </c>
      <c r="DC1190" s="195">
        <f t="shared" si="833"/>
        <v>179.1256803752639</v>
      </c>
      <c r="DD1190" s="195">
        <f t="shared" si="834"/>
        <v>2.9453626699700073</v>
      </c>
      <c r="DE1190" s="195">
        <f t="shared" si="835"/>
        <v>162.37333525716446</v>
      </c>
      <c r="DF1190" s="195">
        <f t="shared" si="836"/>
        <v>614.87876478860835</v>
      </c>
    </row>
    <row r="1191" spans="89:110" x14ac:dyDescent="0.2">
      <c r="CK1191" s="189">
        <v>1189</v>
      </c>
      <c r="CL1191" s="190">
        <f>'Litter calculation'!G$30+CK1191</f>
        <v>43864</v>
      </c>
      <c r="CM1191" s="193">
        <f t="shared" si="826"/>
        <v>2</v>
      </c>
      <c r="CN1191" s="189">
        <f t="shared" si="820"/>
        <v>0.9</v>
      </c>
      <c r="CO1191" s="194">
        <f t="shared" si="821"/>
        <v>0.45</v>
      </c>
      <c r="CP1191" s="194">
        <f t="shared" si="822"/>
        <v>0.2</v>
      </c>
      <c r="CQ1191" s="189">
        <f t="shared" si="823"/>
        <v>0.36870000000000003</v>
      </c>
      <c r="CR1191" s="189">
        <f t="shared" si="837"/>
        <v>3.687E-2</v>
      </c>
      <c r="CS1191" s="189">
        <f t="shared" si="837"/>
        <v>3.687E-2</v>
      </c>
      <c r="CT1191" s="189">
        <f t="shared" si="824"/>
        <v>2.9389999999999999E-2</v>
      </c>
      <c r="CU1191" s="189">
        <f t="shared" si="838"/>
        <v>2.9390000000000002E-3</v>
      </c>
      <c r="CV1191" s="189">
        <f t="shared" si="838"/>
        <v>2.9390000000000002E-3</v>
      </c>
      <c r="CW1191" s="189">
        <f t="shared" si="825"/>
        <v>4.6999999999999999E-4</v>
      </c>
      <c r="CX1191" s="189">
        <f t="shared" si="839"/>
        <v>4.6999999999999997E-5</v>
      </c>
      <c r="CY1191" s="189">
        <f t="shared" si="839"/>
        <v>4.6999999999999997E-5</v>
      </c>
      <c r="CZ1191" s="195">
        <f t="shared" si="830"/>
        <v>10.990382090827543</v>
      </c>
      <c r="DA1191" s="195">
        <f t="shared" si="831"/>
        <v>256.82204461148467</v>
      </c>
      <c r="DB1191" s="195">
        <f t="shared" si="832"/>
        <v>3.0911307367982541</v>
      </c>
      <c r="DC1191" s="195">
        <f t="shared" si="833"/>
        <v>179.5506701661275</v>
      </c>
      <c r="DD1191" s="195">
        <f t="shared" si="834"/>
        <v>2.944092957240652</v>
      </c>
      <c r="DE1191" s="195">
        <f t="shared" si="835"/>
        <v>162.55832988974589</v>
      </c>
      <c r="DF1191" s="195">
        <f t="shared" si="836"/>
        <v>615.95665045222449</v>
      </c>
    </row>
    <row r="1192" spans="89:110" x14ac:dyDescent="0.2">
      <c r="CK1192" s="189">
        <v>1190</v>
      </c>
      <c r="CL1192" s="190">
        <f>'Litter calculation'!G$30+CK1192</f>
        <v>43865</v>
      </c>
      <c r="CM1192" s="193">
        <f t="shared" si="826"/>
        <v>2</v>
      </c>
      <c r="CN1192" s="189">
        <f t="shared" si="820"/>
        <v>0.9</v>
      </c>
      <c r="CO1192" s="194">
        <f t="shared" si="821"/>
        <v>0.45</v>
      </c>
      <c r="CP1192" s="194">
        <f t="shared" si="822"/>
        <v>0.2</v>
      </c>
      <c r="CQ1192" s="189">
        <f t="shared" si="823"/>
        <v>0.36870000000000003</v>
      </c>
      <c r="CR1192" s="189">
        <f t="shared" si="837"/>
        <v>3.687E-2</v>
      </c>
      <c r="CS1192" s="189">
        <f t="shared" si="837"/>
        <v>3.687E-2</v>
      </c>
      <c r="CT1192" s="189">
        <f t="shared" si="824"/>
        <v>2.9389999999999999E-2</v>
      </c>
      <c r="CU1192" s="189">
        <f t="shared" si="838"/>
        <v>2.9390000000000002E-3</v>
      </c>
      <c r="CV1192" s="189">
        <f t="shared" si="838"/>
        <v>2.9390000000000002E-3</v>
      </c>
      <c r="CW1192" s="189">
        <f t="shared" si="825"/>
        <v>4.6999999999999999E-4</v>
      </c>
      <c r="CX1192" s="189">
        <f t="shared" si="839"/>
        <v>4.6999999999999997E-5</v>
      </c>
      <c r="CY1192" s="189">
        <f t="shared" si="839"/>
        <v>4.6999999999999997E-5</v>
      </c>
      <c r="CZ1192" s="195">
        <f t="shared" si="830"/>
        <v>11.003905192766766</v>
      </c>
      <c r="DA1192" s="195">
        <f t="shared" si="831"/>
        <v>257.26953661206863</v>
      </c>
      <c r="DB1192" s="195">
        <f t="shared" si="832"/>
        <v>3.0986507406561388</v>
      </c>
      <c r="DC1192" s="195">
        <f t="shared" si="833"/>
        <v>179.97563998294032</v>
      </c>
      <c r="DD1192" s="195">
        <f t="shared" si="834"/>
        <v>2.9428269707186643</v>
      </c>
      <c r="DE1192" s="195">
        <f t="shared" si="835"/>
        <v>162.74331582778393</v>
      </c>
      <c r="DF1192" s="195">
        <f t="shared" si="836"/>
        <v>617.03387532693444</v>
      </c>
    </row>
    <row r="1193" spans="89:110" x14ac:dyDescent="0.2">
      <c r="CK1193" s="189">
        <v>1191</v>
      </c>
      <c r="CL1193" s="190">
        <f>'Litter calculation'!G$30+CK1193</f>
        <v>43866</v>
      </c>
      <c r="CM1193" s="193">
        <f t="shared" si="826"/>
        <v>2</v>
      </c>
      <c r="CN1193" s="189">
        <f t="shared" si="820"/>
        <v>0.9</v>
      </c>
      <c r="CO1193" s="194">
        <f t="shared" si="821"/>
        <v>0.45</v>
      </c>
      <c r="CP1193" s="194">
        <f t="shared" si="822"/>
        <v>0.2</v>
      </c>
      <c r="CQ1193" s="189">
        <f t="shared" si="823"/>
        <v>0.36870000000000003</v>
      </c>
      <c r="CR1193" s="189">
        <f t="shared" si="837"/>
        <v>3.687E-2</v>
      </c>
      <c r="CS1193" s="189">
        <f t="shared" si="837"/>
        <v>3.687E-2</v>
      </c>
      <c r="CT1193" s="189">
        <f t="shared" si="824"/>
        <v>2.9389999999999999E-2</v>
      </c>
      <c r="CU1193" s="189">
        <f t="shared" si="838"/>
        <v>2.9390000000000002E-3</v>
      </c>
      <c r="CV1193" s="189">
        <f t="shared" si="838"/>
        <v>2.9390000000000002E-3</v>
      </c>
      <c r="CW1193" s="189">
        <f t="shared" si="825"/>
        <v>4.6999999999999999E-4</v>
      </c>
      <c r="CX1193" s="189">
        <f t="shared" si="839"/>
        <v>4.6999999999999997E-5</v>
      </c>
      <c r="CY1193" s="189">
        <f t="shared" si="839"/>
        <v>4.6999999999999997E-5</v>
      </c>
      <c r="CZ1193" s="195">
        <f t="shared" si="830"/>
        <v>11.017036634380183</v>
      </c>
      <c r="DA1193" s="195">
        <f t="shared" si="831"/>
        <v>257.71681834083006</v>
      </c>
      <c r="DB1193" s="195">
        <f t="shared" si="832"/>
        <v>3.1061486756687384</v>
      </c>
      <c r="DC1193" s="195">
        <f t="shared" si="833"/>
        <v>180.40058982664112</v>
      </c>
      <c r="DD1193" s="195">
        <f t="shared" si="834"/>
        <v>2.9415646994687981</v>
      </c>
      <c r="DE1193" s="195">
        <f t="shared" si="835"/>
        <v>162.92829307168719</v>
      </c>
      <c r="DF1193" s="195">
        <f t="shared" si="836"/>
        <v>618.1104512486761</v>
      </c>
    </row>
    <row r="1194" spans="89:110" x14ac:dyDescent="0.2">
      <c r="CK1194" s="189">
        <v>1192</v>
      </c>
      <c r="CL1194" s="190">
        <f>'Litter calculation'!G$30+CK1194</f>
        <v>43867</v>
      </c>
      <c r="CM1194" s="193">
        <f t="shared" si="826"/>
        <v>2</v>
      </c>
      <c r="CN1194" s="189">
        <f t="shared" si="820"/>
        <v>0.9</v>
      </c>
      <c r="CO1194" s="194">
        <f t="shared" si="821"/>
        <v>0.45</v>
      </c>
      <c r="CP1194" s="194">
        <f t="shared" si="822"/>
        <v>0.2</v>
      </c>
      <c r="CQ1194" s="189">
        <f t="shared" si="823"/>
        <v>0.36870000000000003</v>
      </c>
      <c r="CR1194" s="189">
        <f t="shared" si="837"/>
        <v>3.687E-2</v>
      </c>
      <c r="CS1194" s="189">
        <f t="shared" si="837"/>
        <v>3.687E-2</v>
      </c>
      <c r="CT1194" s="189">
        <f t="shared" si="824"/>
        <v>2.9389999999999999E-2</v>
      </c>
      <c r="CU1194" s="189">
        <f t="shared" si="838"/>
        <v>2.9390000000000002E-3</v>
      </c>
      <c r="CV1194" s="189">
        <f t="shared" si="838"/>
        <v>2.9390000000000002E-3</v>
      </c>
      <c r="CW1194" s="189">
        <f t="shared" si="825"/>
        <v>4.6999999999999999E-4</v>
      </c>
      <c r="CX1194" s="189">
        <f t="shared" si="839"/>
        <v>4.6999999999999997E-5</v>
      </c>
      <c r="CY1194" s="189">
        <f t="shared" si="839"/>
        <v>4.6999999999999997E-5</v>
      </c>
      <c r="CZ1194" s="195">
        <f t="shared" si="830"/>
        <v>11.029787759057164</v>
      </c>
      <c r="DA1194" s="195">
        <f t="shared" si="831"/>
        <v>258.16388989657349</v>
      </c>
      <c r="DB1194" s="195">
        <f t="shared" si="832"/>
        <v>3.1136246066011708</v>
      </c>
      <c r="DC1194" s="195">
        <f t="shared" si="833"/>
        <v>180.82551969816862</v>
      </c>
      <c r="DD1194" s="195">
        <f t="shared" si="834"/>
        <v>2.9403061325878985</v>
      </c>
      <c r="DE1194" s="195">
        <f t="shared" si="835"/>
        <v>163.1132616218643</v>
      </c>
      <c r="DF1194" s="195">
        <f t="shared" si="836"/>
        <v>619.18638971485257</v>
      </c>
    </row>
    <row r="1195" spans="89:110" x14ac:dyDescent="0.2">
      <c r="CK1195" s="189">
        <v>1193</v>
      </c>
      <c r="CL1195" s="190">
        <f>'Litter calculation'!G$30+CK1195</f>
        <v>43868</v>
      </c>
      <c r="CM1195" s="193">
        <f t="shared" si="826"/>
        <v>2</v>
      </c>
      <c r="CN1195" s="189">
        <f t="shared" si="820"/>
        <v>0.9</v>
      </c>
      <c r="CO1195" s="194">
        <f t="shared" si="821"/>
        <v>0.45</v>
      </c>
      <c r="CP1195" s="194">
        <f t="shared" si="822"/>
        <v>0.2</v>
      </c>
      <c r="CQ1195" s="189">
        <f t="shared" si="823"/>
        <v>0.36870000000000003</v>
      </c>
      <c r="CR1195" s="189">
        <f t="shared" si="837"/>
        <v>3.687E-2</v>
      </c>
      <c r="CS1195" s="189">
        <f t="shared" si="837"/>
        <v>3.687E-2</v>
      </c>
      <c r="CT1195" s="189">
        <f t="shared" si="824"/>
        <v>2.9389999999999999E-2</v>
      </c>
      <c r="CU1195" s="189">
        <f t="shared" si="838"/>
        <v>2.9390000000000002E-3</v>
      </c>
      <c r="CV1195" s="189">
        <f t="shared" si="838"/>
        <v>2.9390000000000002E-3</v>
      </c>
      <c r="CW1195" s="189">
        <f t="shared" si="825"/>
        <v>4.6999999999999999E-4</v>
      </c>
      <c r="CX1195" s="189">
        <f t="shared" si="839"/>
        <v>4.6999999999999997E-5</v>
      </c>
      <c r="CY1195" s="189">
        <f t="shared" si="839"/>
        <v>4.6999999999999997E-5</v>
      </c>
      <c r="CZ1195" s="195">
        <f t="shared" si="830"/>
        <v>11.042169581656276</v>
      </c>
      <c r="DA1195" s="195">
        <f t="shared" si="831"/>
        <v>258.61075137805705</v>
      </c>
      <c r="DB1195" s="195">
        <f t="shared" si="832"/>
        <v>3.1210785980284874</v>
      </c>
      <c r="DC1195" s="195">
        <f t="shared" si="833"/>
        <v>181.25042959846147</v>
      </c>
      <c r="DD1195" s="195">
        <f t="shared" si="834"/>
        <v>2.9390512592048084</v>
      </c>
      <c r="DE1195" s="195">
        <f t="shared" si="835"/>
        <v>163.29822147872383</v>
      </c>
      <c r="DF1195" s="195">
        <f t="shared" si="836"/>
        <v>620.26170189413187</v>
      </c>
    </row>
    <row r="1196" spans="89:110" x14ac:dyDescent="0.2">
      <c r="CK1196" s="189">
        <v>1194</v>
      </c>
      <c r="CL1196" s="190">
        <f>'Litter calculation'!G$30+CK1196</f>
        <v>43869</v>
      </c>
      <c r="CM1196" s="193">
        <f t="shared" si="826"/>
        <v>2</v>
      </c>
      <c r="CN1196" s="189">
        <f t="shared" si="820"/>
        <v>0.9</v>
      </c>
      <c r="CO1196" s="194">
        <f t="shared" si="821"/>
        <v>0.45</v>
      </c>
      <c r="CP1196" s="194">
        <f t="shared" si="822"/>
        <v>0.2</v>
      </c>
      <c r="CQ1196" s="189">
        <f t="shared" si="823"/>
        <v>0.36870000000000003</v>
      </c>
      <c r="CR1196" s="189">
        <f t="shared" si="837"/>
        <v>3.687E-2</v>
      </c>
      <c r="CS1196" s="189">
        <f t="shared" si="837"/>
        <v>3.687E-2</v>
      </c>
      <c r="CT1196" s="189">
        <f t="shared" si="824"/>
        <v>2.9389999999999999E-2</v>
      </c>
      <c r="CU1196" s="189">
        <f t="shared" si="838"/>
        <v>2.9390000000000002E-3</v>
      </c>
      <c r="CV1196" s="189">
        <f t="shared" si="838"/>
        <v>2.9390000000000002E-3</v>
      </c>
      <c r="CW1196" s="189">
        <f t="shared" si="825"/>
        <v>4.6999999999999999E-4</v>
      </c>
      <c r="CX1196" s="189">
        <f t="shared" si="839"/>
        <v>4.6999999999999997E-5</v>
      </c>
      <c r="CY1196" s="189">
        <f t="shared" si="839"/>
        <v>4.6999999999999997E-5</v>
      </c>
      <c r="CZ1196" s="195">
        <f t="shared" si="830"/>
        <v>11.054192798020292</v>
      </c>
      <c r="DA1196" s="195">
        <f t="shared" si="831"/>
        <v>259.05740288399244</v>
      </c>
      <c r="DB1196" s="195">
        <f t="shared" si="832"/>
        <v>3.1285107143362336</v>
      </c>
      <c r="DC1196" s="195">
        <f t="shared" si="833"/>
        <v>181.67531952845832</v>
      </c>
      <c r="DD1196" s="195">
        <f t="shared" si="834"/>
        <v>2.9378000684802736</v>
      </c>
      <c r="DE1196" s="195">
        <f t="shared" si="835"/>
        <v>163.48317264267439</v>
      </c>
      <c r="DF1196" s="195">
        <f t="shared" si="836"/>
        <v>621.33639863596193</v>
      </c>
    </row>
    <row r="1197" spans="89:110" x14ac:dyDescent="0.2">
      <c r="CK1197" s="189">
        <v>1195</v>
      </c>
      <c r="CL1197" s="190">
        <f>'Litter calculation'!G$30+CK1197</f>
        <v>43870</v>
      </c>
      <c r="CM1197" s="193">
        <f t="shared" si="826"/>
        <v>2</v>
      </c>
      <c r="CN1197" s="189">
        <f t="shared" si="820"/>
        <v>0.9</v>
      </c>
      <c r="CO1197" s="194">
        <f t="shared" si="821"/>
        <v>0.45</v>
      </c>
      <c r="CP1197" s="194">
        <f t="shared" si="822"/>
        <v>0.2</v>
      </c>
      <c r="CQ1197" s="189">
        <f t="shared" si="823"/>
        <v>0.36870000000000003</v>
      </c>
      <c r="CR1197" s="189">
        <f t="shared" si="837"/>
        <v>3.687E-2</v>
      </c>
      <c r="CS1197" s="189">
        <f t="shared" si="837"/>
        <v>3.687E-2</v>
      </c>
      <c r="CT1197" s="189">
        <f t="shared" si="824"/>
        <v>2.9389999999999999E-2</v>
      </c>
      <c r="CU1197" s="189">
        <f t="shared" si="838"/>
        <v>2.9390000000000002E-3</v>
      </c>
      <c r="CV1197" s="189">
        <f t="shared" si="838"/>
        <v>2.9390000000000002E-3</v>
      </c>
      <c r="CW1197" s="189">
        <f t="shared" si="825"/>
        <v>4.6999999999999999E-4</v>
      </c>
      <c r="CX1197" s="189">
        <f t="shared" si="839"/>
        <v>4.6999999999999997E-5</v>
      </c>
      <c r="CY1197" s="189">
        <f t="shared" si="839"/>
        <v>4.6999999999999997E-5</v>
      </c>
      <c r="CZ1197" s="195">
        <f t="shared" si="830"/>
        <v>11.065867794215627</v>
      </c>
      <c r="DA1197" s="195">
        <f t="shared" si="831"/>
        <v>259.50384451304495</v>
      </c>
      <c r="DB1197" s="195">
        <f t="shared" si="832"/>
        <v>3.1359210197210023</v>
      </c>
      <c r="DC1197" s="195">
        <f t="shared" si="833"/>
        <v>182.10018948909774</v>
      </c>
      <c r="DD1197" s="195">
        <f t="shared" si="834"/>
        <v>2.9365525496068501</v>
      </c>
      <c r="DE1197" s="195">
        <f t="shared" si="835"/>
        <v>163.6681151141245</v>
      </c>
      <c r="DF1197" s="195">
        <f t="shared" si="836"/>
        <v>622.41049047981073</v>
      </c>
    </row>
    <row r="1198" spans="89:110" x14ac:dyDescent="0.2">
      <c r="CK1198" s="189">
        <v>1196</v>
      </c>
      <c r="CL1198" s="190">
        <f>'Litter calculation'!G$30+CK1198</f>
        <v>43871</v>
      </c>
      <c r="CM1198" s="193">
        <f t="shared" si="826"/>
        <v>2</v>
      </c>
      <c r="CN1198" s="189">
        <f t="shared" si="820"/>
        <v>0.9</v>
      </c>
      <c r="CO1198" s="194">
        <f t="shared" si="821"/>
        <v>0.45</v>
      </c>
      <c r="CP1198" s="194">
        <f t="shared" si="822"/>
        <v>0.2</v>
      </c>
      <c r="CQ1198" s="189">
        <f t="shared" si="823"/>
        <v>0.36870000000000003</v>
      </c>
      <c r="CR1198" s="189">
        <f t="shared" si="837"/>
        <v>3.687E-2</v>
      </c>
      <c r="CS1198" s="189">
        <f t="shared" si="837"/>
        <v>3.687E-2</v>
      </c>
      <c r="CT1198" s="189">
        <f t="shared" si="824"/>
        <v>2.9389999999999999E-2</v>
      </c>
      <c r="CU1198" s="189">
        <f t="shared" si="838"/>
        <v>2.9390000000000002E-3</v>
      </c>
      <c r="CV1198" s="189">
        <f t="shared" si="838"/>
        <v>2.9390000000000002E-3</v>
      </c>
      <c r="CW1198" s="189">
        <f t="shared" si="825"/>
        <v>4.6999999999999999E-4</v>
      </c>
      <c r="CX1198" s="189">
        <f t="shared" si="839"/>
        <v>4.6999999999999997E-5</v>
      </c>
      <c r="CY1198" s="189">
        <f t="shared" si="839"/>
        <v>4.6999999999999997E-5</v>
      </c>
      <c r="CZ1198" s="195">
        <f t="shared" si="830"/>
        <v>11.077204655504177</v>
      </c>
      <c r="DA1198" s="195">
        <f t="shared" si="831"/>
        <v>259.9500763638336</v>
      </c>
      <c r="DB1198" s="195">
        <f t="shared" si="832"/>
        <v>3.1433095781909901</v>
      </c>
      <c r="DC1198" s="195">
        <f t="shared" si="833"/>
        <v>182.52503948131829</v>
      </c>
      <c r="DD1198" s="195">
        <f t="shared" si="834"/>
        <v>2.9353086918088098</v>
      </c>
      <c r="DE1198" s="195">
        <f t="shared" si="835"/>
        <v>163.85304889348274</v>
      </c>
      <c r="DF1198" s="195">
        <f t="shared" si="836"/>
        <v>623.48398766413868</v>
      </c>
    </row>
    <row r="1199" spans="89:110" x14ac:dyDescent="0.2">
      <c r="CK1199" s="189">
        <v>1197</v>
      </c>
      <c r="CL1199" s="190">
        <f>'Litter calculation'!G$30+CK1199</f>
        <v>43872</v>
      </c>
      <c r="CM1199" s="193">
        <f t="shared" si="826"/>
        <v>2</v>
      </c>
      <c r="CN1199" s="189">
        <f t="shared" si="820"/>
        <v>0.9</v>
      </c>
      <c r="CO1199" s="194">
        <f t="shared" si="821"/>
        <v>0.45</v>
      </c>
      <c r="CP1199" s="194">
        <f t="shared" si="822"/>
        <v>0.2</v>
      </c>
      <c r="CQ1199" s="189">
        <f t="shared" si="823"/>
        <v>0.36870000000000003</v>
      </c>
      <c r="CR1199" s="189">
        <f t="shared" si="837"/>
        <v>3.687E-2</v>
      </c>
      <c r="CS1199" s="189">
        <f t="shared" si="837"/>
        <v>3.687E-2</v>
      </c>
      <c r="CT1199" s="189">
        <f t="shared" si="824"/>
        <v>2.9389999999999999E-2</v>
      </c>
      <c r="CU1199" s="189">
        <f t="shared" si="838"/>
        <v>2.9390000000000002E-3</v>
      </c>
      <c r="CV1199" s="189">
        <f t="shared" si="838"/>
        <v>2.9390000000000002E-3</v>
      </c>
      <c r="CW1199" s="189">
        <f t="shared" si="825"/>
        <v>4.6999999999999999E-4</v>
      </c>
      <c r="CX1199" s="189">
        <f t="shared" si="839"/>
        <v>4.6999999999999997E-5</v>
      </c>
      <c r="CY1199" s="189">
        <f t="shared" si="839"/>
        <v>4.6999999999999997E-5</v>
      </c>
      <c r="CZ1199" s="195">
        <f t="shared" si="830"/>
        <v>11.088213175055317</v>
      </c>
      <c r="DA1199" s="195">
        <f t="shared" si="831"/>
        <v>260.39609853493096</v>
      </c>
      <c r="DB1199" s="195">
        <f t="shared" si="832"/>
        <v>3.1506764535665495</v>
      </c>
      <c r="DC1199" s="195">
        <f t="shared" si="833"/>
        <v>182.94986950605843</v>
      </c>
      <c r="DD1199" s="195">
        <f t="shared" si="834"/>
        <v>2.9340684843420486</v>
      </c>
      <c r="DE1199" s="195">
        <f t="shared" si="835"/>
        <v>164.03797398115759</v>
      </c>
      <c r="DF1199" s="195">
        <f t="shared" si="836"/>
        <v>624.55690013511094</v>
      </c>
    </row>
    <row r="1200" spans="89:110" x14ac:dyDescent="0.2">
      <c r="CK1200" s="189">
        <v>1198</v>
      </c>
      <c r="CL1200" s="190">
        <f>'Litter calculation'!G$30+CK1200</f>
        <v>43873</v>
      </c>
      <c r="CM1200" s="193">
        <f t="shared" si="826"/>
        <v>2</v>
      </c>
      <c r="CN1200" s="189">
        <f t="shared" si="820"/>
        <v>0.9</v>
      </c>
      <c r="CO1200" s="194">
        <f t="shared" si="821"/>
        <v>0.45</v>
      </c>
      <c r="CP1200" s="194">
        <f t="shared" si="822"/>
        <v>0.2</v>
      </c>
      <c r="CQ1200" s="189">
        <f t="shared" si="823"/>
        <v>0.36870000000000003</v>
      </c>
      <c r="CR1200" s="189">
        <f t="shared" si="837"/>
        <v>3.687E-2</v>
      </c>
      <c r="CS1200" s="189">
        <f t="shared" si="837"/>
        <v>3.687E-2</v>
      </c>
      <c r="CT1200" s="189">
        <f t="shared" si="824"/>
        <v>2.9389999999999999E-2</v>
      </c>
      <c r="CU1200" s="189">
        <f t="shared" si="838"/>
        <v>2.9390000000000002E-3</v>
      </c>
      <c r="CV1200" s="189">
        <f t="shared" si="838"/>
        <v>2.9390000000000002E-3</v>
      </c>
      <c r="CW1200" s="189">
        <f t="shared" si="825"/>
        <v>4.6999999999999999E-4</v>
      </c>
      <c r="CX1200" s="189">
        <f t="shared" si="839"/>
        <v>4.6999999999999997E-5</v>
      </c>
      <c r="CY1200" s="189">
        <f t="shared" si="839"/>
        <v>4.6999999999999997E-5</v>
      </c>
      <c r="CZ1200" s="195">
        <f t="shared" si="830"/>
        <v>11.098902862405575</v>
      </c>
      <c r="DA1200" s="195">
        <f t="shared" si="831"/>
        <v>260.84191112486332</v>
      </c>
      <c r="DB1200" s="195">
        <f t="shared" si="832"/>
        <v>3.1580217094807406</v>
      </c>
      <c r="DC1200" s="195">
        <f t="shared" si="833"/>
        <v>183.37467956425664</v>
      </c>
      <c r="DD1200" s="195">
        <f t="shared" si="834"/>
        <v>2.9328319164939929</v>
      </c>
      <c r="DE1200" s="195">
        <f t="shared" si="835"/>
        <v>164.22289037755758</v>
      </c>
      <c r="DF1200" s="195">
        <f t="shared" si="836"/>
        <v>625.62923755505778</v>
      </c>
    </row>
    <row r="1201" spans="89:110" x14ac:dyDescent="0.2">
      <c r="CK1201" s="189">
        <v>1199</v>
      </c>
      <c r="CL1201" s="190">
        <f>'Litter calculation'!G$30+CK1201</f>
        <v>43874</v>
      </c>
      <c r="CM1201" s="193">
        <f t="shared" si="826"/>
        <v>2</v>
      </c>
      <c r="CN1201" s="189">
        <f t="shared" si="820"/>
        <v>0.9</v>
      </c>
      <c r="CO1201" s="194">
        <f t="shared" si="821"/>
        <v>0.45</v>
      </c>
      <c r="CP1201" s="194">
        <f t="shared" si="822"/>
        <v>0.2</v>
      </c>
      <c r="CQ1201" s="189">
        <f t="shared" si="823"/>
        <v>0.36870000000000003</v>
      </c>
      <c r="CR1201" s="189">
        <f t="shared" si="837"/>
        <v>3.687E-2</v>
      </c>
      <c r="CS1201" s="189">
        <f t="shared" si="837"/>
        <v>3.687E-2</v>
      </c>
      <c r="CT1201" s="189">
        <f t="shared" si="824"/>
        <v>2.9389999999999999E-2</v>
      </c>
      <c r="CU1201" s="189">
        <f t="shared" si="838"/>
        <v>2.9390000000000002E-3</v>
      </c>
      <c r="CV1201" s="189">
        <f t="shared" si="838"/>
        <v>2.9390000000000002E-3</v>
      </c>
      <c r="CW1201" s="189">
        <f t="shared" si="825"/>
        <v>4.6999999999999999E-4</v>
      </c>
      <c r="CX1201" s="189">
        <f t="shared" si="839"/>
        <v>4.6999999999999997E-5</v>
      </c>
      <c r="CY1201" s="189">
        <f t="shared" si="839"/>
        <v>4.6999999999999997E-5</v>
      </c>
      <c r="CZ1201" s="195">
        <f t="shared" si="830"/>
        <v>11.109282951673292</v>
      </c>
      <c r="DA1201" s="195">
        <f t="shared" si="831"/>
        <v>261.28751423211071</v>
      </c>
      <c r="DB1201" s="195">
        <f t="shared" si="832"/>
        <v>3.1653454093798801</v>
      </c>
      <c r="DC1201" s="195">
        <f t="shared" si="833"/>
        <v>183.7994696568513</v>
      </c>
      <c r="DD1201" s="195">
        <f t="shared" si="834"/>
        <v>2.9315989775835067</v>
      </c>
      <c r="DE1201" s="195">
        <f t="shared" si="835"/>
        <v>164.40779808309117</v>
      </c>
      <c r="DF1201" s="195">
        <f t="shared" si="836"/>
        <v>626.70100931068987</v>
      </c>
    </row>
    <row r="1202" spans="89:110" x14ac:dyDescent="0.2">
      <c r="CK1202" s="189">
        <v>1200</v>
      </c>
      <c r="CL1202" s="190">
        <f>'Litter calculation'!G$30+CK1202</f>
        <v>43875</v>
      </c>
      <c r="CM1202" s="193">
        <f t="shared" si="826"/>
        <v>2</v>
      </c>
      <c r="CN1202" s="189">
        <f t="shared" si="820"/>
        <v>0.9</v>
      </c>
      <c r="CO1202" s="194">
        <f t="shared" si="821"/>
        <v>0.45</v>
      </c>
      <c r="CP1202" s="194">
        <f t="shared" si="822"/>
        <v>0.2</v>
      </c>
      <c r="CQ1202" s="189">
        <f t="shared" si="823"/>
        <v>0.36870000000000003</v>
      </c>
      <c r="CR1202" s="189">
        <f t="shared" si="837"/>
        <v>3.687E-2</v>
      </c>
      <c r="CS1202" s="189">
        <f t="shared" si="837"/>
        <v>3.687E-2</v>
      </c>
      <c r="CT1202" s="189">
        <f t="shared" si="824"/>
        <v>2.9389999999999999E-2</v>
      </c>
      <c r="CU1202" s="189">
        <f t="shared" si="838"/>
        <v>2.9390000000000002E-3</v>
      </c>
      <c r="CV1202" s="189">
        <f t="shared" si="838"/>
        <v>2.9390000000000002E-3</v>
      </c>
      <c r="CW1202" s="189">
        <f t="shared" si="825"/>
        <v>4.6999999999999999E-4</v>
      </c>
      <c r="CX1202" s="189">
        <f t="shared" si="839"/>
        <v>4.6999999999999997E-5</v>
      </c>
      <c r="CY1202" s="189">
        <f t="shared" si="839"/>
        <v>4.6999999999999997E-5</v>
      </c>
      <c r="CZ1202" s="195">
        <f t="shared" si="830"/>
        <v>11.119362409535377</v>
      </c>
      <c r="DA1202" s="195">
        <f t="shared" si="831"/>
        <v>261.73290795510684</v>
      </c>
      <c r="DB1202" s="195">
        <f t="shared" si="832"/>
        <v>3.17264761652409</v>
      </c>
      <c r="DC1202" s="195">
        <f t="shared" si="833"/>
        <v>184.22423978478076</v>
      </c>
      <c r="DD1202" s="195">
        <f t="shared" si="834"/>
        <v>2.9303696569608002</v>
      </c>
      <c r="DE1202" s="195">
        <f t="shared" si="835"/>
        <v>164.59269709816681</v>
      </c>
      <c r="DF1202" s="195">
        <f t="shared" si="836"/>
        <v>627.77222452107469</v>
      </c>
    </row>
    <row r="1203" spans="89:110" x14ac:dyDescent="0.2">
      <c r="CK1203" s="189">
        <v>1201</v>
      </c>
      <c r="CL1203" s="190">
        <f>'Litter calculation'!G$30+CK1203</f>
        <v>43876</v>
      </c>
      <c r="CM1203" s="193">
        <f t="shared" si="826"/>
        <v>2</v>
      </c>
      <c r="CN1203" s="189">
        <f t="shared" si="820"/>
        <v>0.9</v>
      </c>
      <c r="CO1203" s="194">
        <f t="shared" si="821"/>
        <v>0.45</v>
      </c>
      <c r="CP1203" s="194">
        <f t="shared" si="822"/>
        <v>0.2</v>
      </c>
      <c r="CQ1203" s="189">
        <f t="shared" si="823"/>
        <v>0.36870000000000003</v>
      </c>
      <c r="CR1203" s="189">
        <f t="shared" ref="CR1203:CS1222" si="840">IF($CM1203=12,$D$50,IF($CM1203&lt;=2,$D$50,IF($CM1203&lt;=5,$D$52,IF($CM1203&lt;=8,$D$54,$D$56))))</f>
        <v>3.687E-2</v>
      </c>
      <c r="CS1203" s="189">
        <f t="shared" si="840"/>
        <v>3.687E-2</v>
      </c>
      <c r="CT1203" s="189">
        <f t="shared" si="824"/>
        <v>2.9389999999999999E-2</v>
      </c>
      <c r="CU1203" s="189">
        <f t="shared" ref="CU1203:CV1222" si="841">IF($CM1203=12,$D$58,IF($CM1203&lt;=2,$D$58,IF($CM1203&lt;=5,$D$60,IF($CM1203&lt;=8,$D$62,$D$64))))</f>
        <v>2.9390000000000002E-3</v>
      </c>
      <c r="CV1203" s="189">
        <f t="shared" si="841"/>
        <v>2.9390000000000002E-3</v>
      </c>
      <c r="CW1203" s="189">
        <f t="shared" si="825"/>
        <v>4.6999999999999999E-4</v>
      </c>
      <c r="CX1203" s="189">
        <f t="shared" ref="CX1203:CY1222" si="842">IF($CM1203=12,$D$66,IF($CM1203&lt;=2,$D$66,IF($CM1203&lt;=5,$D$68,IF($CM1203&lt;=8,$D$70,$D$72))))</f>
        <v>4.6999999999999997E-5</v>
      </c>
      <c r="CY1203" s="189">
        <f t="shared" si="842"/>
        <v>4.6999999999999997E-5</v>
      </c>
      <c r="CZ1203" s="195">
        <f t="shared" si="830"/>
        <v>11.129149942973024</v>
      </c>
      <c r="DA1203" s="195">
        <f t="shared" si="831"/>
        <v>262.17809239223919</v>
      </c>
      <c r="DB1203" s="195">
        <f t="shared" si="832"/>
        <v>3.179928393987844</v>
      </c>
      <c r="DC1203" s="195">
        <f t="shared" si="833"/>
        <v>184.64898994898337</v>
      </c>
      <c r="DD1203" s="195">
        <f t="shared" si="834"/>
        <v>2.929143944007337</v>
      </c>
      <c r="DE1203" s="195">
        <f t="shared" si="835"/>
        <v>164.77758742319298</v>
      </c>
      <c r="DF1203" s="195">
        <f t="shared" si="836"/>
        <v>628.84289204538368</v>
      </c>
    </row>
    <row r="1204" spans="89:110" x14ac:dyDescent="0.2">
      <c r="CK1204" s="189">
        <v>1202</v>
      </c>
      <c r="CL1204" s="190">
        <f>'Litter calculation'!G$30+CK1204</f>
        <v>43877</v>
      </c>
      <c r="CM1204" s="193">
        <f t="shared" si="826"/>
        <v>2</v>
      </c>
      <c r="CN1204" s="189">
        <f t="shared" si="820"/>
        <v>0.9</v>
      </c>
      <c r="CO1204" s="194">
        <f t="shared" si="821"/>
        <v>0.45</v>
      </c>
      <c r="CP1204" s="194">
        <f t="shared" si="822"/>
        <v>0.2</v>
      </c>
      <c r="CQ1204" s="189">
        <f t="shared" si="823"/>
        <v>0.36870000000000003</v>
      </c>
      <c r="CR1204" s="189">
        <f t="shared" si="840"/>
        <v>3.687E-2</v>
      </c>
      <c r="CS1204" s="189">
        <f t="shared" si="840"/>
        <v>3.687E-2</v>
      </c>
      <c r="CT1204" s="189">
        <f t="shared" si="824"/>
        <v>2.9389999999999999E-2</v>
      </c>
      <c r="CU1204" s="189">
        <f t="shared" si="841"/>
        <v>2.9390000000000002E-3</v>
      </c>
      <c r="CV1204" s="189">
        <f t="shared" si="841"/>
        <v>2.9390000000000002E-3</v>
      </c>
      <c r="CW1204" s="189">
        <f t="shared" si="825"/>
        <v>4.6999999999999999E-4</v>
      </c>
      <c r="CX1204" s="189">
        <f t="shared" si="842"/>
        <v>4.6999999999999997E-5</v>
      </c>
      <c r="CY1204" s="189">
        <f t="shared" si="842"/>
        <v>4.6999999999999997E-5</v>
      </c>
      <c r="CZ1204" s="195">
        <f t="shared" si="830"/>
        <v>11.138654006793104</v>
      </c>
      <c r="DA1204" s="195">
        <f t="shared" si="831"/>
        <v>262.62306764184899</v>
      </c>
      <c r="DB1204" s="195">
        <f t="shared" si="832"/>
        <v>3.1871878046605113</v>
      </c>
      <c r="DC1204" s="195">
        <f t="shared" si="833"/>
        <v>185.07372015039741</v>
      </c>
      <c r="DD1204" s="195">
        <f t="shared" si="834"/>
        <v>2.9279218281357431</v>
      </c>
      <c r="DE1204" s="195">
        <f t="shared" si="835"/>
        <v>164.96246905857808</v>
      </c>
      <c r="DF1204" s="195">
        <f t="shared" si="836"/>
        <v>629.91302049041383</v>
      </c>
    </row>
    <row r="1205" spans="89:110" x14ac:dyDescent="0.2">
      <c r="CK1205" s="189">
        <v>1203</v>
      </c>
      <c r="CL1205" s="190">
        <f>'Litter calculation'!G$30+CK1205</f>
        <v>43878</v>
      </c>
      <c r="CM1205" s="193">
        <f t="shared" si="826"/>
        <v>2</v>
      </c>
      <c r="CN1205" s="189">
        <f t="shared" si="820"/>
        <v>0.9</v>
      </c>
      <c r="CO1205" s="194">
        <f t="shared" si="821"/>
        <v>0.45</v>
      </c>
      <c r="CP1205" s="194">
        <f t="shared" si="822"/>
        <v>0.2</v>
      </c>
      <c r="CQ1205" s="189">
        <f t="shared" si="823"/>
        <v>0.36870000000000003</v>
      </c>
      <c r="CR1205" s="189">
        <f t="shared" si="840"/>
        <v>3.687E-2</v>
      </c>
      <c r="CS1205" s="189">
        <f t="shared" si="840"/>
        <v>3.687E-2</v>
      </c>
      <c r="CT1205" s="189">
        <f t="shared" si="824"/>
        <v>2.9389999999999999E-2</v>
      </c>
      <c r="CU1205" s="189">
        <f t="shared" si="841"/>
        <v>2.9390000000000002E-3</v>
      </c>
      <c r="CV1205" s="189">
        <f t="shared" si="841"/>
        <v>2.9390000000000002E-3</v>
      </c>
      <c r="CW1205" s="189">
        <f t="shared" si="825"/>
        <v>4.6999999999999999E-4</v>
      </c>
      <c r="CX1205" s="189">
        <f t="shared" si="842"/>
        <v>4.6999999999999997E-5</v>
      </c>
      <c r="CY1205" s="189">
        <f t="shared" si="842"/>
        <v>4.6999999999999997E-5</v>
      </c>
      <c r="CZ1205" s="195">
        <f t="shared" si="830"/>
        <v>11.147882810931716</v>
      </c>
      <c r="DA1205" s="195">
        <f t="shared" si="831"/>
        <v>263.06783380223129</v>
      </c>
      <c r="DB1205" s="195">
        <f t="shared" si="832"/>
        <v>3.1944259112469018</v>
      </c>
      <c r="DC1205" s="195">
        <f t="shared" si="833"/>
        <v>185.49843038996107</v>
      </c>
      <c r="DD1205" s="195">
        <f t="shared" si="834"/>
        <v>2.9267032987897146</v>
      </c>
      <c r="DE1205" s="195">
        <f t="shared" si="835"/>
        <v>165.14734200473052</v>
      </c>
      <c r="DF1205" s="195">
        <f t="shared" si="836"/>
        <v>630.98261821789129</v>
      </c>
    </row>
    <row r="1206" spans="89:110" x14ac:dyDescent="0.2">
      <c r="CK1206" s="189">
        <v>1204</v>
      </c>
      <c r="CL1206" s="190">
        <f>'Litter calculation'!G$30+CK1206</f>
        <v>43879</v>
      </c>
      <c r="CM1206" s="193">
        <f t="shared" si="826"/>
        <v>2</v>
      </c>
      <c r="CN1206" s="189">
        <f t="shared" si="820"/>
        <v>0.9</v>
      </c>
      <c r="CO1206" s="194">
        <f t="shared" si="821"/>
        <v>0.45</v>
      </c>
      <c r="CP1206" s="194">
        <f t="shared" si="822"/>
        <v>0.2</v>
      </c>
      <c r="CQ1206" s="189">
        <f t="shared" si="823"/>
        <v>0.36870000000000003</v>
      </c>
      <c r="CR1206" s="189">
        <f t="shared" si="840"/>
        <v>3.687E-2</v>
      </c>
      <c r="CS1206" s="189">
        <f t="shared" si="840"/>
        <v>3.687E-2</v>
      </c>
      <c r="CT1206" s="189">
        <f t="shared" si="824"/>
        <v>2.9389999999999999E-2</v>
      </c>
      <c r="CU1206" s="189">
        <f t="shared" si="841"/>
        <v>2.9390000000000002E-3</v>
      </c>
      <c r="CV1206" s="189">
        <f t="shared" si="841"/>
        <v>2.9390000000000002E-3</v>
      </c>
      <c r="CW1206" s="189">
        <f t="shared" si="825"/>
        <v>4.6999999999999999E-4</v>
      </c>
      <c r="CX1206" s="189">
        <f t="shared" si="842"/>
        <v>4.6999999999999997E-5</v>
      </c>
      <c r="CY1206" s="189">
        <f t="shared" si="842"/>
        <v>4.6999999999999997E-5</v>
      </c>
      <c r="CZ1206" s="195">
        <f t="shared" si="830"/>
        <v>11.156844327546208</v>
      </c>
      <c r="DA1206" s="195">
        <f t="shared" si="831"/>
        <v>263.51239097163494</v>
      </c>
      <c r="DB1206" s="195">
        <f t="shared" si="832"/>
        <v>3.2016427762678048</v>
      </c>
      <c r="DC1206" s="195">
        <f t="shared" si="833"/>
        <v>185.92312066861257</v>
      </c>
      <c r="DD1206" s="195">
        <f t="shared" si="834"/>
        <v>2.9254883454439278</v>
      </c>
      <c r="DE1206" s="195">
        <f t="shared" si="835"/>
        <v>165.33220626205866</v>
      </c>
      <c r="DF1206" s="195">
        <f t="shared" si="836"/>
        <v>632.05169335156415</v>
      </c>
    </row>
    <row r="1207" spans="89:110" x14ac:dyDescent="0.2">
      <c r="CK1207" s="189">
        <v>1205</v>
      </c>
      <c r="CL1207" s="190">
        <f>'Litter calculation'!G$30+CK1207</f>
        <v>43880</v>
      </c>
      <c r="CM1207" s="193">
        <f t="shared" si="826"/>
        <v>2</v>
      </c>
      <c r="CN1207" s="189">
        <f t="shared" si="820"/>
        <v>0.9</v>
      </c>
      <c r="CO1207" s="194">
        <f t="shared" si="821"/>
        <v>0.45</v>
      </c>
      <c r="CP1207" s="194">
        <f t="shared" si="822"/>
        <v>0.2</v>
      </c>
      <c r="CQ1207" s="189">
        <f t="shared" si="823"/>
        <v>0.36870000000000003</v>
      </c>
      <c r="CR1207" s="189">
        <f t="shared" si="840"/>
        <v>3.687E-2</v>
      </c>
      <c r="CS1207" s="189">
        <f t="shared" si="840"/>
        <v>3.687E-2</v>
      </c>
      <c r="CT1207" s="189">
        <f t="shared" si="824"/>
        <v>2.9389999999999999E-2</v>
      </c>
      <c r="CU1207" s="189">
        <f t="shared" si="841"/>
        <v>2.9390000000000002E-3</v>
      </c>
      <c r="CV1207" s="189">
        <f t="shared" si="841"/>
        <v>2.9390000000000002E-3</v>
      </c>
      <c r="CW1207" s="189">
        <f t="shared" si="825"/>
        <v>4.6999999999999999E-4</v>
      </c>
      <c r="CX1207" s="189">
        <f t="shared" si="842"/>
        <v>4.6999999999999997E-5</v>
      </c>
      <c r="CY1207" s="189">
        <f t="shared" si="842"/>
        <v>4.6999999999999997E-5</v>
      </c>
      <c r="CZ1207" s="195">
        <f t="shared" si="830"/>
        <v>11.165546297901809</v>
      </c>
      <c r="DA1207" s="195">
        <f t="shared" si="831"/>
        <v>263.95673924826264</v>
      </c>
      <c r="DB1207" s="195">
        <f t="shared" si="832"/>
        <v>3.2088384620605326</v>
      </c>
      <c r="DC1207" s="195">
        <f t="shared" si="833"/>
        <v>186.34779098729004</v>
      </c>
      <c r="DD1207" s="195">
        <f t="shared" si="834"/>
        <v>2.9242769576039471</v>
      </c>
      <c r="DE1207" s="195">
        <f t="shared" si="835"/>
        <v>165.5170618309709</v>
      </c>
      <c r="DF1207" s="195">
        <f t="shared" si="836"/>
        <v>633.12025378408987</v>
      </c>
    </row>
    <row r="1208" spans="89:110" x14ac:dyDescent="0.2">
      <c r="CK1208" s="189">
        <v>1206</v>
      </c>
      <c r="CL1208" s="190">
        <f>'Litter calculation'!G$30+CK1208</f>
        <v>43881</v>
      </c>
      <c r="CM1208" s="193">
        <f t="shared" si="826"/>
        <v>2</v>
      </c>
      <c r="CN1208" s="189">
        <f t="shared" si="820"/>
        <v>0.9</v>
      </c>
      <c r="CO1208" s="194">
        <f t="shared" si="821"/>
        <v>0.45</v>
      </c>
      <c r="CP1208" s="194">
        <f t="shared" si="822"/>
        <v>0.2</v>
      </c>
      <c r="CQ1208" s="189">
        <f t="shared" si="823"/>
        <v>0.36870000000000003</v>
      </c>
      <c r="CR1208" s="189">
        <f t="shared" si="840"/>
        <v>3.687E-2</v>
      </c>
      <c r="CS1208" s="189">
        <f t="shared" si="840"/>
        <v>3.687E-2</v>
      </c>
      <c r="CT1208" s="189">
        <f t="shared" si="824"/>
        <v>2.9389999999999999E-2</v>
      </c>
      <c r="CU1208" s="189">
        <f t="shared" si="841"/>
        <v>2.9390000000000002E-3</v>
      </c>
      <c r="CV1208" s="189">
        <f t="shared" si="841"/>
        <v>2.9390000000000002E-3</v>
      </c>
      <c r="CW1208" s="189">
        <f t="shared" si="825"/>
        <v>4.6999999999999999E-4</v>
      </c>
      <c r="CX1208" s="189">
        <f t="shared" si="842"/>
        <v>4.6999999999999997E-5</v>
      </c>
      <c r="CY1208" s="189">
        <f t="shared" si="842"/>
        <v>4.6999999999999997E-5</v>
      </c>
      <c r="CZ1208" s="195">
        <f t="shared" si="830"/>
        <v>11.173996239058786</v>
      </c>
      <c r="DA1208" s="195">
        <f t="shared" si="831"/>
        <v>264.4008787302709</v>
      </c>
      <c r="DB1208" s="195">
        <f t="shared" si="832"/>
        <v>3.2160130307794557</v>
      </c>
      <c r="DC1208" s="195">
        <f t="shared" si="833"/>
        <v>186.77244134693157</v>
      </c>
      <c r="DD1208" s="195">
        <f t="shared" si="834"/>
        <v>2.9230691248061347</v>
      </c>
      <c r="DE1208" s="195">
        <f t="shared" si="835"/>
        <v>165.70190871187557</v>
      </c>
      <c r="DF1208" s="195">
        <f t="shared" si="836"/>
        <v>634.18830718372249</v>
      </c>
    </row>
    <row r="1209" spans="89:110" x14ac:dyDescent="0.2">
      <c r="CK1209" s="189">
        <v>1207</v>
      </c>
      <c r="CL1209" s="190">
        <f>'Litter calculation'!G$30+CK1209</f>
        <v>43882</v>
      </c>
      <c r="CM1209" s="193">
        <f t="shared" si="826"/>
        <v>2</v>
      </c>
      <c r="CN1209" s="189">
        <f t="shared" si="820"/>
        <v>0.9</v>
      </c>
      <c r="CO1209" s="194">
        <f t="shared" si="821"/>
        <v>0.45</v>
      </c>
      <c r="CP1209" s="194">
        <f t="shared" si="822"/>
        <v>0.2</v>
      </c>
      <c r="CQ1209" s="189">
        <f t="shared" si="823"/>
        <v>0.36870000000000003</v>
      </c>
      <c r="CR1209" s="189">
        <f t="shared" si="840"/>
        <v>3.687E-2</v>
      </c>
      <c r="CS1209" s="189">
        <f t="shared" si="840"/>
        <v>3.687E-2</v>
      </c>
      <c r="CT1209" s="189">
        <f t="shared" si="824"/>
        <v>2.9389999999999999E-2</v>
      </c>
      <c r="CU1209" s="189">
        <f t="shared" si="841"/>
        <v>2.9390000000000002E-3</v>
      </c>
      <c r="CV1209" s="189">
        <f t="shared" si="841"/>
        <v>2.9390000000000002E-3</v>
      </c>
      <c r="CW1209" s="189">
        <f t="shared" si="825"/>
        <v>4.6999999999999999E-4</v>
      </c>
      <c r="CX1209" s="189">
        <f t="shared" si="842"/>
        <v>4.6999999999999997E-5</v>
      </c>
      <c r="CY1209" s="189">
        <f t="shared" si="842"/>
        <v>4.6999999999999997E-5</v>
      </c>
      <c r="CZ1209" s="195">
        <f t="shared" si="830"/>
        <v>11.18220145036595</v>
      </c>
      <c r="DA1209" s="195">
        <f t="shared" si="831"/>
        <v>264.84480951577012</v>
      </c>
      <c r="DB1209" s="195">
        <f t="shared" si="832"/>
        <v>3.2231665443965416</v>
      </c>
      <c r="DC1209" s="195">
        <f t="shared" si="833"/>
        <v>187.19707174847522</v>
      </c>
      <c r="DD1209" s="195">
        <f t="shared" si="834"/>
        <v>2.9218648366175604</v>
      </c>
      <c r="DE1209" s="195">
        <f t="shared" si="835"/>
        <v>165.88674690518101</v>
      </c>
      <c r="DF1209" s="195">
        <f t="shared" si="836"/>
        <v>635.25586100080636</v>
      </c>
    </row>
    <row r="1210" spans="89:110" x14ac:dyDescent="0.2">
      <c r="CK1210" s="189">
        <v>1208</v>
      </c>
      <c r="CL1210" s="190">
        <f>'Litter calculation'!G$30+CK1210</f>
        <v>43883</v>
      </c>
      <c r="CM1210" s="193">
        <f t="shared" si="826"/>
        <v>2</v>
      </c>
      <c r="CN1210" s="189">
        <f t="shared" si="820"/>
        <v>0.9</v>
      </c>
      <c r="CO1210" s="194">
        <f t="shared" si="821"/>
        <v>0.45</v>
      </c>
      <c r="CP1210" s="194">
        <f t="shared" si="822"/>
        <v>0.2</v>
      </c>
      <c r="CQ1210" s="189">
        <f t="shared" si="823"/>
        <v>0.36870000000000003</v>
      </c>
      <c r="CR1210" s="189">
        <f t="shared" si="840"/>
        <v>3.687E-2</v>
      </c>
      <c r="CS1210" s="189">
        <f t="shared" si="840"/>
        <v>3.687E-2</v>
      </c>
      <c r="CT1210" s="189">
        <f t="shared" si="824"/>
        <v>2.9389999999999999E-2</v>
      </c>
      <c r="CU1210" s="189">
        <f t="shared" si="841"/>
        <v>2.9390000000000002E-3</v>
      </c>
      <c r="CV1210" s="189">
        <f t="shared" si="841"/>
        <v>2.9390000000000002E-3</v>
      </c>
      <c r="CW1210" s="189">
        <f t="shared" si="825"/>
        <v>4.6999999999999999E-4</v>
      </c>
      <c r="CX1210" s="189">
        <f t="shared" si="842"/>
        <v>4.6999999999999997E-5</v>
      </c>
      <c r="CY1210" s="189">
        <f t="shared" si="842"/>
        <v>4.6999999999999997E-5</v>
      </c>
      <c r="CZ1210" s="195">
        <f t="shared" si="830"/>
        <v>11.190169019766078</v>
      </c>
      <c r="DA1210" s="195">
        <f t="shared" si="831"/>
        <v>265.28853170282463</v>
      </c>
      <c r="DB1210" s="195">
        <f t="shared" si="832"/>
        <v>3.2302990647018897</v>
      </c>
      <c r="DC1210" s="195">
        <f t="shared" si="833"/>
        <v>187.621682192859</v>
      </c>
      <c r="DD1210" s="195">
        <f t="shared" si="834"/>
        <v>2.9206640826359109</v>
      </c>
      <c r="DE1210" s="195">
        <f t="shared" si="835"/>
        <v>166.0715764112955</v>
      </c>
      <c r="DF1210" s="195">
        <f t="shared" si="836"/>
        <v>636.32292247408304</v>
      </c>
    </row>
    <row r="1211" spans="89:110" x14ac:dyDescent="0.2">
      <c r="CK1211" s="189">
        <v>1209</v>
      </c>
      <c r="CL1211" s="190">
        <f>'Litter calculation'!G$30+CK1211</f>
        <v>43884</v>
      </c>
      <c r="CM1211" s="193">
        <f t="shared" si="826"/>
        <v>2</v>
      </c>
      <c r="CN1211" s="189">
        <f t="shared" si="820"/>
        <v>0.9</v>
      </c>
      <c r="CO1211" s="194">
        <f t="shared" si="821"/>
        <v>0.45</v>
      </c>
      <c r="CP1211" s="194">
        <f t="shared" si="822"/>
        <v>0.2</v>
      </c>
      <c r="CQ1211" s="189">
        <f t="shared" si="823"/>
        <v>0.36870000000000003</v>
      </c>
      <c r="CR1211" s="189">
        <f t="shared" si="840"/>
        <v>3.687E-2</v>
      </c>
      <c r="CS1211" s="189">
        <f t="shared" si="840"/>
        <v>3.687E-2</v>
      </c>
      <c r="CT1211" s="189">
        <f t="shared" si="824"/>
        <v>2.9389999999999999E-2</v>
      </c>
      <c r="CU1211" s="189">
        <f t="shared" si="841"/>
        <v>2.9390000000000002E-3</v>
      </c>
      <c r="CV1211" s="189">
        <f t="shared" si="841"/>
        <v>2.9390000000000002E-3</v>
      </c>
      <c r="CW1211" s="189">
        <f t="shared" si="825"/>
        <v>4.6999999999999999E-4</v>
      </c>
      <c r="CX1211" s="189">
        <f t="shared" si="842"/>
        <v>4.6999999999999997E-5</v>
      </c>
      <c r="CY1211" s="189">
        <f t="shared" si="842"/>
        <v>4.6999999999999997E-5</v>
      </c>
      <c r="CZ1211" s="195">
        <f t="shared" si="830"/>
        <v>11.197905829918723</v>
      </c>
      <c r="DA1211" s="195">
        <f t="shared" si="831"/>
        <v>265.73204538945265</v>
      </c>
      <c r="DB1211" s="195">
        <f t="shared" si="832"/>
        <v>3.2374106533042646</v>
      </c>
      <c r="DC1211" s="195">
        <f t="shared" si="833"/>
        <v>188.04627268102084</v>
      </c>
      <c r="DD1211" s="195">
        <f t="shared" si="834"/>
        <v>2.9194668524894016</v>
      </c>
      <c r="DE1211" s="195">
        <f t="shared" si="835"/>
        <v>166.25639723062733</v>
      </c>
      <c r="DF1211" s="195">
        <f t="shared" si="836"/>
        <v>637.38949863681319</v>
      </c>
    </row>
    <row r="1212" spans="89:110" x14ac:dyDescent="0.2">
      <c r="CK1212" s="189">
        <v>1210</v>
      </c>
      <c r="CL1212" s="190">
        <f>'Litter calculation'!G$30+CK1212</f>
        <v>43885</v>
      </c>
      <c r="CM1212" s="193">
        <f t="shared" si="826"/>
        <v>2</v>
      </c>
      <c r="CN1212" s="189">
        <f t="shared" si="820"/>
        <v>0.9</v>
      </c>
      <c r="CO1212" s="194">
        <f t="shared" si="821"/>
        <v>0.45</v>
      </c>
      <c r="CP1212" s="194">
        <f t="shared" si="822"/>
        <v>0.2</v>
      </c>
      <c r="CQ1212" s="189">
        <f t="shared" si="823"/>
        <v>0.36870000000000003</v>
      </c>
      <c r="CR1212" s="189">
        <f t="shared" si="840"/>
        <v>3.687E-2</v>
      </c>
      <c r="CS1212" s="189">
        <f t="shared" si="840"/>
        <v>3.687E-2</v>
      </c>
      <c r="CT1212" s="189">
        <f t="shared" si="824"/>
        <v>2.9389999999999999E-2</v>
      </c>
      <c r="CU1212" s="189">
        <f t="shared" si="841"/>
        <v>2.9390000000000002E-3</v>
      </c>
      <c r="CV1212" s="189">
        <f t="shared" si="841"/>
        <v>2.9390000000000002E-3</v>
      </c>
      <c r="CW1212" s="189">
        <f t="shared" si="825"/>
        <v>4.6999999999999999E-4</v>
      </c>
      <c r="CX1212" s="189">
        <f t="shared" si="842"/>
        <v>4.6999999999999997E-5</v>
      </c>
      <c r="CY1212" s="189">
        <f t="shared" si="842"/>
        <v>4.6999999999999997E-5</v>
      </c>
      <c r="CZ1212" s="195">
        <f t="shared" si="830"/>
        <v>11.205418564145688</v>
      </c>
      <c r="DA1212" s="195">
        <f t="shared" si="831"/>
        <v>266.17535067362638</v>
      </c>
      <c r="DB1212" s="195">
        <f t="shared" si="832"/>
        <v>3.2445013716316291</v>
      </c>
      <c r="DC1212" s="195">
        <f t="shared" si="833"/>
        <v>188.47084321389869</v>
      </c>
      <c r="DD1212" s="195">
        <f t="shared" si="834"/>
        <v>2.9182731358366847</v>
      </c>
      <c r="DE1212" s="195">
        <f t="shared" si="835"/>
        <v>166.44120936358479</v>
      </c>
      <c r="DF1212" s="195">
        <f t="shared" si="836"/>
        <v>638.45559632272386</v>
      </c>
    </row>
    <row r="1213" spans="89:110" x14ac:dyDescent="0.2">
      <c r="CK1213" s="189">
        <v>1211</v>
      </c>
      <c r="CL1213" s="190">
        <f>'Litter calculation'!G$30+CK1213</f>
        <v>43886</v>
      </c>
      <c r="CM1213" s="193">
        <f t="shared" si="826"/>
        <v>2</v>
      </c>
      <c r="CN1213" s="189">
        <f t="shared" si="820"/>
        <v>0.9</v>
      </c>
      <c r="CO1213" s="194">
        <f t="shared" si="821"/>
        <v>0.45</v>
      </c>
      <c r="CP1213" s="194">
        <f t="shared" si="822"/>
        <v>0.2</v>
      </c>
      <c r="CQ1213" s="189">
        <f t="shared" si="823"/>
        <v>0.36870000000000003</v>
      </c>
      <c r="CR1213" s="189">
        <f t="shared" si="840"/>
        <v>3.687E-2</v>
      </c>
      <c r="CS1213" s="189">
        <f t="shared" si="840"/>
        <v>3.687E-2</v>
      </c>
      <c r="CT1213" s="189">
        <f t="shared" si="824"/>
        <v>2.9389999999999999E-2</v>
      </c>
      <c r="CU1213" s="189">
        <f t="shared" si="841"/>
        <v>2.9390000000000002E-3</v>
      </c>
      <c r="CV1213" s="189">
        <f t="shared" si="841"/>
        <v>2.9390000000000002E-3</v>
      </c>
      <c r="CW1213" s="189">
        <f t="shared" si="825"/>
        <v>4.6999999999999999E-4</v>
      </c>
      <c r="CX1213" s="189">
        <f t="shared" si="842"/>
        <v>4.6999999999999997E-5</v>
      </c>
      <c r="CY1213" s="189">
        <f t="shared" si="842"/>
        <v>4.6999999999999997E-5</v>
      </c>
      <c r="CZ1213" s="195">
        <f t="shared" si="830"/>
        <v>11.212713712204312</v>
      </c>
      <c r="DA1213" s="195">
        <f t="shared" si="831"/>
        <v>266.61844765327197</v>
      </c>
      <c r="DB1213" s="195">
        <f t="shared" si="832"/>
        <v>3.2515712809316737</v>
      </c>
      <c r="DC1213" s="195">
        <f t="shared" si="833"/>
        <v>188.89539379243044</v>
      </c>
      <c r="DD1213" s="195">
        <f t="shared" si="834"/>
        <v>2.9170829223667614</v>
      </c>
      <c r="DE1213" s="195">
        <f t="shared" si="835"/>
        <v>166.62601281057613</v>
      </c>
      <c r="DF1213" s="195">
        <f t="shared" si="836"/>
        <v>639.52122217178135</v>
      </c>
    </row>
    <row r="1214" spans="89:110" x14ac:dyDescent="0.2">
      <c r="CK1214" s="189">
        <v>1212</v>
      </c>
      <c r="CL1214" s="190">
        <f>'Litter calculation'!G$30+CK1214</f>
        <v>43887</v>
      </c>
      <c r="CM1214" s="193">
        <f t="shared" si="826"/>
        <v>2</v>
      </c>
      <c r="CN1214" s="189">
        <f t="shared" si="820"/>
        <v>0.9</v>
      </c>
      <c r="CO1214" s="194">
        <f t="shared" si="821"/>
        <v>0.45</v>
      </c>
      <c r="CP1214" s="194">
        <f t="shared" si="822"/>
        <v>0.2</v>
      </c>
      <c r="CQ1214" s="189">
        <f t="shared" si="823"/>
        <v>0.36870000000000003</v>
      </c>
      <c r="CR1214" s="189">
        <f t="shared" si="840"/>
        <v>3.687E-2</v>
      </c>
      <c r="CS1214" s="189">
        <f t="shared" si="840"/>
        <v>3.687E-2</v>
      </c>
      <c r="CT1214" s="189">
        <f t="shared" si="824"/>
        <v>2.9389999999999999E-2</v>
      </c>
      <c r="CU1214" s="189">
        <f t="shared" si="841"/>
        <v>2.9390000000000002E-3</v>
      </c>
      <c r="CV1214" s="189">
        <f t="shared" si="841"/>
        <v>2.9390000000000002E-3</v>
      </c>
      <c r="CW1214" s="189">
        <f t="shared" si="825"/>
        <v>4.6999999999999999E-4</v>
      </c>
      <c r="CX1214" s="189">
        <f t="shared" si="842"/>
        <v>4.6999999999999997E-5</v>
      </c>
      <c r="CY1214" s="189">
        <f t="shared" si="842"/>
        <v>4.6999999999999997E-5</v>
      </c>
      <c r="CZ1214" s="195">
        <f t="shared" si="830"/>
        <v>11.219797575893546</v>
      </c>
      <c r="DA1214" s="195">
        <f t="shared" si="831"/>
        <v>267.06133642626952</v>
      </c>
      <c r="DB1214" s="195">
        <f t="shared" si="832"/>
        <v>3.2586204422723464</v>
      </c>
      <c r="DC1214" s="195">
        <f t="shared" si="833"/>
        <v>189.31992441755389</v>
      </c>
      <c r="DD1214" s="195">
        <f t="shared" si="834"/>
        <v>2.9158962017988923</v>
      </c>
      <c r="DE1214" s="195">
        <f t="shared" si="835"/>
        <v>166.81080757200957</v>
      </c>
      <c r="DF1214" s="195">
        <f t="shared" si="836"/>
        <v>640.5863826357978</v>
      </c>
    </row>
    <row r="1215" spans="89:110" x14ac:dyDescent="0.2">
      <c r="CK1215" s="189">
        <v>1213</v>
      </c>
      <c r="CL1215" s="190">
        <f>'Litter calculation'!G$30+CK1215</f>
        <v>43888</v>
      </c>
      <c r="CM1215" s="193">
        <f t="shared" si="826"/>
        <v>2</v>
      </c>
      <c r="CN1215" s="189">
        <f t="shared" si="820"/>
        <v>0.9</v>
      </c>
      <c r="CO1215" s="194">
        <f t="shared" si="821"/>
        <v>0.45</v>
      </c>
      <c r="CP1215" s="194">
        <f t="shared" si="822"/>
        <v>0.2</v>
      </c>
      <c r="CQ1215" s="189">
        <f t="shared" si="823"/>
        <v>0.36870000000000003</v>
      </c>
      <c r="CR1215" s="189">
        <f t="shared" si="840"/>
        <v>3.687E-2</v>
      </c>
      <c r="CS1215" s="189">
        <f t="shared" si="840"/>
        <v>3.687E-2</v>
      </c>
      <c r="CT1215" s="189">
        <f t="shared" si="824"/>
        <v>2.9389999999999999E-2</v>
      </c>
      <c r="CU1215" s="189">
        <f t="shared" si="841"/>
        <v>2.9390000000000002E-3</v>
      </c>
      <c r="CV1215" s="189">
        <f t="shared" si="841"/>
        <v>2.9390000000000002E-3</v>
      </c>
      <c r="CW1215" s="189">
        <f t="shared" si="825"/>
        <v>4.6999999999999999E-4</v>
      </c>
      <c r="CX1215" s="189">
        <f t="shared" si="842"/>
        <v>4.6999999999999997E-5</v>
      </c>
      <c r="CY1215" s="189">
        <f t="shared" si="842"/>
        <v>4.6999999999999997E-5</v>
      </c>
      <c r="CZ1215" s="195">
        <f t="shared" si="830"/>
        <v>11.226676274497656</v>
      </c>
      <c r="DA1215" s="195">
        <f t="shared" si="831"/>
        <v>267.50401709045315</v>
      </c>
      <c r="DB1215" s="195">
        <f t="shared" si="832"/>
        <v>3.2656489165423799</v>
      </c>
      <c r="DC1215" s="195">
        <f t="shared" si="833"/>
        <v>189.74443509020685</v>
      </c>
      <c r="DD1215" s="195">
        <f t="shared" si="834"/>
        <v>2.9147129638825087</v>
      </c>
      <c r="DE1215" s="195">
        <f t="shared" si="835"/>
        <v>166.99559364829332</v>
      </c>
      <c r="DF1215" s="195">
        <f t="shared" si="836"/>
        <v>641.65108398387588</v>
      </c>
    </row>
    <row r="1216" spans="89:110" x14ac:dyDescent="0.2">
      <c r="CK1216" s="189">
        <v>1214</v>
      </c>
      <c r="CL1216" s="190">
        <f>'Litter calculation'!G$30+CK1216</f>
        <v>43889</v>
      </c>
      <c r="CM1216" s="193">
        <f t="shared" si="826"/>
        <v>2</v>
      </c>
      <c r="CN1216" s="189">
        <f t="shared" si="820"/>
        <v>0.9</v>
      </c>
      <c r="CO1216" s="194">
        <f t="shared" si="821"/>
        <v>0.45</v>
      </c>
      <c r="CP1216" s="194">
        <f t="shared" si="822"/>
        <v>0.2</v>
      </c>
      <c r="CQ1216" s="189">
        <f t="shared" si="823"/>
        <v>0.36870000000000003</v>
      </c>
      <c r="CR1216" s="189">
        <f t="shared" si="840"/>
        <v>3.687E-2</v>
      </c>
      <c r="CS1216" s="189">
        <f t="shared" si="840"/>
        <v>3.687E-2</v>
      </c>
      <c r="CT1216" s="189">
        <f t="shared" si="824"/>
        <v>2.9389999999999999E-2</v>
      </c>
      <c r="CU1216" s="189">
        <f t="shared" si="841"/>
        <v>2.9390000000000002E-3</v>
      </c>
      <c r="CV1216" s="189">
        <f t="shared" si="841"/>
        <v>2.9390000000000002E-3</v>
      </c>
      <c r="CW1216" s="189">
        <f t="shared" si="825"/>
        <v>4.6999999999999999E-4</v>
      </c>
      <c r="CX1216" s="189">
        <f t="shared" si="842"/>
        <v>4.6999999999999997E-5</v>
      </c>
      <c r="CY1216" s="189">
        <f t="shared" si="842"/>
        <v>4.6999999999999997E-5</v>
      </c>
      <c r="CZ1216" s="195">
        <f t="shared" si="830"/>
        <v>11.233355750072278</v>
      </c>
      <c r="DA1216" s="195">
        <f t="shared" si="831"/>
        <v>267.94648974361104</v>
      </c>
      <c r="DB1216" s="195">
        <f t="shared" si="832"/>
        <v>3.2726567644518174</v>
      </c>
      <c r="DC1216" s="195">
        <f t="shared" si="833"/>
        <v>190.16892581132706</v>
      </c>
      <c r="DD1216" s="195">
        <f t="shared" si="834"/>
        <v>2.9135331983971247</v>
      </c>
      <c r="DE1216" s="195">
        <f t="shared" si="835"/>
        <v>167.18037103983559</v>
      </c>
      <c r="DF1216" s="195">
        <f t="shared" si="836"/>
        <v>642.71533230769501</v>
      </c>
    </row>
    <row r="1217" spans="89:110" x14ac:dyDescent="0.2">
      <c r="CK1217" s="189">
        <v>1215</v>
      </c>
      <c r="CL1217" s="190">
        <f>'Litter calculation'!G$30+CK1217</f>
        <v>43890</v>
      </c>
      <c r="CM1217" s="193">
        <f t="shared" si="826"/>
        <v>2</v>
      </c>
      <c r="CN1217" s="189">
        <f t="shared" si="820"/>
        <v>0.9</v>
      </c>
      <c r="CO1217" s="194">
        <f t="shared" si="821"/>
        <v>0.45</v>
      </c>
      <c r="CP1217" s="194">
        <f t="shared" si="822"/>
        <v>0.2</v>
      </c>
      <c r="CQ1217" s="189">
        <f t="shared" si="823"/>
        <v>0.36870000000000003</v>
      </c>
      <c r="CR1217" s="189">
        <f t="shared" si="840"/>
        <v>3.687E-2</v>
      </c>
      <c r="CS1217" s="189">
        <f t="shared" si="840"/>
        <v>3.687E-2</v>
      </c>
      <c r="CT1217" s="189">
        <f t="shared" si="824"/>
        <v>2.9389999999999999E-2</v>
      </c>
      <c r="CU1217" s="189">
        <f t="shared" si="841"/>
        <v>2.9390000000000002E-3</v>
      </c>
      <c r="CV1217" s="189">
        <f t="shared" si="841"/>
        <v>2.9390000000000002E-3</v>
      </c>
      <c r="CW1217" s="189">
        <f t="shared" si="825"/>
        <v>4.6999999999999999E-4</v>
      </c>
      <c r="CX1217" s="189">
        <f t="shared" si="842"/>
        <v>4.6999999999999997E-5</v>
      </c>
      <c r="CY1217" s="189">
        <f t="shared" si="842"/>
        <v>4.6999999999999997E-5</v>
      </c>
      <c r="CZ1217" s="195">
        <f t="shared" si="830"/>
        <v>11.239841772577364</v>
      </c>
      <c r="DA1217" s="195">
        <f t="shared" si="831"/>
        <v>268.3887544834854</v>
      </c>
      <c r="DB1217" s="195">
        <f t="shared" si="832"/>
        <v>3.279644046532538</v>
      </c>
      <c r="DC1217" s="195">
        <f t="shared" si="833"/>
        <v>190.59339658185223</v>
      </c>
      <c r="DD1217" s="195">
        <f t="shared" si="834"/>
        <v>2.9123568951522474</v>
      </c>
      <c r="DE1217" s="195">
        <f t="shared" si="835"/>
        <v>167.36513974704454</v>
      </c>
      <c r="DF1217" s="195">
        <f t="shared" si="836"/>
        <v>643.77913352664439</v>
      </c>
    </row>
    <row r="1218" spans="89:110" x14ac:dyDescent="0.2">
      <c r="CK1218" s="189">
        <v>1216</v>
      </c>
      <c r="CL1218" s="190">
        <f>'Litter calculation'!G$30+CK1218</f>
        <v>43891</v>
      </c>
      <c r="CM1218" s="193">
        <f t="shared" si="826"/>
        <v>3</v>
      </c>
      <c r="CN1218" s="189">
        <f t="shared" si="820"/>
        <v>0.2</v>
      </c>
      <c r="CO1218" s="194">
        <f t="shared" si="821"/>
        <v>0.1</v>
      </c>
      <c r="CP1218" s="194">
        <f t="shared" si="822"/>
        <v>0.15</v>
      </c>
      <c r="CQ1218" s="189">
        <f t="shared" si="823"/>
        <v>0.36870000000000003</v>
      </c>
      <c r="CR1218" s="189">
        <f t="shared" si="840"/>
        <v>3.687E-2</v>
      </c>
      <c r="CS1218" s="189">
        <f t="shared" si="840"/>
        <v>3.687E-2</v>
      </c>
      <c r="CT1218" s="189">
        <f t="shared" si="824"/>
        <v>1.8599999999999998E-2</v>
      </c>
      <c r="CU1218" s="189">
        <f t="shared" si="841"/>
        <v>1.8600000000000001E-3</v>
      </c>
      <c r="CV1218" s="189">
        <f t="shared" si="841"/>
        <v>1.8600000000000001E-3</v>
      </c>
      <c r="CW1218" s="189">
        <f t="shared" si="825"/>
        <v>2.9999999999999997E-4</v>
      </c>
      <c r="CX1218" s="189">
        <f t="shared" si="842"/>
        <v>3.0000000000000001E-5</v>
      </c>
      <c r="CY1218" s="189">
        <f t="shared" si="842"/>
        <v>3.0000000000000001E-5</v>
      </c>
      <c r="CZ1218" s="195">
        <f t="shared" si="830"/>
        <v>11.10645298482207</v>
      </c>
      <c r="DA1218" s="195">
        <f t="shared" si="831"/>
        <v>268.43450993342668</v>
      </c>
      <c r="DB1218" s="195">
        <f t="shared" si="832"/>
        <v>3.2772365782185551</v>
      </c>
      <c r="DC1218" s="195">
        <f t="shared" si="833"/>
        <v>190.68399186572097</v>
      </c>
      <c r="DD1218" s="195">
        <f t="shared" si="834"/>
        <v>2.9124754460002404</v>
      </c>
      <c r="DE1218" s="195">
        <f t="shared" si="835"/>
        <v>167.50458836816571</v>
      </c>
      <c r="DF1218" s="195">
        <f t="shared" si="836"/>
        <v>643.91925517635423</v>
      </c>
    </row>
    <row r="1219" spans="89:110" x14ac:dyDescent="0.2">
      <c r="CK1219" s="189">
        <v>1217</v>
      </c>
      <c r="CL1219" s="190">
        <f>'Litter calculation'!G$30+CK1219</f>
        <v>43892</v>
      </c>
      <c r="CM1219" s="193">
        <f t="shared" si="826"/>
        <v>3</v>
      </c>
      <c r="CN1219" s="189">
        <f t="shared" ref="CN1219:CN1282" si="843">IF($CM1219=12,D$37,IF($CM1219&lt;=2,D$37,IF($CM1219&lt;=5,D$40,IF($CM1219&lt;=8,D$43,D$46))))</f>
        <v>0.2</v>
      </c>
      <c r="CO1219" s="194">
        <f t="shared" ref="CO1219:CO1282" si="844">IF($CM1219=12,D$39,IF($CM1219&lt;=2,D$39,IF($CM1219&lt;=5,D$42,IF($CM1219&lt;=8,D$45,D$48))))</f>
        <v>0.1</v>
      </c>
      <c r="CP1219" s="194">
        <f t="shared" ref="CP1219:CP1282" si="845">IF($CM1219=12,D$38,IF($CM1219&lt;=2,D$38,IF($CM1219&lt;=5,D$41,IF($CM1219&lt;=8,D$44,D$47))))</f>
        <v>0.15</v>
      </c>
      <c r="CQ1219" s="189">
        <f t="shared" ref="CQ1219:CQ1282" si="846">IF($CM1219=12,$D$49,IF($CM1219&lt;=2,$D$49,IF($CM1219&lt;=5,$D$51,IF($CM1219&lt;=8,$D$53,$D$55))))</f>
        <v>0.36870000000000003</v>
      </c>
      <c r="CR1219" s="189">
        <f t="shared" si="840"/>
        <v>3.687E-2</v>
      </c>
      <c r="CS1219" s="189">
        <f t="shared" si="840"/>
        <v>3.687E-2</v>
      </c>
      <c r="CT1219" s="189">
        <f t="shared" ref="CT1219:CT1282" si="847">IF($CM1219=12,$D$57,IF($CM1219&lt;=2,$D$57,IF($CM1219&lt;=5,$D$59,IF($CM1219&lt;=8,$D$61,$D$63))))</f>
        <v>1.8599999999999998E-2</v>
      </c>
      <c r="CU1219" s="189">
        <f t="shared" si="841"/>
        <v>1.8600000000000001E-3</v>
      </c>
      <c r="CV1219" s="189">
        <f t="shared" si="841"/>
        <v>1.8600000000000001E-3</v>
      </c>
      <c r="CW1219" s="189">
        <f t="shared" ref="CW1219:CW1282" si="848">IF($CM1219=12,$D$65,IF($CM1219&lt;=2,$D$65,IF($CM1219&lt;=5,$D$67,IF($CM1219&lt;=8,$D$69,$D$71))))</f>
        <v>2.9999999999999997E-4</v>
      </c>
      <c r="CX1219" s="189">
        <f t="shared" si="842"/>
        <v>3.0000000000000001E-5</v>
      </c>
      <c r="CY1219" s="189">
        <f t="shared" si="842"/>
        <v>3.0000000000000001E-5</v>
      </c>
      <c r="CZ1219" s="195">
        <f t="shared" si="830"/>
        <v>10.975522297320047</v>
      </c>
      <c r="DA1219" s="195">
        <f t="shared" si="831"/>
        <v>268.48025165879176</v>
      </c>
      <c r="DB1219" s="195">
        <f t="shared" si="832"/>
        <v>3.2748335836337779</v>
      </c>
      <c r="DC1219" s="195">
        <f t="shared" si="833"/>
        <v>190.77458443177196</v>
      </c>
      <c r="DD1219" s="195">
        <f t="shared" si="834"/>
        <v>2.9125937765485985</v>
      </c>
      <c r="DE1219" s="195">
        <f t="shared" si="835"/>
        <v>167.64403280589099</v>
      </c>
      <c r="DF1219" s="195">
        <f t="shared" si="836"/>
        <v>644.0618185539571</v>
      </c>
    </row>
    <row r="1220" spans="89:110" x14ac:dyDescent="0.2">
      <c r="CK1220" s="189">
        <v>1218</v>
      </c>
      <c r="CL1220" s="190">
        <f>'Litter calculation'!G$30+CK1220</f>
        <v>43893</v>
      </c>
      <c r="CM1220" s="193">
        <f t="shared" ref="CM1220:CM1283" si="849">MONTH(CL1220)</f>
        <v>3</v>
      </c>
      <c r="CN1220" s="189">
        <f t="shared" si="843"/>
        <v>0.2</v>
      </c>
      <c r="CO1220" s="194">
        <f t="shared" si="844"/>
        <v>0.1</v>
      </c>
      <c r="CP1220" s="194">
        <f t="shared" si="845"/>
        <v>0.15</v>
      </c>
      <c r="CQ1220" s="189">
        <f t="shared" si="846"/>
        <v>0.36870000000000003</v>
      </c>
      <c r="CR1220" s="189">
        <f t="shared" si="840"/>
        <v>3.687E-2</v>
      </c>
      <c r="CS1220" s="189">
        <f t="shared" si="840"/>
        <v>3.687E-2</v>
      </c>
      <c r="CT1220" s="189">
        <f t="shared" si="847"/>
        <v>1.8599999999999998E-2</v>
      </c>
      <c r="CU1220" s="189">
        <f t="shared" si="841"/>
        <v>1.8600000000000001E-3</v>
      </c>
      <c r="CV1220" s="189">
        <f t="shared" si="841"/>
        <v>1.8600000000000001E-3</v>
      </c>
      <c r="CW1220" s="189">
        <f t="shared" si="848"/>
        <v>2.9999999999999997E-4</v>
      </c>
      <c r="CX1220" s="189">
        <f t="shared" si="842"/>
        <v>3.0000000000000001E-5</v>
      </c>
      <c r="CY1220" s="189">
        <f t="shared" si="842"/>
        <v>3.0000000000000001E-5</v>
      </c>
      <c r="CZ1220" s="195">
        <f t="shared" si="830"/>
        <v>10.847004411984726</v>
      </c>
      <c r="DA1220" s="195">
        <f t="shared" si="831"/>
        <v>268.5259796636974</v>
      </c>
      <c r="DB1220" s="195">
        <f t="shared" si="832"/>
        <v>3.2724350544648044</v>
      </c>
      <c r="DC1220" s="195">
        <f t="shared" si="833"/>
        <v>190.86517428008671</v>
      </c>
      <c r="DD1220" s="195">
        <f t="shared" si="834"/>
        <v>2.9127118872066977</v>
      </c>
      <c r="DE1220" s="195">
        <f t="shared" si="835"/>
        <v>167.7834730603459</v>
      </c>
      <c r="DF1220" s="195">
        <f t="shared" si="836"/>
        <v>644.20677835778611</v>
      </c>
    </row>
    <row r="1221" spans="89:110" x14ac:dyDescent="0.2">
      <c r="CK1221" s="189">
        <v>1219</v>
      </c>
      <c r="CL1221" s="190">
        <f>'Litter calculation'!G$30+CK1221</f>
        <v>43894</v>
      </c>
      <c r="CM1221" s="193">
        <f t="shared" si="849"/>
        <v>3</v>
      </c>
      <c r="CN1221" s="189">
        <f t="shared" si="843"/>
        <v>0.2</v>
      </c>
      <c r="CO1221" s="194">
        <f t="shared" si="844"/>
        <v>0.1</v>
      </c>
      <c r="CP1221" s="194">
        <f t="shared" si="845"/>
        <v>0.15</v>
      </c>
      <c r="CQ1221" s="189">
        <f t="shared" si="846"/>
        <v>0.36870000000000003</v>
      </c>
      <c r="CR1221" s="189">
        <f t="shared" si="840"/>
        <v>3.687E-2</v>
      </c>
      <c r="CS1221" s="189">
        <f t="shared" si="840"/>
        <v>3.687E-2</v>
      </c>
      <c r="CT1221" s="189">
        <f t="shared" si="847"/>
        <v>1.8599999999999998E-2</v>
      </c>
      <c r="CU1221" s="189">
        <f t="shared" si="841"/>
        <v>1.8600000000000001E-3</v>
      </c>
      <c r="CV1221" s="189">
        <f t="shared" si="841"/>
        <v>1.8600000000000001E-3</v>
      </c>
      <c r="CW1221" s="189">
        <f t="shared" si="848"/>
        <v>2.9999999999999997E-4</v>
      </c>
      <c r="CX1221" s="189">
        <f t="shared" si="842"/>
        <v>3.0000000000000001E-5</v>
      </c>
      <c r="CY1221" s="189">
        <f t="shared" si="842"/>
        <v>3.0000000000000001E-5</v>
      </c>
      <c r="CZ1221" s="195">
        <f t="shared" si="830"/>
        <v>10.72085486548664</v>
      </c>
      <c r="DA1221" s="195">
        <f t="shared" si="831"/>
        <v>268.57169395225912</v>
      </c>
      <c r="DB1221" s="195">
        <f t="shared" si="832"/>
        <v>3.2700409824136809</v>
      </c>
      <c r="DC1221" s="195">
        <f t="shared" si="833"/>
        <v>190.95576141074679</v>
      </c>
      <c r="DD1221" s="195">
        <f t="shared" si="834"/>
        <v>2.9128297783831543</v>
      </c>
      <c r="DE1221" s="195">
        <f t="shared" si="835"/>
        <v>167.9229091316559</v>
      </c>
      <c r="DF1221" s="195">
        <f t="shared" si="836"/>
        <v>644.35409012094522</v>
      </c>
    </row>
    <row r="1222" spans="89:110" x14ac:dyDescent="0.2">
      <c r="CK1222" s="189">
        <v>1220</v>
      </c>
      <c r="CL1222" s="190">
        <f>'Litter calculation'!G$30+CK1222</f>
        <v>43895</v>
      </c>
      <c r="CM1222" s="193">
        <f t="shared" si="849"/>
        <v>3</v>
      </c>
      <c r="CN1222" s="189">
        <f t="shared" si="843"/>
        <v>0.2</v>
      </c>
      <c r="CO1222" s="194">
        <f t="shared" si="844"/>
        <v>0.1</v>
      </c>
      <c r="CP1222" s="194">
        <f t="shared" si="845"/>
        <v>0.15</v>
      </c>
      <c r="CQ1222" s="189">
        <f t="shared" si="846"/>
        <v>0.36870000000000003</v>
      </c>
      <c r="CR1222" s="189">
        <f t="shared" si="840"/>
        <v>3.687E-2</v>
      </c>
      <c r="CS1222" s="189">
        <f t="shared" si="840"/>
        <v>3.687E-2</v>
      </c>
      <c r="CT1222" s="189">
        <f t="shared" si="847"/>
        <v>1.8599999999999998E-2</v>
      </c>
      <c r="CU1222" s="189">
        <f t="shared" si="841"/>
        <v>1.8600000000000001E-3</v>
      </c>
      <c r="CV1222" s="189">
        <f t="shared" si="841"/>
        <v>1.8600000000000001E-3</v>
      </c>
      <c r="CW1222" s="189">
        <f t="shared" si="848"/>
        <v>2.9999999999999997E-4</v>
      </c>
      <c r="CX1222" s="189">
        <f t="shared" si="842"/>
        <v>3.0000000000000001E-5</v>
      </c>
      <c r="CY1222" s="189">
        <f t="shared" si="842"/>
        <v>3.0000000000000001E-5</v>
      </c>
      <c r="CZ1222" s="195">
        <f t="shared" si="830"/>
        <v>10.59703001387045</v>
      </c>
      <c r="DA1222" s="195">
        <f t="shared" si="831"/>
        <v>268.61739452859121</v>
      </c>
      <c r="DB1222" s="195">
        <f t="shared" si="832"/>
        <v>3.2676513591978726</v>
      </c>
      <c r="DC1222" s="195">
        <f t="shared" si="833"/>
        <v>191.04634582383372</v>
      </c>
      <c r="DD1222" s="195">
        <f t="shared" si="834"/>
        <v>2.9129474504858242</v>
      </c>
      <c r="DE1222" s="195">
        <f t="shared" si="835"/>
        <v>168.06234101994653</v>
      </c>
      <c r="DF1222" s="195">
        <f t="shared" si="836"/>
        <v>644.50371019592558</v>
      </c>
    </row>
    <row r="1223" spans="89:110" x14ac:dyDescent="0.2">
      <c r="CK1223" s="189">
        <v>1221</v>
      </c>
      <c r="CL1223" s="190">
        <f>'Litter calculation'!G$30+CK1223</f>
        <v>43896</v>
      </c>
      <c r="CM1223" s="193">
        <f t="shared" si="849"/>
        <v>3</v>
      </c>
      <c r="CN1223" s="189">
        <f t="shared" si="843"/>
        <v>0.2</v>
      </c>
      <c r="CO1223" s="194">
        <f t="shared" si="844"/>
        <v>0.1</v>
      </c>
      <c r="CP1223" s="194">
        <f t="shared" si="845"/>
        <v>0.15</v>
      </c>
      <c r="CQ1223" s="189">
        <f t="shared" si="846"/>
        <v>0.36870000000000003</v>
      </c>
      <c r="CR1223" s="189">
        <f t="shared" ref="CR1223:CS1242" si="850">IF($CM1223=12,$D$50,IF($CM1223&lt;=2,$D$50,IF($CM1223&lt;=5,$D$52,IF($CM1223&lt;=8,$D$54,$D$56))))</f>
        <v>3.687E-2</v>
      </c>
      <c r="CS1223" s="189">
        <f t="shared" si="850"/>
        <v>3.687E-2</v>
      </c>
      <c r="CT1223" s="189">
        <f t="shared" si="847"/>
        <v>1.8599999999999998E-2</v>
      </c>
      <c r="CU1223" s="189">
        <f t="shared" ref="CU1223:CV1242" si="851">IF($CM1223=12,$D$58,IF($CM1223&lt;=2,$D$58,IF($CM1223&lt;=5,$D$60,IF($CM1223&lt;=8,$D$62,$D$64))))</f>
        <v>1.8600000000000001E-3</v>
      </c>
      <c r="CV1223" s="189">
        <f t="shared" si="851"/>
        <v>1.8600000000000001E-3</v>
      </c>
      <c r="CW1223" s="189">
        <f t="shared" si="848"/>
        <v>2.9999999999999997E-4</v>
      </c>
      <c r="CX1223" s="189">
        <f t="shared" ref="CX1223:CY1242" si="852">IF($CM1223=12,$D$66,IF($CM1223&lt;=2,$D$66,IF($CM1223&lt;=5,$D$68,IF($CM1223&lt;=8,$D$70,$D$72))))</f>
        <v>3.0000000000000001E-5</v>
      </c>
      <c r="CY1223" s="189">
        <f t="shared" si="852"/>
        <v>3.0000000000000001E-5</v>
      </c>
      <c r="CZ1223" s="195">
        <f t="shared" si="830"/>
        <v>10.475487017455444</v>
      </c>
      <c r="DA1223" s="195">
        <f t="shared" si="831"/>
        <v>268.66308139680672</v>
      </c>
      <c r="DB1223" s="195">
        <f t="shared" si="832"/>
        <v>3.2652661765502375</v>
      </c>
      <c r="DC1223" s="195">
        <f t="shared" si="833"/>
        <v>191.13692751942901</v>
      </c>
      <c r="DD1223" s="195">
        <f t="shared" si="834"/>
        <v>2.9130649039218062</v>
      </c>
      <c r="DE1223" s="195">
        <f t="shared" si="835"/>
        <v>168.20176872534324</v>
      </c>
      <c r="DF1223" s="195">
        <f t="shared" si="836"/>
        <v>644.65559573950645</v>
      </c>
    </row>
    <row r="1224" spans="89:110" x14ac:dyDescent="0.2">
      <c r="CK1224" s="189">
        <v>1222</v>
      </c>
      <c r="CL1224" s="190">
        <f>'Litter calculation'!G$30+CK1224</f>
        <v>43897</v>
      </c>
      <c r="CM1224" s="193">
        <f t="shared" si="849"/>
        <v>3</v>
      </c>
      <c r="CN1224" s="189">
        <f t="shared" si="843"/>
        <v>0.2</v>
      </c>
      <c r="CO1224" s="194">
        <f t="shared" si="844"/>
        <v>0.1</v>
      </c>
      <c r="CP1224" s="194">
        <f t="shared" si="845"/>
        <v>0.15</v>
      </c>
      <c r="CQ1224" s="189">
        <f t="shared" si="846"/>
        <v>0.36870000000000003</v>
      </c>
      <c r="CR1224" s="189">
        <f t="shared" si="850"/>
        <v>3.687E-2</v>
      </c>
      <c r="CS1224" s="189">
        <f t="shared" si="850"/>
        <v>3.687E-2</v>
      </c>
      <c r="CT1224" s="189">
        <f t="shared" si="847"/>
        <v>1.8599999999999998E-2</v>
      </c>
      <c r="CU1224" s="189">
        <f t="shared" si="851"/>
        <v>1.8600000000000001E-3</v>
      </c>
      <c r="CV1224" s="189">
        <f t="shared" si="851"/>
        <v>1.8600000000000001E-3</v>
      </c>
      <c r="CW1224" s="189">
        <f t="shared" si="848"/>
        <v>2.9999999999999997E-4</v>
      </c>
      <c r="CX1224" s="189">
        <f t="shared" si="852"/>
        <v>3.0000000000000001E-5</v>
      </c>
      <c r="CY1224" s="189">
        <f t="shared" si="852"/>
        <v>3.0000000000000001E-5</v>
      </c>
      <c r="CZ1224" s="195">
        <f t="shared" si="830"/>
        <v>10.356183826014297</v>
      </c>
      <c r="DA1224" s="195">
        <f t="shared" si="831"/>
        <v>268.70875456101743</v>
      </c>
      <c r="DB1224" s="195">
        <f t="shared" si="832"/>
        <v>3.2628854262189946</v>
      </c>
      <c r="DC1224" s="195">
        <f t="shared" si="833"/>
        <v>191.2275064976142</v>
      </c>
      <c r="DD1224" s="195">
        <f t="shared" si="834"/>
        <v>2.9131821390974424</v>
      </c>
      <c r="DE1224" s="195">
        <f t="shared" si="835"/>
        <v>168.34119224797155</v>
      </c>
      <c r="DF1224" s="195">
        <f t="shared" si="836"/>
        <v>644.80970469793385</v>
      </c>
    </row>
    <row r="1225" spans="89:110" x14ac:dyDescent="0.2">
      <c r="CK1225" s="189">
        <v>1223</v>
      </c>
      <c r="CL1225" s="190">
        <f>'Litter calculation'!G$30+CK1225</f>
        <v>43898</v>
      </c>
      <c r="CM1225" s="193">
        <f t="shared" si="849"/>
        <v>3</v>
      </c>
      <c r="CN1225" s="189">
        <f t="shared" si="843"/>
        <v>0.2</v>
      </c>
      <c r="CO1225" s="194">
        <f t="shared" si="844"/>
        <v>0.1</v>
      </c>
      <c r="CP1225" s="194">
        <f t="shared" si="845"/>
        <v>0.15</v>
      </c>
      <c r="CQ1225" s="189">
        <f t="shared" si="846"/>
        <v>0.36870000000000003</v>
      </c>
      <c r="CR1225" s="189">
        <f t="shared" si="850"/>
        <v>3.687E-2</v>
      </c>
      <c r="CS1225" s="189">
        <f t="shared" si="850"/>
        <v>3.687E-2</v>
      </c>
      <c r="CT1225" s="189">
        <f t="shared" si="847"/>
        <v>1.8599999999999998E-2</v>
      </c>
      <c r="CU1225" s="189">
        <f t="shared" si="851"/>
        <v>1.8600000000000001E-3</v>
      </c>
      <c r="CV1225" s="189">
        <f t="shared" si="851"/>
        <v>1.8600000000000001E-3</v>
      </c>
      <c r="CW1225" s="189">
        <f t="shared" si="848"/>
        <v>2.9999999999999997E-4</v>
      </c>
      <c r="CX1225" s="189">
        <f t="shared" si="852"/>
        <v>3.0000000000000001E-5</v>
      </c>
      <c r="CY1225" s="189">
        <f t="shared" si="852"/>
        <v>3.0000000000000001E-5</v>
      </c>
      <c r="CZ1225" s="195">
        <f t="shared" si="830"/>
        <v>10.239079164224947</v>
      </c>
      <c r="DA1225" s="195">
        <f t="shared" si="831"/>
        <v>268.75441402533397</v>
      </c>
      <c r="DB1225" s="195">
        <f t="shared" si="832"/>
        <v>3.260509099967698</v>
      </c>
      <c r="DC1225" s="195">
        <f t="shared" si="833"/>
        <v>191.31808275847081</v>
      </c>
      <c r="DD1225" s="195">
        <f t="shared" si="834"/>
        <v>2.9132991564183195</v>
      </c>
      <c r="DE1225" s="195">
        <f t="shared" si="835"/>
        <v>168.4806115879569</v>
      </c>
      <c r="DF1225" s="195">
        <f t="shared" si="836"/>
        <v>644.96599579237272</v>
      </c>
    </row>
    <row r="1226" spans="89:110" x14ac:dyDescent="0.2">
      <c r="CK1226" s="189">
        <v>1224</v>
      </c>
      <c r="CL1226" s="190">
        <f>'Litter calculation'!G$30+CK1226</f>
        <v>43899</v>
      </c>
      <c r="CM1226" s="193">
        <f t="shared" si="849"/>
        <v>3</v>
      </c>
      <c r="CN1226" s="189">
        <f t="shared" si="843"/>
        <v>0.2</v>
      </c>
      <c r="CO1226" s="194">
        <f t="shared" si="844"/>
        <v>0.1</v>
      </c>
      <c r="CP1226" s="194">
        <f t="shared" si="845"/>
        <v>0.15</v>
      </c>
      <c r="CQ1226" s="189">
        <f t="shared" si="846"/>
        <v>0.36870000000000003</v>
      </c>
      <c r="CR1226" s="189">
        <f t="shared" si="850"/>
        <v>3.687E-2</v>
      </c>
      <c r="CS1226" s="189">
        <f t="shared" si="850"/>
        <v>3.687E-2</v>
      </c>
      <c r="CT1226" s="189">
        <f t="shared" si="847"/>
        <v>1.8599999999999998E-2</v>
      </c>
      <c r="CU1226" s="189">
        <f t="shared" si="851"/>
        <v>1.8600000000000001E-3</v>
      </c>
      <c r="CV1226" s="189">
        <f t="shared" si="851"/>
        <v>1.8600000000000001E-3</v>
      </c>
      <c r="CW1226" s="189">
        <f t="shared" si="848"/>
        <v>2.9999999999999997E-4</v>
      </c>
      <c r="CX1226" s="189">
        <f t="shared" si="852"/>
        <v>3.0000000000000001E-5</v>
      </c>
      <c r="CY1226" s="189">
        <f t="shared" si="852"/>
        <v>3.0000000000000001E-5</v>
      </c>
      <c r="CZ1226" s="195">
        <f t="shared" si="830"/>
        <v>10.124132517390585</v>
      </c>
      <c r="DA1226" s="195">
        <f t="shared" si="831"/>
        <v>268.80005979386573</v>
      </c>
      <c r="DB1226" s="195">
        <f t="shared" si="832"/>
        <v>3.2581371895752071</v>
      </c>
      <c r="DC1226" s="195">
        <f t="shared" si="833"/>
        <v>191.40865630208035</v>
      </c>
      <c r="DD1226" s="195">
        <f t="shared" si="834"/>
        <v>2.913415956289271</v>
      </c>
      <c r="DE1226" s="195">
        <f t="shared" si="835"/>
        <v>168.62002674542478</v>
      </c>
      <c r="DF1226" s="195">
        <f t="shared" si="836"/>
        <v>645.12442850462594</v>
      </c>
    </row>
    <row r="1227" spans="89:110" x14ac:dyDescent="0.2">
      <c r="CK1227" s="189">
        <v>1225</v>
      </c>
      <c r="CL1227" s="190">
        <f>'Litter calculation'!G$30+CK1227</f>
        <v>43900</v>
      </c>
      <c r="CM1227" s="193">
        <f t="shared" si="849"/>
        <v>3</v>
      </c>
      <c r="CN1227" s="189">
        <f t="shared" si="843"/>
        <v>0.2</v>
      </c>
      <c r="CO1227" s="194">
        <f t="shared" si="844"/>
        <v>0.1</v>
      </c>
      <c r="CP1227" s="194">
        <f t="shared" si="845"/>
        <v>0.15</v>
      </c>
      <c r="CQ1227" s="189">
        <f t="shared" si="846"/>
        <v>0.36870000000000003</v>
      </c>
      <c r="CR1227" s="189">
        <f t="shared" si="850"/>
        <v>3.687E-2</v>
      </c>
      <c r="CS1227" s="189">
        <f t="shared" si="850"/>
        <v>3.687E-2</v>
      </c>
      <c r="CT1227" s="189">
        <f t="shared" si="847"/>
        <v>1.8599999999999998E-2</v>
      </c>
      <c r="CU1227" s="189">
        <f t="shared" si="851"/>
        <v>1.8600000000000001E-3</v>
      </c>
      <c r="CV1227" s="189">
        <f t="shared" si="851"/>
        <v>1.8600000000000001E-3</v>
      </c>
      <c r="CW1227" s="189">
        <f t="shared" si="848"/>
        <v>2.9999999999999997E-4</v>
      </c>
      <c r="CX1227" s="189">
        <f t="shared" si="852"/>
        <v>3.0000000000000001E-5</v>
      </c>
      <c r="CY1227" s="189">
        <f t="shared" si="852"/>
        <v>3.0000000000000001E-5</v>
      </c>
      <c r="CZ1227" s="195">
        <f t="shared" si="830"/>
        <v>10.011304117422778</v>
      </c>
      <c r="DA1227" s="195">
        <f t="shared" si="831"/>
        <v>268.84569187072077</v>
      </c>
      <c r="DB1227" s="195">
        <f t="shared" si="832"/>
        <v>3.2557696868356585</v>
      </c>
      <c r="DC1227" s="195">
        <f t="shared" si="833"/>
        <v>191.49922712852432</v>
      </c>
      <c r="DD1227" s="195">
        <f t="shared" si="834"/>
        <v>2.9135325391143776</v>
      </c>
      <c r="DE1227" s="195">
        <f t="shared" si="835"/>
        <v>168.7594377205007</v>
      </c>
      <c r="DF1227" s="195">
        <f t="shared" si="836"/>
        <v>645.28496306311865</v>
      </c>
    </row>
    <row r="1228" spans="89:110" x14ac:dyDescent="0.2">
      <c r="CK1228" s="189">
        <v>1226</v>
      </c>
      <c r="CL1228" s="190">
        <f>'Litter calculation'!G$30+CK1228</f>
        <v>43901</v>
      </c>
      <c r="CM1228" s="193">
        <f t="shared" si="849"/>
        <v>3</v>
      </c>
      <c r="CN1228" s="189">
        <f t="shared" si="843"/>
        <v>0.2</v>
      </c>
      <c r="CO1228" s="194">
        <f t="shared" si="844"/>
        <v>0.1</v>
      </c>
      <c r="CP1228" s="194">
        <f t="shared" si="845"/>
        <v>0.15</v>
      </c>
      <c r="CQ1228" s="189">
        <f t="shared" si="846"/>
        <v>0.36870000000000003</v>
      </c>
      <c r="CR1228" s="189">
        <f t="shared" si="850"/>
        <v>3.687E-2</v>
      </c>
      <c r="CS1228" s="189">
        <f t="shared" si="850"/>
        <v>3.687E-2</v>
      </c>
      <c r="CT1228" s="189">
        <f t="shared" si="847"/>
        <v>1.8599999999999998E-2</v>
      </c>
      <c r="CU1228" s="189">
        <f t="shared" si="851"/>
        <v>1.8600000000000001E-3</v>
      </c>
      <c r="CV1228" s="189">
        <f t="shared" si="851"/>
        <v>1.8600000000000001E-3</v>
      </c>
      <c r="CW1228" s="189">
        <f t="shared" si="848"/>
        <v>2.9999999999999997E-4</v>
      </c>
      <c r="CX1228" s="189">
        <f t="shared" si="852"/>
        <v>3.0000000000000001E-5</v>
      </c>
      <c r="CY1228" s="189">
        <f t="shared" si="852"/>
        <v>3.0000000000000001E-5</v>
      </c>
      <c r="CZ1228" s="195">
        <f t="shared" si="830"/>
        <v>9.900554929082908</v>
      </c>
      <c r="DA1228" s="195">
        <f t="shared" si="831"/>
        <v>268.89131026000598</v>
      </c>
      <c r="DB1228" s="195">
        <f t="shared" si="832"/>
        <v>3.2534065835584371</v>
      </c>
      <c r="DC1228" s="195">
        <f t="shared" si="833"/>
        <v>191.58979523788426</v>
      </c>
      <c r="DD1228" s="195">
        <f t="shared" si="834"/>
        <v>2.9136489052969696</v>
      </c>
      <c r="DE1228" s="195">
        <f t="shared" si="835"/>
        <v>168.89884451331008</v>
      </c>
      <c r="DF1228" s="195">
        <f t="shared" si="836"/>
        <v>645.44756042913855</v>
      </c>
    </row>
    <row r="1229" spans="89:110" x14ac:dyDescent="0.2">
      <c r="CK1229" s="189">
        <v>1227</v>
      </c>
      <c r="CL1229" s="190">
        <f>'Litter calculation'!G$30+CK1229</f>
        <v>43902</v>
      </c>
      <c r="CM1229" s="193">
        <f t="shared" si="849"/>
        <v>3</v>
      </c>
      <c r="CN1229" s="189">
        <f t="shared" si="843"/>
        <v>0.2</v>
      </c>
      <c r="CO1229" s="194">
        <f t="shared" si="844"/>
        <v>0.1</v>
      </c>
      <c r="CP1229" s="194">
        <f t="shared" si="845"/>
        <v>0.15</v>
      </c>
      <c r="CQ1229" s="189">
        <f t="shared" si="846"/>
        <v>0.36870000000000003</v>
      </c>
      <c r="CR1229" s="189">
        <f t="shared" si="850"/>
        <v>3.687E-2</v>
      </c>
      <c r="CS1229" s="189">
        <f t="shared" si="850"/>
        <v>3.687E-2</v>
      </c>
      <c r="CT1229" s="189">
        <f t="shared" si="847"/>
        <v>1.8599999999999998E-2</v>
      </c>
      <c r="CU1229" s="189">
        <f t="shared" si="851"/>
        <v>1.8600000000000001E-3</v>
      </c>
      <c r="CV1229" s="189">
        <f t="shared" si="851"/>
        <v>1.8600000000000001E-3</v>
      </c>
      <c r="CW1229" s="189">
        <f t="shared" si="848"/>
        <v>2.9999999999999997E-4</v>
      </c>
      <c r="CX1229" s="189">
        <f t="shared" si="852"/>
        <v>3.0000000000000001E-5</v>
      </c>
      <c r="CY1229" s="189">
        <f t="shared" si="852"/>
        <v>3.0000000000000001E-5</v>
      </c>
      <c r="CZ1229" s="195">
        <f t="shared" si="830"/>
        <v>9.7918466364771479</v>
      </c>
      <c r="DA1229" s="195">
        <f t="shared" si="831"/>
        <v>268.93691496582704</v>
      </c>
      <c r="DB1229" s="195">
        <f t="shared" si="832"/>
        <v>3.2510478715681486</v>
      </c>
      <c r="DC1229" s="195">
        <f t="shared" si="833"/>
        <v>191.68036063024169</v>
      </c>
      <c r="DD1229" s="195">
        <f t="shared" si="834"/>
        <v>2.9137650552396277</v>
      </c>
      <c r="DE1229" s="195">
        <f t="shared" si="835"/>
        <v>169.03824712397841</v>
      </c>
      <c r="DF1229" s="195">
        <f t="shared" si="836"/>
        <v>645.61218228333212</v>
      </c>
    </row>
    <row r="1230" spans="89:110" x14ac:dyDescent="0.2">
      <c r="CK1230" s="189">
        <v>1228</v>
      </c>
      <c r="CL1230" s="190">
        <f>'Litter calculation'!G$30+CK1230</f>
        <v>43903</v>
      </c>
      <c r="CM1230" s="193">
        <f t="shared" si="849"/>
        <v>3</v>
      </c>
      <c r="CN1230" s="189">
        <f t="shared" si="843"/>
        <v>0.2</v>
      </c>
      <c r="CO1230" s="194">
        <f t="shared" si="844"/>
        <v>0.1</v>
      </c>
      <c r="CP1230" s="194">
        <f t="shared" si="845"/>
        <v>0.15</v>
      </c>
      <c r="CQ1230" s="189">
        <f t="shared" si="846"/>
        <v>0.36870000000000003</v>
      </c>
      <c r="CR1230" s="189">
        <f t="shared" si="850"/>
        <v>3.687E-2</v>
      </c>
      <c r="CS1230" s="189">
        <f t="shared" si="850"/>
        <v>3.687E-2</v>
      </c>
      <c r="CT1230" s="189">
        <f t="shared" si="847"/>
        <v>1.8599999999999998E-2</v>
      </c>
      <c r="CU1230" s="189">
        <f t="shared" si="851"/>
        <v>1.8600000000000001E-3</v>
      </c>
      <c r="CV1230" s="189">
        <f t="shared" si="851"/>
        <v>1.8600000000000001E-3</v>
      </c>
      <c r="CW1230" s="189">
        <f t="shared" si="848"/>
        <v>2.9999999999999997E-4</v>
      </c>
      <c r="CX1230" s="189">
        <f t="shared" si="852"/>
        <v>3.0000000000000001E-5</v>
      </c>
      <c r="CY1230" s="189">
        <f t="shared" si="852"/>
        <v>3.0000000000000001E-5</v>
      </c>
      <c r="CZ1230" s="195">
        <f t="shared" si="830"/>
        <v>9.6851416298003148</v>
      </c>
      <c r="DA1230" s="195">
        <f t="shared" si="831"/>
        <v>268.98250599228834</v>
      </c>
      <c r="DB1230" s="195">
        <f t="shared" si="832"/>
        <v>3.2486935427045904</v>
      </c>
      <c r="DC1230" s="195">
        <f t="shared" si="833"/>
        <v>191.77092330567811</v>
      </c>
      <c r="DD1230" s="195">
        <f t="shared" si="834"/>
        <v>2.9138809893441842</v>
      </c>
      <c r="DE1230" s="195">
        <f t="shared" si="835"/>
        <v>169.17764555263116</v>
      </c>
      <c r="DF1230" s="195">
        <f t="shared" si="836"/>
        <v>645.77879101244673</v>
      </c>
    </row>
    <row r="1231" spans="89:110" x14ac:dyDescent="0.2">
      <c r="CK1231" s="189">
        <v>1229</v>
      </c>
      <c r="CL1231" s="190">
        <f>'Litter calculation'!G$30+CK1231</f>
        <v>43904</v>
      </c>
      <c r="CM1231" s="193">
        <f t="shared" si="849"/>
        <v>3</v>
      </c>
      <c r="CN1231" s="189">
        <f t="shared" si="843"/>
        <v>0.2</v>
      </c>
      <c r="CO1231" s="194">
        <f t="shared" si="844"/>
        <v>0.1</v>
      </c>
      <c r="CP1231" s="194">
        <f t="shared" si="845"/>
        <v>0.15</v>
      </c>
      <c r="CQ1231" s="189">
        <f t="shared" si="846"/>
        <v>0.36870000000000003</v>
      </c>
      <c r="CR1231" s="189">
        <f t="shared" si="850"/>
        <v>3.687E-2</v>
      </c>
      <c r="CS1231" s="189">
        <f t="shared" si="850"/>
        <v>3.687E-2</v>
      </c>
      <c r="CT1231" s="189">
        <f t="shared" si="847"/>
        <v>1.8599999999999998E-2</v>
      </c>
      <c r="CU1231" s="189">
        <f t="shared" si="851"/>
        <v>1.8600000000000001E-3</v>
      </c>
      <c r="CV1231" s="189">
        <f t="shared" si="851"/>
        <v>1.8600000000000001E-3</v>
      </c>
      <c r="CW1231" s="189">
        <f t="shared" si="848"/>
        <v>2.9999999999999997E-4</v>
      </c>
      <c r="CX1231" s="189">
        <f t="shared" si="852"/>
        <v>3.0000000000000001E-5</v>
      </c>
      <c r="CY1231" s="189">
        <f t="shared" si="852"/>
        <v>3.0000000000000001E-5</v>
      </c>
      <c r="CZ1231" s="195">
        <f t="shared" si="830"/>
        <v>9.580402992324009</v>
      </c>
      <c r="DA1231" s="195">
        <f t="shared" si="831"/>
        <v>269.02808334349311</v>
      </c>
      <c r="DB1231" s="195">
        <f t="shared" si="832"/>
        <v>3.2463435888227239</v>
      </c>
      <c r="DC1231" s="195">
        <f t="shared" si="833"/>
        <v>191.86148326427499</v>
      </c>
      <c r="DD1231" s="195">
        <f t="shared" si="834"/>
        <v>2.9139967080117244</v>
      </c>
      <c r="DE1231" s="195">
        <f t="shared" si="835"/>
        <v>169.31703979939377</v>
      </c>
      <c r="DF1231" s="195">
        <f t="shared" si="836"/>
        <v>645.94734969632032</v>
      </c>
    </row>
    <row r="1232" spans="89:110" x14ac:dyDescent="0.2">
      <c r="CK1232" s="189">
        <v>1230</v>
      </c>
      <c r="CL1232" s="190">
        <f>'Litter calculation'!G$30+CK1232</f>
        <v>43905</v>
      </c>
      <c r="CM1232" s="193">
        <f t="shared" si="849"/>
        <v>3</v>
      </c>
      <c r="CN1232" s="189">
        <f t="shared" si="843"/>
        <v>0.2</v>
      </c>
      <c r="CO1232" s="194">
        <f t="shared" si="844"/>
        <v>0.1</v>
      </c>
      <c r="CP1232" s="194">
        <f t="shared" si="845"/>
        <v>0.15</v>
      </c>
      <c r="CQ1232" s="189">
        <f t="shared" si="846"/>
        <v>0.36870000000000003</v>
      </c>
      <c r="CR1232" s="189">
        <f t="shared" si="850"/>
        <v>3.687E-2</v>
      </c>
      <c r="CS1232" s="189">
        <f t="shared" si="850"/>
        <v>3.687E-2</v>
      </c>
      <c r="CT1232" s="189">
        <f t="shared" si="847"/>
        <v>1.8599999999999998E-2</v>
      </c>
      <c r="CU1232" s="189">
        <f t="shared" si="851"/>
        <v>1.8600000000000001E-3</v>
      </c>
      <c r="CV1232" s="189">
        <f t="shared" si="851"/>
        <v>1.8600000000000001E-3</v>
      </c>
      <c r="CW1232" s="189">
        <f t="shared" si="848"/>
        <v>2.9999999999999997E-4</v>
      </c>
      <c r="CX1232" s="189">
        <f t="shared" si="852"/>
        <v>3.0000000000000001E-5</v>
      </c>
      <c r="CY1232" s="189">
        <f t="shared" si="852"/>
        <v>3.0000000000000001E-5</v>
      </c>
      <c r="CZ1232" s="195">
        <f t="shared" si="830"/>
        <v>9.4775944876245308</v>
      </c>
      <c r="DA1232" s="195">
        <f t="shared" si="831"/>
        <v>269.07364702354329</v>
      </c>
      <c r="DB1232" s="195">
        <f t="shared" si="832"/>
        <v>3.2439980017926464</v>
      </c>
      <c r="DC1232" s="195">
        <f t="shared" si="833"/>
        <v>191.95204050611389</v>
      </c>
      <c r="DD1232" s="195">
        <f t="shared" si="834"/>
        <v>2.914112211642589</v>
      </c>
      <c r="DE1232" s="195">
        <f t="shared" si="835"/>
        <v>169.45642986439171</v>
      </c>
      <c r="DF1232" s="195">
        <f t="shared" si="836"/>
        <v>646.11782209510864</v>
      </c>
    </row>
    <row r="1233" spans="89:110" x14ac:dyDescent="0.2">
      <c r="CK1233" s="189">
        <v>1231</v>
      </c>
      <c r="CL1233" s="190">
        <f>'Litter calculation'!G$30+CK1233</f>
        <v>43906</v>
      </c>
      <c r="CM1233" s="193">
        <f t="shared" si="849"/>
        <v>3</v>
      </c>
      <c r="CN1233" s="189">
        <f t="shared" si="843"/>
        <v>0.2</v>
      </c>
      <c r="CO1233" s="194">
        <f t="shared" si="844"/>
        <v>0.1</v>
      </c>
      <c r="CP1233" s="194">
        <f t="shared" si="845"/>
        <v>0.15</v>
      </c>
      <c r="CQ1233" s="189">
        <f t="shared" si="846"/>
        <v>0.36870000000000003</v>
      </c>
      <c r="CR1233" s="189">
        <f t="shared" si="850"/>
        <v>3.687E-2</v>
      </c>
      <c r="CS1233" s="189">
        <f t="shared" si="850"/>
        <v>3.687E-2</v>
      </c>
      <c r="CT1233" s="189">
        <f t="shared" si="847"/>
        <v>1.8599999999999998E-2</v>
      </c>
      <c r="CU1233" s="189">
        <f t="shared" si="851"/>
        <v>1.8600000000000001E-3</v>
      </c>
      <c r="CV1233" s="189">
        <f t="shared" si="851"/>
        <v>1.8600000000000001E-3</v>
      </c>
      <c r="CW1233" s="189">
        <f t="shared" si="848"/>
        <v>2.9999999999999997E-4</v>
      </c>
      <c r="CX1233" s="189">
        <f t="shared" si="852"/>
        <v>3.0000000000000001E-5</v>
      </c>
      <c r="CY1233" s="189">
        <f t="shared" si="852"/>
        <v>3.0000000000000001E-5</v>
      </c>
      <c r="CZ1233" s="195">
        <f t="shared" si="830"/>
        <v>9.3766805470461687</v>
      </c>
      <c r="DA1233" s="195">
        <f t="shared" si="831"/>
        <v>269.11919703653962</v>
      </c>
      <c r="DB1233" s="195">
        <f t="shared" si="832"/>
        <v>3.2416567734995629</v>
      </c>
      <c r="DC1233" s="195">
        <f t="shared" si="833"/>
        <v>192.04259503127628</v>
      </c>
      <c r="DD1233" s="195">
        <f t="shared" si="834"/>
        <v>2.9142275006363749</v>
      </c>
      <c r="DE1233" s="195">
        <f t="shared" si="835"/>
        <v>169.59581574775044</v>
      </c>
      <c r="DF1233" s="195">
        <f t="shared" si="836"/>
        <v>646.29017263674848</v>
      </c>
    </row>
    <row r="1234" spans="89:110" x14ac:dyDescent="0.2">
      <c r="CK1234" s="189">
        <v>1232</v>
      </c>
      <c r="CL1234" s="190">
        <f>'Litter calculation'!G$30+CK1234</f>
        <v>43907</v>
      </c>
      <c r="CM1234" s="193">
        <f t="shared" si="849"/>
        <v>3</v>
      </c>
      <c r="CN1234" s="189">
        <f t="shared" si="843"/>
        <v>0.2</v>
      </c>
      <c r="CO1234" s="194">
        <f t="shared" si="844"/>
        <v>0.1</v>
      </c>
      <c r="CP1234" s="194">
        <f t="shared" si="845"/>
        <v>0.15</v>
      </c>
      <c r="CQ1234" s="189">
        <f t="shared" si="846"/>
        <v>0.36870000000000003</v>
      </c>
      <c r="CR1234" s="189">
        <f t="shared" si="850"/>
        <v>3.687E-2</v>
      </c>
      <c r="CS1234" s="189">
        <f t="shared" si="850"/>
        <v>3.687E-2</v>
      </c>
      <c r="CT1234" s="189">
        <f t="shared" si="847"/>
        <v>1.8599999999999998E-2</v>
      </c>
      <c r="CU1234" s="189">
        <f t="shared" si="851"/>
        <v>1.8600000000000001E-3</v>
      </c>
      <c r="CV1234" s="189">
        <f t="shared" si="851"/>
        <v>1.8600000000000001E-3</v>
      </c>
      <c r="CW1234" s="189">
        <f t="shared" si="848"/>
        <v>2.9999999999999997E-4</v>
      </c>
      <c r="CX1234" s="189">
        <f t="shared" si="852"/>
        <v>3.0000000000000001E-5</v>
      </c>
      <c r="CY1234" s="189">
        <f t="shared" si="852"/>
        <v>3.0000000000000001E-5</v>
      </c>
      <c r="CZ1234" s="195">
        <f t="shared" si="830"/>
        <v>9.2776262573955091</v>
      </c>
      <c r="DA1234" s="195">
        <f t="shared" si="831"/>
        <v>269.16473338658159</v>
      </c>
      <c r="DB1234" s="195">
        <f t="shared" si="832"/>
        <v>3.2393198958437579</v>
      </c>
      <c r="DC1234" s="195">
        <f t="shared" si="833"/>
        <v>192.13314683984365</v>
      </c>
      <c r="DD1234" s="195">
        <f t="shared" si="834"/>
        <v>2.9143425753919354</v>
      </c>
      <c r="DE1234" s="195">
        <f t="shared" si="835"/>
        <v>169.73519744959538</v>
      </c>
      <c r="DF1234" s="195">
        <f t="shared" si="836"/>
        <v>646.46436640465186</v>
      </c>
    </row>
    <row r="1235" spans="89:110" x14ac:dyDescent="0.2">
      <c r="CK1235" s="189">
        <v>1233</v>
      </c>
      <c r="CL1235" s="190">
        <f>'Litter calculation'!G$30+CK1235</f>
        <v>43908</v>
      </c>
      <c r="CM1235" s="193">
        <f t="shared" si="849"/>
        <v>3</v>
      </c>
      <c r="CN1235" s="189">
        <f t="shared" si="843"/>
        <v>0.2</v>
      </c>
      <c r="CO1235" s="194">
        <f t="shared" si="844"/>
        <v>0.1</v>
      </c>
      <c r="CP1235" s="194">
        <f t="shared" si="845"/>
        <v>0.15</v>
      </c>
      <c r="CQ1235" s="189">
        <f t="shared" si="846"/>
        <v>0.36870000000000003</v>
      </c>
      <c r="CR1235" s="189">
        <f t="shared" si="850"/>
        <v>3.687E-2</v>
      </c>
      <c r="CS1235" s="189">
        <f t="shared" si="850"/>
        <v>3.687E-2</v>
      </c>
      <c r="CT1235" s="189">
        <f t="shared" si="847"/>
        <v>1.8599999999999998E-2</v>
      </c>
      <c r="CU1235" s="189">
        <f t="shared" si="851"/>
        <v>1.8600000000000001E-3</v>
      </c>
      <c r="CV1235" s="189">
        <f t="shared" si="851"/>
        <v>1.8600000000000001E-3</v>
      </c>
      <c r="CW1235" s="189">
        <f t="shared" si="848"/>
        <v>2.9999999999999997E-4</v>
      </c>
      <c r="CX1235" s="189">
        <f t="shared" si="852"/>
        <v>3.0000000000000001E-5</v>
      </c>
      <c r="CY1235" s="189">
        <f t="shared" si="852"/>
        <v>3.0000000000000001E-5</v>
      </c>
      <c r="CZ1235" s="195">
        <f t="shared" si="830"/>
        <v>9.1803973488625221</v>
      </c>
      <c r="DA1235" s="195">
        <f t="shared" si="831"/>
        <v>269.2102560777675</v>
      </c>
      <c r="DB1235" s="195">
        <f t="shared" si="832"/>
        <v>3.2369873607405668</v>
      </c>
      <c r="DC1235" s="195">
        <f t="shared" si="833"/>
        <v>192.22369593189751</v>
      </c>
      <c r="DD1235" s="195">
        <f t="shared" si="834"/>
        <v>2.9144574363073836</v>
      </c>
      <c r="DE1235" s="195">
        <f t="shared" si="835"/>
        <v>169.87457497005198</v>
      </c>
      <c r="DF1235" s="195">
        <f t="shared" si="836"/>
        <v>646.64036912562744</v>
      </c>
    </row>
    <row r="1236" spans="89:110" x14ac:dyDescent="0.2">
      <c r="CK1236" s="189">
        <v>1234</v>
      </c>
      <c r="CL1236" s="190">
        <f>'Litter calculation'!G$30+CK1236</f>
        <v>43909</v>
      </c>
      <c r="CM1236" s="193">
        <f t="shared" si="849"/>
        <v>3</v>
      </c>
      <c r="CN1236" s="189">
        <f t="shared" si="843"/>
        <v>0.2</v>
      </c>
      <c r="CO1236" s="194">
        <f t="shared" si="844"/>
        <v>0.1</v>
      </c>
      <c r="CP1236" s="194">
        <f t="shared" si="845"/>
        <v>0.15</v>
      </c>
      <c r="CQ1236" s="189">
        <f t="shared" si="846"/>
        <v>0.36870000000000003</v>
      </c>
      <c r="CR1236" s="189">
        <f t="shared" si="850"/>
        <v>3.687E-2</v>
      </c>
      <c r="CS1236" s="189">
        <f t="shared" si="850"/>
        <v>3.687E-2</v>
      </c>
      <c r="CT1236" s="189">
        <f t="shared" si="847"/>
        <v>1.8599999999999998E-2</v>
      </c>
      <c r="CU1236" s="189">
        <f t="shared" si="851"/>
        <v>1.8600000000000001E-3</v>
      </c>
      <c r="CV1236" s="189">
        <f t="shared" si="851"/>
        <v>1.8600000000000001E-3</v>
      </c>
      <c r="CW1236" s="189">
        <f t="shared" si="848"/>
        <v>2.9999999999999997E-4</v>
      </c>
      <c r="CX1236" s="189">
        <f t="shared" si="852"/>
        <v>3.0000000000000001E-5</v>
      </c>
      <c r="CY1236" s="189">
        <f t="shared" si="852"/>
        <v>3.0000000000000001E-5</v>
      </c>
      <c r="CZ1236" s="195">
        <f t="shared" si="830"/>
        <v>9.0849601831642381</v>
      </c>
      <c r="DA1236" s="195">
        <f t="shared" si="831"/>
        <v>269.25576511419433</v>
      </c>
      <c r="DB1236" s="195">
        <f t="shared" si="832"/>
        <v>3.2346591601203487</v>
      </c>
      <c r="DC1236" s="195">
        <f t="shared" si="833"/>
        <v>192.31424230751935</v>
      </c>
      <c r="DD1236" s="195">
        <f t="shared" si="834"/>
        <v>2.9145720837800924</v>
      </c>
      <c r="DE1236" s="195">
        <f t="shared" si="835"/>
        <v>170.01394830924568</v>
      </c>
      <c r="DF1236" s="195">
        <f t="shared" si="836"/>
        <v>646.81814715802409</v>
      </c>
    </row>
    <row r="1237" spans="89:110" x14ac:dyDescent="0.2">
      <c r="CK1237" s="189">
        <v>1235</v>
      </c>
      <c r="CL1237" s="190">
        <f>'Litter calculation'!G$30+CK1237</f>
        <v>43910</v>
      </c>
      <c r="CM1237" s="193">
        <f t="shared" si="849"/>
        <v>3</v>
      </c>
      <c r="CN1237" s="189">
        <f t="shared" si="843"/>
        <v>0.2</v>
      </c>
      <c r="CO1237" s="194">
        <f t="shared" si="844"/>
        <v>0.1</v>
      </c>
      <c r="CP1237" s="194">
        <f t="shared" si="845"/>
        <v>0.15</v>
      </c>
      <c r="CQ1237" s="189">
        <f t="shared" si="846"/>
        <v>0.36870000000000003</v>
      </c>
      <c r="CR1237" s="189">
        <f t="shared" si="850"/>
        <v>3.687E-2</v>
      </c>
      <c r="CS1237" s="189">
        <f t="shared" si="850"/>
        <v>3.687E-2</v>
      </c>
      <c r="CT1237" s="189">
        <f t="shared" si="847"/>
        <v>1.8599999999999998E-2</v>
      </c>
      <c r="CU1237" s="189">
        <f t="shared" si="851"/>
        <v>1.8600000000000001E-3</v>
      </c>
      <c r="CV1237" s="189">
        <f t="shared" si="851"/>
        <v>1.8600000000000001E-3</v>
      </c>
      <c r="CW1237" s="189">
        <f t="shared" si="848"/>
        <v>2.9999999999999997E-4</v>
      </c>
      <c r="CX1237" s="189">
        <f t="shared" si="852"/>
        <v>3.0000000000000001E-5</v>
      </c>
      <c r="CY1237" s="189">
        <f t="shared" si="852"/>
        <v>3.0000000000000001E-5</v>
      </c>
      <c r="CZ1237" s="195">
        <f t="shared" si="830"/>
        <v>8.9912817419069082</v>
      </c>
      <c r="DA1237" s="195">
        <f t="shared" si="831"/>
        <v>269.30126049995795</v>
      </c>
      <c r="DB1237" s="195">
        <f t="shared" si="832"/>
        <v>3.2323352859284586</v>
      </c>
      <c r="DC1237" s="195">
        <f t="shared" si="833"/>
        <v>192.40478596679068</v>
      </c>
      <c r="DD1237" s="195">
        <f t="shared" si="834"/>
        <v>2.9146865182066963</v>
      </c>
      <c r="DE1237" s="195">
        <f t="shared" si="835"/>
        <v>170.15331746730192</v>
      </c>
      <c r="DF1237" s="195">
        <f t="shared" si="836"/>
        <v>646.99766748009256</v>
      </c>
    </row>
    <row r="1238" spans="89:110" x14ac:dyDescent="0.2">
      <c r="CK1238" s="189">
        <v>1236</v>
      </c>
      <c r="CL1238" s="190">
        <f>'Litter calculation'!G$30+CK1238</f>
        <v>43911</v>
      </c>
      <c r="CM1238" s="193">
        <f t="shared" si="849"/>
        <v>3</v>
      </c>
      <c r="CN1238" s="189">
        <f t="shared" si="843"/>
        <v>0.2</v>
      </c>
      <c r="CO1238" s="194">
        <f t="shared" si="844"/>
        <v>0.1</v>
      </c>
      <c r="CP1238" s="194">
        <f t="shared" si="845"/>
        <v>0.15</v>
      </c>
      <c r="CQ1238" s="189">
        <f t="shared" si="846"/>
        <v>0.36870000000000003</v>
      </c>
      <c r="CR1238" s="189">
        <f t="shared" si="850"/>
        <v>3.687E-2</v>
      </c>
      <c r="CS1238" s="189">
        <f t="shared" si="850"/>
        <v>3.687E-2</v>
      </c>
      <c r="CT1238" s="189">
        <f t="shared" si="847"/>
        <v>1.8599999999999998E-2</v>
      </c>
      <c r="CU1238" s="189">
        <f t="shared" si="851"/>
        <v>1.8600000000000001E-3</v>
      </c>
      <c r="CV1238" s="189">
        <f t="shared" si="851"/>
        <v>1.8600000000000001E-3</v>
      </c>
      <c r="CW1238" s="189">
        <f t="shared" si="848"/>
        <v>2.9999999999999997E-4</v>
      </c>
      <c r="CX1238" s="189">
        <f t="shared" si="852"/>
        <v>3.0000000000000001E-5</v>
      </c>
      <c r="CY1238" s="189">
        <f t="shared" si="852"/>
        <v>3.0000000000000001E-5</v>
      </c>
      <c r="CZ1238" s="195">
        <f t="shared" ref="CZ1238:CZ1301" si="853">CZ1237*EXP(-CT1238)+CN1238*CQ1238</f>
        <v>8.8993296151626335</v>
      </c>
      <c r="DA1238" s="195">
        <f t="shared" ref="DA1238:DA1301" si="854">DA1237*EXP(-CW1238)+CN1238*(1-CQ1238)</f>
        <v>269.34674223915295</v>
      </c>
      <c r="DB1238" s="195">
        <f t="shared" ref="DB1238:DB1301" si="855">DB1237*EXP(-CU1238)+CO1238*CR1238</f>
        <v>3.2300157301252188</v>
      </c>
      <c r="DC1238" s="195">
        <f t="shared" ref="DC1238:DC1301" si="856">DC1237*EXP(-CX1238)+CO1238*(1-CR1238)</f>
        <v>192.49532690979296</v>
      </c>
      <c r="DD1238" s="195">
        <f t="shared" ref="DD1238:DD1301" si="857">DD1237*EXP(-CV1238)+CP1238*CS1238</f>
        <v>2.9148007399830926</v>
      </c>
      <c r="DE1238" s="195">
        <f t="shared" ref="DE1238:DE1301" si="858">DE1237*EXP(-CY1238)+CP1238*(1-CS1238)</f>
        <v>170.29268244434613</v>
      </c>
      <c r="DF1238" s="195">
        <f t="shared" ref="DF1238:DF1301" si="859">SUM(CZ1238:DE1238)</f>
        <v>647.17889767856298</v>
      </c>
    </row>
    <row r="1239" spans="89:110" x14ac:dyDescent="0.2">
      <c r="CK1239" s="189">
        <v>1237</v>
      </c>
      <c r="CL1239" s="190">
        <f>'Litter calculation'!G$30+CK1239</f>
        <v>43912</v>
      </c>
      <c r="CM1239" s="193">
        <f t="shared" si="849"/>
        <v>3</v>
      </c>
      <c r="CN1239" s="189">
        <f t="shared" si="843"/>
        <v>0.2</v>
      </c>
      <c r="CO1239" s="194">
        <f t="shared" si="844"/>
        <v>0.1</v>
      </c>
      <c r="CP1239" s="194">
        <f t="shared" si="845"/>
        <v>0.15</v>
      </c>
      <c r="CQ1239" s="189">
        <f t="shared" si="846"/>
        <v>0.36870000000000003</v>
      </c>
      <c r="CR1239" s="189">
        <f t="shared" si="850"/>
        <v>3.687E-2</v>
      </c>
      <c r="CS1239" s="189">
        <f t="shared" si="850"/>
        <v>3.687E-2</v>
      </c>
      <c r="CT1239" s="189">
        <f t="shared" si="847"/>
        <v>1.8599999999999998E-2</v>
      </c>
      <c r="CU1239" s="189">
        <f t="shared" si="851"/>
        <v>1.8600000000000001E-3</v>
      </c>
      <c r="CV1239" s="189">
        <f t="shared" si="851"/>
        <v>1.8600000000000001E-3</v>
      </c>
      <c r="CW1239" s="189">
        <f t="shared" si="848"/>
        <v>2.9999999999999997E-4</v>
      </c>
      <c r="CX1239" s="189">
        <f t="shared" si="852"/>
        <v>3.0000000000000001E-5</v>
      </c>
      <c r="CY1239" s="189">
        <f t="shared" si="852"/>
        <v>3.0000000000000001E-5</v>
      </c>
      <c r="CZ1239" s="195">
        <f t="shared" si="853"/>
        <v>8.8090719902565002</v>
      </c>
      <c r="DA1239" s="195">
        <f t="shared" si="854"/>
        <v>269.39221033587262</v>
      </c>
      <c r="DB1239" s="195">
        <f t="shared" si="855"/>
        <v>3.2277004846858919</v>
      </c>
      <c r="DC1239" s="195">
        <f t="shared" si="856"/>
        <v>192.58586513660771</v>
      </c>
      <c r="DD1239" s="195">
        <f t="shared" si="857"/>
        <v>2.9149147495044434</v>
      </c>
      <c r="DE1239" s="195">
        <f t="shared" si="858"/>
        <v>170.43204324050376</v>
      </c>
      <c r="DF1239" s="195">
        <f t="shared" si="859"/>
        <v>647.36180593743086</v>
      </c>
    </row>
    <row r="1240" spans="89:110" x14ac:dyDescent="0.2">
      <c r="CK1240" s="189">
        <v>1238</v>
      </c>
      <c r="CL1240" s="190">
        <f>'Litter calculation'!G$30+CK1240</f>
        <v>43913</v>
      </c>
      <c r="CM1240" s="193">
        <f t="shared" si="849"/>
        <v>3</v>
      </c>
      <c r="CN1240" s="189">
        <f t="shared" si="843"/>
        <v>0.2</v>
      </c>
      <c r="CO1240" s="194">
        <f t="shared" si="844"/>
        <v>0.1</v>
      </c>
      <c r="CP1240" s="194">
        <f t="shared" si="845"/>
        <v>0.15</v>
      </c>
      <c r="CQ1240" s="189">
        <f t="shared" si="846"/>
        <v>0.36870000000000003</v>
      </c>
      <c r="CR1240" s="189">
        <f t="shared" si="850"/>
        <v>3.687E-2</v>
      </c>
      <c r="CS1240" s="189">
        <f t="shared" si="850"/>
        <v>3.687E-2</v>
      </c>
      <c r="CT1240" s="189">
        <f t="shared" si="847"/>
        <v>1.8599999999999998E-2</v>
      </c>
      <c r="CU1240" s="189">
        <f t="shared" si="851"/>
        <v>1.8600000000000001E-3</v>
      </c>
      <c r="CV1240" s="189">
        <f t="shared" si="851"/>
        <v>1.8600000000000001E-3</v>
      </c>
      <c r="CW1240" s="189">
        <f t="shared" si="848"/>
        <v>2.9999999999999997E-4</v>
      </c>
      <c r="CX1240" s="189">
        <f t="shared" si="852"/>
        <v>3.0000000000000001E-5</v>
      </c>
      <c r="CY1240" s="189">
        <f t="shared" si="852"/>
        <v>3.0000000000000001E-5</v>
      </c>
      <c r="CZ1240" s="195">
        <f t="shared" si="853"/>
        <v>8.7204776407603557</v>
      </c>
      <c r="DA1240" s="195">
        <f t="shared" si="854"/>
        <v>269.43766479420918</v>
      </c>
      <c r="DB1240" s="195">
        <f t="shared" si="855"/>
        <v>3.2253895416006526</v>
      </c>
      <c r="DC1240" s="195">
        <f t="shared" si="856"/>
        <v>192.6764006473164</v>
      </c>
      <c r="DD1240" s="195">
        <f t="shared" si="857"/>
        <v>2.9150285471651758</v>
      </c>
      <c r="DE1240" s="195">
        <f t="shared" si="858"/>
        <v>170.57139985590021</v>
      </c>
      <c r="DF1240" s="195">
        <f t="shared" si="859"/>
        <v>647.5463610269519</v>
      </c>
    </row>
    <row r="1241" spans="89:110" x14ac:dyDescent="0.2">
      <c r="CK1241" s="189">
        <v>1239</v>
      </c>
      <c r="CL1241" s="190">
        <f>'Litter calculation'!G$30+CK1241</f>
        <v>43914</v>
      </c>
      <c r="CM1241" s="193">
        <f t="shared" si="849"/>
        <v>3</v>
      </c>
      <c r="CN1241" s="189">
        <f t="shared" si="843"/>
        <v>0.2</v>
      </c>
      <c r="CO1241" s="194">
        <f t="shared" si="844"/>
        <v>0.1</v>
      </c>
      <c r="CP1241" s="194">
        <f t="shared" si="845"/>
        <v>0.15</v>
      </c>
      <c r="CQ1241" s="189">
        <f t="shared" si="846"/>
        <v>0.36870000000000003</v>
      </c>
      <c r="CR1241" s="189">
        <f t="shared" si="850"/>
        <v>3.687E-2</v>
      </c>
      <c r="CS1241" s="189">
        <f t="shared" si="850"/>
        <v>3.687E-2</v>
      </c>
      <c r="CT1241" s="189">
        <f t="shared" si="847"/>
        <v>1.8599999999999998E-2</v>
      </c>
      <c r="CU1241" s="189">
        <f t="shared" si="851"/>
        <v>1.8600000000000001E-3</v>
      </c>
      <c r="CV1241" s="189">
        <f t="shared" si="851"/>
        <v>1.8600000000000001E-3</v>
      </c>
      <c r="CW1241" s="189">
        <f t="shared" si="848"/>
        <v>2.9999999999999997E-4</v>
      </c>
      <c r="CX1241" s="189">
        <f t="shared" si="852"/>
        <v>3.0000000000000001E-5</v>
      </c>
      <c r="CY1241" s="189">
        <f t="shared" si="852"/>
        <v>3.0000000000000001E-5</v>
      </c>
      <c r="CZ1241" s="195">
        <f t="shared" si="853"/>
        <v>8.6335159156893937</v>
      </c>
      <c r="DA1241" s="195">
        <f t="shared" si="854"/>
        <v>269.48310561825349</v>
      </c>
      <c r="DB1241" s="195">
        <f t="shared" si="855"/>
        <v>3.2230828928745598</v>
      </c>
      <c r="DC1241" s="195">
        <f t="shared" si="856"/>
        <v>192.76693344200049</v>
      </c>
      <c r="DD1241" s="195">
        <f t="shared" si="857"/>
        <v>2.9151421333589846</v>
      </c>
      <c r="DE1241" s="195">
        <f t="shared" si="858"/>
        <v>170.71075229066091</v>
      </c>
      <c r="DF1241" s="195">
        <f t="shared" si="859"/>
        <v>647.73253229283785</v>
      </c>
    </row>
    <row r="1242" spans="89:110" x14ac:dyDescent="0.2">
      <c r="CK1242" s="189">
        <v>1240</v>
      </c>
      <c r="CL1242" s="190">
        <f>'Litter calculation'!G$30+CK1242</f>
        <v>43915</v>
      </c>
      <c r="CM1242" s="193">
        <f t="shared" si="849"/>
        <v>3</v>
      </c>
      <c r="CN1242" s="189">
        <f t="shared" si="843"/>
        <v>0.2</v>
      </c>
      <c r="CO1242" s="194">
        <f t="shared" si="844"/>
        <v>0.1</v>
      </c>
      <c r="CP1242" s="194">
        <f t="shared" si="845"/>
        <v>0.15</v>
      </c>
      <c r="CQ1242" s="189">
        <f t="shared" si="846"/>
        <v>0.36870000000000003</v>
      </c>
      <c r="CR1242" s="189">
        <f t="shared" si="850"/>
        <v>3.687E-2</v>
      </c>
      <c r="CS1242" s="189">
        <f t="shared" si="850"/>
        <v>3.687E-2</v>
      </c>
      <c r="CT1242" s="189">
        <f t="shared" si="847"/>
        <v>1.8599999999999998E-2</v>
      </c>
      <c r="CU1242" s="189">
        <f t="shared" si="851"/>
        <v>1.8600000000000001E-3</v>
      </c>
      <c r="CV1242" s="189">
        <f t="shared" si="851"/>
        <v>1.8600000000000001E-3</v>
      </c>
      <c r="CW1242" s="189">
        <f t="shared" si="848"/>
        <v>2.9999999999999997E-4</v>
      </c>
      <c r="CX1242" s="189">
        <f t="shared" si="852"/>
        <v>3.0000000000000001E-5</v>
      </c>
      <c r="CY1242" s="189">
        <f t="shared" si="852"/>
        <v>3.0000000000000001E-5</v>
      </c>
      <c r="CZ1242" s="195">
        <f t="shared" si="853"/>
        <v>8.5481567288978404</v>
      </c>
      <c r="DA1242" s="195">
        <f t="shared" si="854"/>
        <v>269.52853281209519</v>
      </c>
      <c r="DB1242" s="195">
        <f t="shared" si="855"/>
        <v>3.2207805305275294</v>
      </c>
      <c r="DC1242" s="195">
        <f t="shared" si="856"/>
        <v>192.8574635207415</v>
      </c>
      <c r="DD1242" s="195">
        <f t="shared" si="857"/>
        <v>2.9152555084788325</v>
      </c>
      <c r="DE1242" s="195">
        <f t="shared" si="858"/>
        <v>170.85010054491127</v>
      </c>
      <c r="DF1242" s="195">
        <f t="shared" si="859"/>
        <v>647.92028964565213</v>
      </c>
    </row>
    <row r="1243" spans="89:110" x14ac:dyDescent="0.2">
      <c r="CK1243" s="189">
        <v>1241</v>
      </c>
      <c r="CL1243" s="190">
        <f>'Litter calculation'!G$30+CK1243</f>
        <v>43916</v>
      </c>
      <c r="CM1243" s="193">
        <f t="shared" si="849"/>
        <v>3</v>
      </c>
      <c r="CN1243" s="189">
        <f t="shared" si="843"/>
        <v>0.2</v>
      </c>
      <c r="CO1243" s="194">
        <f t="shared" si="844"/>
        <v>0.1</v>
      </c>
      <c r="CP1243" s="194">
        <f t="shared" si="845"/>
        <v>0.15</v>
      </c>
      <c r="CQ1243" s="189">
        <f t="shared" si="846"/>
        <v>0.36870000000000003</v>
      </c>
      <c r="CR1243" s="189">
        <f t="shared" ref="CR1243:CS1262" si="860">IF($CM1243=12,$D$50,IF($CM1243&lt;=2,$D$50,IF($CM1243&lt;=5,$D$52,IF($CM1243&lt;=8,$D$54,$D$56))))</f>
        <v>3.687E-2</v>
      </c>
      <c r="CS1243" s="189">
        <f t="shared" si="860"/>
        <v>3.687E-2</v>
      </c>
      <c r="CT1243" s="189">
        <f t="shared" si="847"/>
        <v>1.8599999999999998E-2</v>
      </c>
      <c r="CU1243" s="189">
        <f t="shared" ref="CU1243:CV1262" si="861">IF($CM1243=12,$D$58,IF($CM1243&lt;=2,$D$58,IF($CM1243&lt;=5,$D$60,IF($CM1243&lt;=8,$D$62,$D$64))))</f>
        <v>1.8600000000000001E-3</v>
      </c>
      <c r="CV1243" s="189">
        <f t="shared" si="861"/>
        <v>1.8600000000000001E-3</v>
      </c>
      <c r="CW1243" s="189">
        <f t="shared" si="848"/>
        <v>2.9999999999999997E-4</v>
      </c>
      <c r="CX1243" s="189">
        <f t="shared" ref="CX1243:CY1262" si="862">IF($CM1243=12,$D$66,IF($CM1243&lt;=2,$D$66,IF($CM1243&lt;=5,$D$68,IF($CM1243&lt;=8,$D$70,$D$72))))</f>
        <v>3.0000000000000001E-5</v>
      </c>
      <c r="CY1243" s="189">
        <f t="shared" si="862"/>
        <v>3.0000000000000001E-5</v>
      </c>
      <c r="CZ1243" s="195">
        <f t="shared" si="853"/>
        <v>8.4643705486700505</v>
      </c>
      <c r="DA1243" s="195">
        <f t="shared" si="854"/>
        <v>269.57394637982276</v>
      </c>
      <c r="DB1243" s="195">
        <f t="shared" si="855"/>
        <v>3.2184824465943058</v>
      </c>
      <c r="DC1243" s="195">
        <f t="shared" si="856"/>
        <v>192.94799088362089</v>
      </c>
      <c r="DD1243" s="195">
        <f t="shared" si="857"/>
        <v>2.9153686729169523</v>
      </c>
      <c r="DE1243" s="195">
        <f t="shared" si="858"/>
        <v>170.9894446187767</v>
      </c>
      <c r="DF1243" s="195">
        <f t="shared" si="859"/>
        <v>648.10960355040163</v>
      </c>
    </row>
    <row r="1244" spans="89:110" x14ac:dyDescent="0.2">
      <c r="CK1244" s="189">
        <v>1242</v>
      </c>
      <c r="CL1244" s="190">
        <f>'Litter calculation'!G$30+CK1244</f>
        <v>43917</v>
      </c>
      <c r="CM1244" s="193">
        <f t="shared" si="849"/>
        <v>3</v>
      </c>
      <c r="CN1244" s="189">
        <f t="shared" si="843"/>
        <v>0.2</v>
      </c>
      <c r="CO1244" s="194">
        <f t="shared" si="844"/>
        <v>0.1</v>
      </c>
      <c r="CP1244" s="194">
        <f t="shared" si="845"/>
        <v>0.15</v>
      </c>
      <c r="CQ1244" s="189">
        <f t="shared" si="846"/>
        <v>0.36870000000000003</v>
      </c>
      <c r="CR1244" s="189">
        <f t="shared" si="860"/>
        <v>3.687E-2</v>
      </c>
      <c r="CS1244" s="189">
        <f t="shared" si="860"/>
        <v>3.687E-2</v>
      </c>
      <c r="CT1244" s="189">
        <f t="shared" si="847"/>
        <v>1.8599999999999998E-2</v>
      </c>
      <c r="CU1244" s="189">
        <f t="shared" si="861"/>
        <v>1.8600000000000001E-3</v>
      </c>
      <c r="CV1244" s="189">
        <f t="shared" si="861"/>
        <v>1.8600000000000001E-3</v>
      </c>
      <c r="CW1244" s="189">
        <f t="shared" si="848"/>
        <v>2.9999999999999997E-4</v>
      </c>
      <c r="CX1244" s="189">
        <f t="shared" si="862"/>
        <v>3.0000000000000001E-5</v>
      </c>
      <c r="CY1244" s="189">
        <f t="shared" si="862"/>
        <v>3.0000000000000001E-5</v>
      </c>
      <c r="CZ1244" s="195">
        <f t="shared" si="853"/>
        <v>8.3821283875034158</v>
      </c>
      <c r="DA1244" s="195">
        <f t="shared" si="854"/>
        <v>269.6193463255234</v>
      </c>
      <c r="DB1244" s="195">
        <f t="shared" si="855"/>
        <v>3.2161886331244363</v>
      </c>
      <c r="DC1244" s="195">
        <f t="shared" si="856"/>
        <v>193.03851553072013</v>
      </c>
      <c r="DD1244" s="195">
        <f t="shared" si="857"/>
        <v>2.9154816270648474</v>
      </c>
      <c r="DE1244" s="195">
        <f t="shared" si="858"/>
        <v>171.12878451238262</v>
      </c>
      <c r="DF1244" s="195">
        <f t="shared" si="859"/>
        <v>648.3004450163188</v>
      </c>
    </row>
    <row r="1245" spans="89:110" x14ac:dyDescent="0.2">
      <c r="CK1245" s="189">
        <v>1243</v>
      </c>
      <c r="CL1245" s="190">
        <f>'Litter calculation'!G$30+CK1245</f>
        <v>43918</v>
      </c>
      <c r="CM1245" s="193">
        <f t="shared" si="849"/>
        <v>3</v>
      </c>
      <c r="CN1245" s="189">
        <f t="shared" si="843"/>
        <v>0.2</v>
      </c>
      <c r="CO1245" s="194">
        <f t="shared" si="844"/>
        <v>0.1</v>
      </c>
      <c r="CP1245" s="194">
        <f t="shared" si="845"/>
        <v>0.15</v>
      </c>
      <c r="CQ1245" s="189">
        <f t="shared" si="846"/>
        <v>0.36870000000000003</v>
      </c>
      <c r="CR1245" s="189">
        <f t="shared" si="860"/>
        <v>3.687E-2</v>
      </c>
      <c r="CS1245" s="189">
        <f t="shared" si="860"/>
        <v>3.687E-2</v>
      </c>
      <c r="CT1245" s="189">
        <f t="shared" si="847"/>
        <v>1.8599999999999998E-2</v>
      </c>
      <c r="CU1245" s="189">
        <f t="shared" si="861"/>
        <v>1.8600000000000001E-3</v>
      </c>
      <c r="CV1245" s="189">
        <f t="shared" si="861"/>
        <v>1.8600000000000001E-3</v>
      </c>
      <c r="CW1245" s="189">
        <f t="shared" si="848"/>
        <v>2.9999999999999997E-4</v>
      </c>
      <c r="CX1245" s="189">
        <f t="shared" si="862"/>
        <v>3.0000000000000001E-5</v>
      </c>
      <c r="CY1245" s="189">
        <f t="shared" si="862"/>
        <v>3.0000000000000001E-5</v>
      </c>
      <c r="CZ1245" s="195">
        <f t="shared" si="853"/>
        <v>8.3014017920795631</v>
      </c>
      <c r="DA1245" s="195">
        <f t="shared" si="854"/>
        <v>269.66473265328312</v>
      </c>
      <c r="DB1245" s="195">
        <f t="shared" si="855"/>
        <v>3.2138990821822411</v>
      </c>
      <c r="DC1245" s="195">
        <f t="shared" si="856"/>
        <v>193.12903746212069</v>
      </c>
      <c r="DD1245" s="195">
        <f t="shared" si="857"/>
        <v>2.9155943713132944</v>
      </c>
      <c r="DE1245" s="195">
        <f t="shared" si="858"/>
        <v>171.26812022585446</v>
      </c>
      <c r="DF1245" s="195">
        <f t="shared" si="859"/>
        <v>648.49278558683341</v>
      </c>
    </row>
    <row r="1246" spans="89:110" x14ac:dyDescent="0.2">
      <c r="CK1246" s="189">
        <v>1244</v>
      </c>
      <c r="CL1246" s="190">
        <f>'Litter calculation'!G$30+CK1246</f>
        <v>43919</v>
      </c>
      <c r="CM1246" s="193">
        <f t="shared" si="849"/>
        <v>3</v>
      </c>
      <c r="CN1246" s="189">
        <f t="shared" si="843"/>
        <v>0.2</v>
      </c>
      <c r="CO1246" s="194">
        <f t="shared" si="844"/>
        <v>0.1</v>
      </c>
      <c r="CP1246" s="194">
        <f t="shared" si="845"/>
        <v>0.15</v>
      </c>
      <c r="CQ1246" s="189">
        <f t="shared" si="846"/>
        <v>0.36870000000000003</v>
      </c>
      <c r="CR1246" s="189">
        <f t="shared" si="860"/>
        <v>3.687E-2</v>
      </c>
      <c r="CS1246" s="189">
        <f t="shared" si="860"/>
        <v>3.687E-2</v>
      </c>
      <c r="CT1246" s="189">
        <f t="shared" si="847"/>
        <v>1.8599999999999998E-2</v>
      </c>
      <c r="CU1246" s="189">
        <f t="shared" si="861"/>
        <v>1.8600000000000001E-3</v>
      </c>
      <c r="CV1246" s="189">
        <f t="shared" si="861"/>
        <v>1.8600000000000001E-3</v>
      </c>
      <c r="CW1246" s="189">
        <f t="shared" si="848"/>
        <v>2.9999999999999997E-4</v>
      </c>
      <c r="CX1246" s="189">
        <f t="shared" si="862"/>
        <v>3.0000000000000001E-5</v>
      </c>
      <c r="CY1246" s="189">
        <f t="shared" si="862"/>
        <v>3.0000000000000001E-5</v>
      </c>
      <c r="CZ1246" s="195">
        <f t="shared" si="853"/>
        <v>8.2221628334203629</v>
      </c>
      <c r="DA1246" s="195">
        <f t="shared" si="854"/>
        <v>269.71010536718671</v>
      </c>
      <c r="DB1246" s="195">
        <f t="shared" si="855"/>
        <v>3.2116137858467875</v>
      </c>
      <c r="DC1246" s="195">
        <f t="shared" si="856"/>
        <v>193.21955667790405</v>
      </c>
      <c r="DD1246" s="195">
        <f t="shared" si="857"/>
        <v>2.9157069060523435</v>
      </c>
      <c r="DE1246" s="195">
        <f t="shared" si="858"/>
        <v>171.40745175931758</v>
      </c>
      <c r="DF1246" s="195">
        <f t="shared" si="859"/>
        <v>648.68659732972787</v>
      </c>
    </row>
    <row r="1247" spans="89:110" x14ac:dyDescent="0.2">
      <c r="CK1247" s="189">
        <v>1245</v>
      </c>
      <c r="CL1247" s="190">
        <f>'Litter calculation'!G$30+CK1247</f>
        <v>43920</v>
      </c>
      <c r="CM1247" s="193">
        <f t="shared" si="849"/>
        <v>3</v>
      </c>
      <c r="CN1247" s="189">
        <f t="shared" si="843"/>
        <v>0.2</v>
      </c>
      <c r="CO1247" s="194">
        <f t="shared" si="844"/>
        <v>0.1</v>
      </c>
      <c r="CP1247" s="194">
        <f t="shared" si="845"/>
        <v>0.15</v>
      </c>
      <c r="CQ1247" s="189">
        <f t="shared" si="846"/>
        <v>0.36870000000000003</v>
      </c>
      <c r="CR1247" s="189">
        <f t="shared" si="860"/>
        <v>3.687E-2</v>
      </c>
      <c r="CS1247" s="189">
        <f t="shared" si="860"/>
        <v>3.687E-2</v>
      </c>
      <c r="CT1247" s="189">
        <f t="shared" si="847"/>
        <v>1.8599999999999998E-2</v>
      </c>
      <c r="CU1247" s="189">
        <f t="shared" si="861"/>
        <v>1.8600000000000001E-3</v>
      </c>
      <c r="CV1247" s="189">
        <f t="shared" si="861"/>
        <v>1.8600000000000001E-3</v>
      </c>
      <c r="CW1247" s="189">
        <f t="shared" si="848"/>
        <v>2.9999999999999997E-4</v>
      </c>
      <c r="CX1247" s="189">
        <f t="shared" si="862"/>
        <v>3.0000000000000001E-5</v>
      </c>
      <c r="CY1247" s="189">
        <f t="shared" si="862"/>
        <v>3.0000000000000001E-5</v>
      </c>
      <c r="CZ1247" s="195">
        <f t="shared" si="853"/>
        <v>8.1443840972253359</v>
      </c>
      <c r="DA1247" s="195">
        <f t="shared" si="854"/>
        <v>269.75546447131768</v>
      </c>
      <c r="DB1247" s="195">
        <f t="shared" si="855"/>
        <v>3.209332736211862</v>
      </c>
      <c r="DC1247" s="195">
        <f t="shared" si="856"/>
        <v>193.31007317815167</v>
      </c>
      <c r="DD1247" s="195">
        <f t="shared" si="857"/>
        <v>2.9158192316713198</v>
      </c>
      <c r="DE1247" s="195">
        <f t="shared" si="858"/>
        <v>171.54677911289741</v>
      </c>
      <c r="DF1247" s="195">
        <f t="shared" si="859"/>
        <v>648.88185282747531</v>
      </c>
    </row>
    <row r="1248" spans="89:110" x14ac:dyDescent="0.2">
      <c r="CK1248" s="189">
        <v>1246</v>
      </c>
      <c r="CL1248" s="190">
        <f>'Litter calculation'!G$30+CK1248</f>
        <v>43921</v>
      </c>
      <c r="CM1248" s="193">
        <f t="shared" si="849"/>
        <v>3</v>
      </c>
      <c r="CN1248" s="189">
        <f t="shared" si="843"/>
        <v>0.2</v>
      </c>
      <c r="CO1248" s="194">
        <f t="shared" si="844"/>
        <v>0.1</v>
      </c>
      <c r="CP1248" s="194">
        <f t="shared" si="845"/>
        <v>0.15</v>
      </c>
      <c r="CQ1248" s="189">
        <f t="shared" si="846"/>
        <v>0.36870000000000003</v>
      </c>
      <c r="CR1248" s="189">
        <f t="shared" si="860"/>
        <v>3.687E-2</v>
      </c>
      <c r="CS1248" s="189">
        <f t="shared" si="860"/>
        <v>3.687E-2</v>
      </c>
      <c r="CT1248" s="189">
        <f t="shared" si="847"/>
        <v>1.8599999999999998E-2</v>
      </c>
      <c r="CU1248" s="189">
        <f t="shared" si="861"/>
        <v>1.8600000000000001E-3</v>
      </c>
      <c r="CV1248" s="189">
        <f t="shared" si="861"/>
        <v>1.8600000000000001E-3</v>
      </c>
      <c r="CW1248" s="189">
        <f t="shared" si="848"/>
        <v>2.9999999999999997E-4</v>
      </c>
      <c r="CX1248" s="189">
        <f t="shared" si="862"/>
        <v>3.0000000000000001E-5</v>
      </c>
      <c r="CY1248" s="189">
        <f t="shared" si="862"/>
        <v>3.0000000000000001E-5</v>
      </c>
      <c r="CZ1248" s="195">
        <f t="shared" si="853"/>
        <v>8.0680386743871324</v>
      </c>
      <c r="DA1248" s="195">
        <f t="shared" si="854"/>
        <v>269.8008099697584</v>
      </c>
      <c r="DB1248" s="195">
        <f t="shared" si="855"/>
        <v>3.207055925385943</v>
      </c>
      <c r="DC1248" s="195">
        <f t="shared" si="856"/>
        <v>193.400586962945</v>
      </c>
      <c r="DD1248" s="195">
        <f t="shared" si="857"/>
        <v>2.9159313485588254</v>
      </c>
      <c r="DE1248" s="195">
        <f t="shared" si="858"/>
        <v>171.68610228671932</v>
      </c>
      <c r="DF1248" s="195">
        <f t="shared" si="859"/>
        <v>649.07852516775461</v>
      </c>
    </row>
    <row r="1249" spans="89:116" x14ac:dyDescent="0.2">
      <c r="CK1249" s="189">
        <v>1247</v>
      </c>
      <c r="CL1249" s="190">
        <f>'Litter calculation'!G$30+CK1249</f>
        <v>43922</v>
      </c>
      <c r="CM1249" s="193">
        <f t="shared" si="849"/>
        <v>4</v>
      </c>
      <c r="CN1249" s="189">
        <f t="shared" si="843"/>
        <v>0.2</v>
      </c>
      <c r="CO1249" s="194">
        <f t="shared" si="844"/>
        <v>0.1</v>
      </c>
      <c r="CP1249" s="194">
        <f t="shared" si="845"/>
        <v>0.15</v>
      </c>
      <c r="CQ1249" s="189">
        <f t="shared" si="846"/>
        <v>0.36870000000000003</v>
      </c>
      <c r="CR1249" s="189">
        <f t="shared" si="860"/>
        <v>3.687E-2</v>
      </c>
      <c r="CS1249" s="189">
        <f t="shared" si="860"/>
        <v>3.687E-2</v>
      </c>
      <c r="CT1249" s="189">
        <f t="shared" si="847"/>
        <v>1.8599999999999998E-2</v>
      </c>
      <c r="CU1249" s="189">
        <f t="shared" si="861"/>
        <v>1.8600000000000001E-3</v>
      </c>
      <c r="CV1249" s="189">
        <f t="shared" si="861"/>
        <v>1.8600000000000001E-3</v>
      </c>
      <c r="CW1249" s="189">
        <f t="shared" si="848"/>
        <v>2.9999999999999997E-4</v>
      </c>
      <c r="CX1249" s="189">
        <f t="shared" si="862"/>
        <v>3.0000000000000001E-5</v>
      </c>
      <c r="CY1249" s="189">
        <f t="shared" si="862"/>
        <v>3.0000000000000001E-5</v>
      </c>
      <c r="CZ1249" s="195">
        <f t="shared" si="853"/>
        <v>7.9931001516817854</v>
      </c>
      <c r="DA1249" s="195">
        <f t="shared" si="854"/>
        <v>269.8461418665899</v>
      </c>
      <c r="DB1249" s="195">
        <f t="shared" si="855"/>
        <v>3.2047833454921735</v>
      </c>
      <c r="DC1249" s="195">
        <f t="shared" si="856"/>
        <v>193.49109803236553</v>
      </c>
      <c r="DD1249" s="195">
        <f t="shared" si="857"/>
        <v>2.9160432571027397</v>
      </c>
      <c r="DE1249" s="195">
        <f t="shared" si="858"/>
        <v>171.8254212809087</v>
      </c>
      <c r="DF1249" s="195">
        <f t="shared" si="859"/>
        <v>649.27658793414082</v>
      </c>
      <c r="DH1249" s="197"/>
      <c r="DI1249" s="197"/>
      <c r="DJ1249" s="197"/>
    </row>
    <row r="1250" spans="89:116" x14ac:dyDescent="0.2">
      <c r="CK1250" s="189">
        <v>1248</v>
      </c>
      <c r="CL1250" s="190">
        <f>'Litter calculation'!G$30+CK1250</f>
        <v>43923</v>
      </c>
      <c r="CM1250" s="193">
        <f t="shared" si="849"/>
        <v>4</v>
      </c>
      <c r="CN1250" s="189">
        <f t="shared" si="843"/>
        <v>0.2</v>
      </c>
      <c r="CO1250" s="194">
        <f t="shared" si="844"/>
        <v>0.1</v>
      </c>
      <c r="CP1250" s="194">
        <f t="shared" si="845"/>
        <v>0.15</v>
      </c>
      <c r="CQ1250" s="189">
        <f t="shared" si="846"/>
        <v>0.36870000000000003</v>
      </c>
      <c r="CR1250" s="189">
        <f t="shared" si="860"/>
        <v>3.687E-2</v>
      </c>
      <c r="CS1250" s="189">
        <f t="shared" si="860"/>
        <v>3.687E-2</v>
      </c>
      <c r="CT1250" s="189">
        <f t="shared" si="847"/>
        <v>1.8599999999999998E-2</v>
      </c>
      <c r="CU1250" s="189">
        <f t="shared" si="861"/>
        <v>1.8600000000000001E-3</v>
      </c>
      <c r="CV1250" s="189">
        <f t="shared" si="861"/>
        <v>1.8600000000000001E-3</v>
      </c>
      <c r="CW1250" s="189">
        <f t="shared" si="848"/>
        <v>2.9999999999999997E-4</v>
      </c>
      <c r="CX1250" s="189">
        <f t="shared" si="862"/>
        <v>3.0000000000000001E-5</v>
      </c>
      <c r="CY1250" s="189">
        <f t="shared" si="862"/>
        <v>3.0000000000000001E-5</v>
      </c>
      <c r="CZ1250" s="195">
        <f t="shared" si="853"/>
        <v>7.9195426026305347</v>
      </c>
      <c r="DA1250" s="195">
        <f t="shared" si="854"/>
        <v>269.89146016589211</v>
      </c>
      <c r="DB1250" s="195">
        <f t="shared" si="855"/>
        <v>3.2025149886683337</v>
      </c>
      <c r="DC1250" s="195">
        <f t="shared" si="856"/>
        <v>193.58160638649468</v>
      </c>
      <c r="DD1250" s="195">
        <f t="shared" si="857"/>
        <v>2.9161549576902219</v>
      </c>
      <c r="DE1250" s="195">
        <f t="shared" si="858"/>
        <v>171.96473609559095</v>
      </c>
      <c r="DF1250" s="195">
        <f t="shared" si="859"/>
        <v>649.47601519696684</v>
      </c>
    </row>
    <row r="1251" spans="89:116" ht="16" x14ac:dyDescent="0.2">
      <c r="CK1251" s="189">
        <v>1249</v>
      </c>
      <c r="CL1251" s="190">
        <f>'Litter calculation'!G$30+CK1251</f>
        <v>43924</v>
      </c>
      <c r="CM1251" s="193">
        <f t="shared" si="849"/>
        <v>4</v>
      </c>
      <c r="CN1251" s="189">
        <f t="shared" si="843"/>
        <v>0.2</v>
      </c>
      <c r="CO1251" s="194">
        <f t="shared" si="844"/>
        <v>0.1</v>
      </c>
      <c r="CP1251" s="194">
        <f t="shared" si="845"/>
        <v>0.15</v>
      </c>
      <c r="CQ1251" s="189">
        <f t="shared" si="846"/>
        <v>0.36870000000000003</v>
      </c>
      <c r="CR1251" s="189">
        <f t="shared" si="860"/>
        <v>3.687E-2</v>
      </c>
      <c r="CS1251" s="189">
        <f t="shared" si="860"/>
        <v>3.687E-2</v>
      </c>
      <c r="CT1251" s="189">
        <f t="shared" si="847"/>
        <v>1.8599999999999998E-2</v>
      </c>
      <c r="CU1251" s="189">
        <f t="shared" si="861"/>
        <v>1.8600000000000001E-3</v>
      </c>
      <c r="CV1251" s="189">
        <f t="shared" si="861"/>
        <v>1.8600000000000001E-3</v>
      </c>
      <c r="CW1251" s="189">
        <f t="shared" si="848"/>
        <v>2.9999999999999997E-4</v>
      </c>
      <c r="CX1251" s="189">
        <f t="shared" si="862"/>
        <v>3.0000000000000001E-5</v>
      </c>
      <c r="CY1251" s="189">
        <f t="shared" si="862"/>
        <v>3.0000000000000001E-5</v>
      </c>
      <c r="CZ1251" s="195">
        <f t="shared" si="853"/>
        <v>7.8473405785300354</v>
      </c>
      <c r="DA1251" s="195">
        <f t="shared" si="854"/>
        <v>269.93676487174366</v>
      </c>
      <c r="DB1251" s="195">
        <f t="shared" si="855"/>
        <v>3.2002508470668145</v>
      </c>
      <c r="DC1251" s="195">
        <f t="shared" si="856"/>
        <v>193.67211202541395</v>
      </c>
      <c r="DD1251" s="195">
        <f t="shared" si="857"/>
        <v>2.9162664507077114</v>
      </c>
      <c r="DE1251" s="195">
        <f t="shared" si="858"/>
        <v>172.10404673089147</v>
      </c>
      <c r="DF1251" s="195">
        <f t="shared" si="859"/>
        <v>649.67678150435358</v>
      </c>
      <c r="DH1251" s="5"/>
      <c r="DI1251" s="5"/>
      <c r="DJ1251" s="182"/>
      <c r="DK1251" s="206"/>
      <c r="DL1251" s="207"/>
    </row>
    <row r="1252" spans="89:116" ht="16" x14ac:dyDescent="0.2">
      <c r="CK1252" s="189">
        <v>1250</v>
      </c>
      <c r="CL1252" s="190">
        <f>'Litter calculation'!G$30+CK1252</f>
        <v>43925</v>
      </c>
      <c r="CM1252" s="193">
        <f t="shared" si="849"/>
        <v>4</v>
      </c>
      <c r="CN1252" s="189">
        <f t="shared" si="843"/>
        <v>0.2</v>
      </c>
      <c r="CO1252" s="194">
        <f t="shared" si="844"/>
        <v>0.1</v>
      </c>
      <c r="CP1252" s="194">
        <f t="shared" si="845"/>
        <v>0.15</v>
      </c>
      <c r="CQ1252" s="189">
        <f t="shared" si="846"/>
        <v>0.36870000000000003</v>
      </c>
      <c r="CR1252" s="189">
        <f t="shared" si="860"/>
        <v>3.687E-2</v>
      </c>
      <c r="CS1252" s="189">
        <f t="shared" si="860"/>
        <v>3.687E-2</v>
      </c>
      <c r="CT1252" s="189">
        <f t="shared" si="847"/>
        <v>1.8599999999999998E-2</v>
      </c>
      <c r="CU1252" s="189">
        <f t="shared" si="861"/>
        <v>1.8600000000000001E-3</v>
      </c>
      <c r="CV1252" s="189">
        <f t="shared" si="861"/>
        <v>1.8600000000000001E-3</v>
      </c>
      <c r="CW1252" s="189">
        <f t="shared" si="848"/>
        <v>2.9999999999999997E-4</v>
      </c>
      <c r="CX1252" s="189">
        <f t="shared" si="862"/>
        <v>3.0000000000000001E-5</v>
      </c>
      <c r="CY1252" s="189">
        <f t="shared" si="862"/>
        <v>3.0000000000000001E-5</v>
      </c>
      <c r="CZ1252" s="195">
        <f t="shared" si="853"/>
        <v>7.776469099647878</v>
      </c>
      <c r="DA1252" s="195">
        <f t="shared" si="854"/>
        <v>269.98205598822193</v>
      </c>
      <c r="DB1252" s="195">
        <f t="shared" si="855"/>
        <v>3.1979909128545891</v>
      </c>
      <c r="DC1252" s="195">
        <f t="shared" si="856"/>
        <v>193.76261494920479</v>
      </c>
      <c r="DD1252" s="195">
        <f t="shared" si="857"/>
        <v>2.9163777365409294</v>
      </c>
      <c r="DE1252" s="195">
        <f t="shared" si="858"/>
        <v>172.24335318693559</v>
      </c>
      <c r="DF1252" s="195">
        <f t="shared" si="859"/>
        <v>649.87886187340575</v>
      </c>
      <c r="DH1252" s="5"/>
      <c r="DI1252" s="5"/>
      <c r="DJ1252" s="182"/>
      <c r="DK1252" s="206"/>
      <c r="DL1252" s="207"/>
    </row>
    <row r="1253" spans="89:116" ht="16" x14ac:dyDescent="0.2">
      <c r="CK1253" s="189">
        <v>1251</v>
      </c>
      <c r="CL1253" s="190">
        <f>'Litter calculation'!G$30+CK1253</f>
        <v>43926</v>
      </c>
      <c r="CM1253" s="193">
        <f t="shared" si="849"/>
        <v>4</v>
      </c>
      <c r="CN1253" s="189">
        <f t="shared" si="843"/>
        <v>0.2</v>
      </c>
      <c r="CO1253" s="194">
        <f t="shared" si="844"/>
        <v>0.1</v>
      </c>
      <c r="CP1253" s="194">
        <f t="shared" si="845"/>
        <v>0.15</v>
      </c>
      <c r="CQ1253" s="189">
        <f t="shared" si="846"/>
        <v>0.36870000000000003</v>
      </c>
      <c r="CR1253" s="189">
        <f t="shared" si="860"/>
        <v>3.687E-2</v>
      </c>
      <c r="CS1253" s="189">
        <f t="shared" si="860"/>
        <v>3.687E-2</v>
      </c>
      <c r="CT1253" s="189">
        <f t="shared" si="847"/>
        <v>1.8599999999999998E-2</v>
      </c>
      <c r="CU1253" s="189">
        <f t="shared" si="861"/>
        <v>1.8600000000000001E-3</v>
      </c>
      <c r="CV1253" s="189">
        <f t="shared" si="861"/>
        <v>1.8600000000000001E-3</v>
      </c>
      <c r="CW1253" s="189">
        <f t="shared" si="848"/>
        <v>2.9999999999999997E-4</v>
      </c>
      <c r="CX1253" s="189">
        <f t="shared" si="862"/>
        <v>3.0000000000000001E-5</v>
      </c>
      <c r="CY1253" s="189">
        <f t="shared" si="862"/>
        <v>3.0000000000000001E-5</v>
      </c>
      <c r="CZ1253" s="195">
        <f t="shared" si="853"/>
        <v>7.7069036465803453</v>
      </c>
      <c r="DA1253" s="195">
        <f t="shared" si="854"/>
        <v>270.02733351940316</v>
      </c>
      <c r="DB1253" s="195">
        <f t="shared" si="855"/>
        <v>3.1957351782131869</v>
      </c>
      <c r="DC1253" s="195">
        <f t="shared" si="856"/>
        <v>193.85311515794862</v>
      </c>
      <c r="DD1253" s="195">
        <f t="shared" si="857"/>
        <v>2.9164888155748807</v>
      </c>
      <c r="DE1253" s="195">
        <f t="shared" si="858"/>
        <v>172.38265546384872</v>
      </c>
      <c r="DF1253" s="195">
        <f t="shared" si="859"/>
        <v>650.08223178156891</v>
      </c>
      <c r="DH1253" s="5"/>
      <c r="DI1253" s="5"/>
      <c r="DJ1253" s="182"/>
      <c r="DK1253" s="206"/>
      <c r="DL1253" s="207"/>
    </row>
    <row r="1254" spans="89:116" ht="16" x14ac:dyDescent="0.2">
      <c r="CK1254" s="189">
        <v>1252</v>
      </c>
      <c r="CL1254" s="190">
        <f>'Litter calculation'!G$30+CK1254</f>
        <v>43927</v>
      </c>
      <c r="CM1254" s="193">
        <f t="shared" si="849"/>
        <v>4</v>
      </c>
      <c r="CN1254" s="189">
        <f t="shared" si="843"/>
        <v>0.2</v>
      </c>
      <c r="CO1254" s="194">
        <f t="shared" si="844"/>
        <v>0.1</v>
      </c>
      <c r="CP1254" s="194">
        <f t="shared" si="845"/>
        <v>0.15</v>
      </c>
      <c r="CQ1254" s="189">
        <f t="shared" si="846"/>
        <v>0.36870000000000003</v>
      </c>
      <c r="CR1254" s="189">
        <f t="shared" si="860"/>
        <v>3.687E-2</v>
      </c>
      <c r="CS1254" s="189">
        <f t="shared" si="860"/>
        <v>3.687E-2</v>
      </c>
      <c r="CT1254" s="189">
        <f t="shared" si="847"/>
        <v>1.8599999999999998E-2</v>
      </c>
      <c r="CU1254" s="189">
        <f t="shared" si="861"/>
        <v>1.8600000000000001E-3</v>
      </c>
      <c r="CV1254" s="189">
        <f t="shared" si="861"/>
        <v>1.8600000000000001E-3</v>
      </c>
      <c r="CW1254" s="189">
        <f t="shared" si="848"/>
        <v>2.9999999999999997E-4</v>
      </c>
      <c r="CX1254" s="189">
        <f t="shared" si="862"/>
        <v>3.0000000000000001E-5</v>
      </c>
      <c r="CY1254" s="189">
        <f t="shared" si="862"/>
        <v>3.0000000000000001E-5</v>
      </c>
      <c r="CZ1254" s="195">
        <f t="shared" si="853"/>
        <v>7.6386201517694392</v>
      </c>
      <c r="DA1254" s="195">
        <f t="shared" si="854"/>
        <v>270.07259746936234</v>
      </c>
      <c r="DB1254" s="195">
        <f t="shared" si="855"/>
        <v>3.1934836353386657</v>
      </c>
      <c r="DC1254" s="195">
        <f t="shared" si="856"/>
        <v>193.94361265172694</v>
      </c>
      <c r="DD1254" s="195">
        <f t="shared" si="857"/>
        <v>2.9165996881938541</v>
      </c>
      <c r="DE1254" s="195">
        <f t="shared" si="858"/>
        <v>172.52195356175625</v>
      </c>
      <c r="DF1254" s="195">
        <f t="shared" si="859"/>
        <v>650.28686715814752</v>
      </c>
      <c r="DH1254" s="5"/>
      <c r="DI1254" s="5"/>
      <c r="DJ1254" s="182"/>
      <c r="DK1254" s="206"/>
      <c r="DL1254" s="207"/>
    </row>
    <row r="1255" spans="89:116" x14ac:dyDescent="0.2">
      <c r="CK1255" s="189">
        <v>1253</v>
      </c>
      <c r="CL1255" s="190">
        <f>'Litter calculation'!G$30+CK1255</f>
        <v>43928</v>
      </c>
      <c r="CM1255" s="193">
        <f t="shared" si="849"/>
        <v>4</v>
      </c>
      <c r="CN1255" s="189">
        <f t="shared" si="843"/>
        <v>0.2</v>
      </c>
      <c r="CO1255" s="194">
        <f t="shared" si="844"/>
        <v>0.1</v>
      </c>
      <c r="CP1255" s="194">
        <f t="shared" si="845"/>
        <v>0.15</v>
      </c>
      <c r="CQ1255" s="189">
        <f t="shared" si="846"/>
        <v>0.36870000000000003</v>
      </c>
      <c r="CR1255" s="189">
        <f t="shared" si="860"/>
        <v>3.687E-2</v>
      </c>
      <c r="CS1255" s="189">
        <f t="shared" si="860"/>
        <v>3.687E-2</v>
      </c>
      <c r="CT1255" s="189">
        <f t="shared" si="847"/>
        <v>1.8599999999999998E-2</v>
      </c>
      <c r="CU1255" s="189">
        <f t="shared" si="861"/>
        <v>1.8600000000000001E-3</v>
      </c>
      <c r="CV1255" s="189">
        <f t="shared" si="861"/>
        <v>1.8600000000000001E-3</v>
      </c>
      <c r="CW1255" s="189">
        <f t="shared" si="848"/>
        <v>2.9999999999999997E-4</v>
      </c>
      <c r="CX1255" s="189">
        <f t="shared" si="862"/>
        <v>3.0000000000000001E-5</v>
      </c>
      <c r="CY1255" s="189">
        <f t="shared" si="862"/>
        <v>3.0000000000000001E-5</v>
      </c>
      <c r="CZ1255" s="195">
        <f t="shared" si="853"/>
        <v>7.5715949911762248</v>
      </c>
      <c r="DA1255" s="195">
        <f t="shared" si="854"/>
        <v>270.11784784217321</v>
      </c>
      <c r="DB1255" s="195">
        <f t="shared" si="855"/>
        <v>3.191236276441586</v>
      </c>
      <c r="DC1255" s="195">
        <f t="shared" si="856"/>
        <v>194.03410743062116</v>
      </c>
      <c r="DD1255" s="195">
        <f t="shared" si="857"/>
        <v>2.9167103547814248</v>
      </c>
      <c r="DE1255" s="195">
        <f t="shared" si="858"/>
        <v>172.66124748078352</v>
      </c>
      <c r="DF1255" s="195">
        <f t="shared" si="859"/>
        <v>650.49274437597705</v>
      </c>
      <c r="DH1255" s="1"/>
      <c r="DI1255" s="1"/>
      <c r="DJ1255" s="1"/>
      <c r="DK1255" s="1"/>
      <c r="DL1255" s="1"/>
    </row>
    <row r="1256" spans="89:116" x14ac:dyDescent="0.2">
      <c r="CK1256" s="189">
        <v>1254</v>
      </c>
      <c r="CL1256" s="190">
        <f>'Litter calculation'!G$30+CK1256</f>
        <v>43929</v>
      </c>
      <c r="CM1256" s="193">
        <f t="shared" si="849"/>
        <v>4</v>
      </c>
      <c r="CN1256" s="189">
        <f t="shared" si="843"/>
        <v>0.2</v>
      </c>
      <c r="CO1256" s="194">
        <f t="shared" si="844"/>
        <v>0.1</v>
      </c>
      <c r="CP1256" s="194">
        <f t="shared" si="845"/>
        <v>0.15</v>
      </c>
      <c r="CQ1256" s="189">
        <f t="shared" si="846"/>
        <v>0.36870000000000003</v>
      </c>
      <c r="CR1256" s="189">
        <f t="shared" si="860"/>
        <v>3.687E-2</v>
      </c>
      <c r="CS1256" s="189">
        <f t="shared" si="860"/>
        <v>3.687E-2</v>
      </c>
      <c r="CT1256" s="189">
        <f t="shared" si="847"/>
        <v>1.8599999999999998E-2</v>
      </c>
      <c r="CU1256" s="189">
        <f t="shared" si="861"/>
        <v>1.8600000000000001E-3</v>
      </c>
      <c r="CV1256" s="189">
        <f t="shared" si="861"/>
        <v>1.8600000000000001E-3</v>
      </c>
      <c r="CW1256" s="189">
        <f t="shared" si="848"/>
        <v>2.9999999999999997E-4</v>
      </c>
      <c r="CX1256" s="189">
        <f t="shared" si="862"/>
        <v>3.0000000000000001E-5</v>
      </c>
      <c r="CY1256" s="189">
        <f t="shared" si="862"/>
        <v>3.0000000000000001E-5</v>
      </c>
      <c r="CZ1256" s="195">
        <f t="shared" si="853"/>
        <v>7.5058049761076253</v>
      </c>
      <c r="DA1256" s="195">
        <f t="shared" si="854"/>
        <v>270.16308464190826</v>
      </c>
      <c r="DB1256" s="195">
        <f t="shared" si="855"/>
        <v>3.1889930937469826</v>
      </c>
      <c r="DC1256" s="195">
        <f t="shared" si="856"/>
        <v>194.12459949471273</v>
      </c>
      <c r="DD1256" s="195">
        <f t="shared" si="857"/>
        <v>2.9168208157204552</v>
      </c>
      <c r="DE1256" s="195">
        <f t="shared" si="858"/>
        <v>172.80053722105589</v>
      </c>
      <c r="DF1256" s="195">
        <f t="shared" si="859"/>
        <v>650.69984024325197</v>
      </c>
    </row>
    <row r="1257" spans="89:116" x14ac:dyDescent="0.2">
      <c r="CK1257" s="189">
        <v>1255</v>
      </c>
      <c r="CL1257" s="190">
        <f>'Litter calculation'!G$30+CK1257</f>
        <v>43930</v>
      </c>
      <c r="CM1257" s="193">
        <f t="shared" si="849"/>
        <v>4</v>
      </c>
      <c r="CN1257" s="189">
        <f t="shared" si="843"/>
        <v>0.2</v>
      </c>
      <c r="CO1257" s="194">
        <f t="shared" si="844"/>
        <v>0.1</v>
      </c>
      <c r="CP1257" s="194">
        <f t="shared" si="845"/>
        <v>0.15</v>
      </c>
      <c r="CQ1257" s="189">
        <f t="shared" si="846"/>
        <v>0.36870000000000003</v>
      </c>
      <c r="CR1257" s="189">
        <f t="shared" si="860"/>
        <v>3.687E-2</v>
      </c>
      <c r="CS1257" s="189">
        <f t="shared" si="860"/>
        <v>3.687E-2</v>
      </c>
      <c r="CT1257" s="189">
        <f t="shared" si="847"/>
        <v>1.8599999999999998E-2</v>
      </c>
      <c r="CU1257" s="189">
        <f t="shared" si="861"/>
        <v>1.8600000000000001E-3</v>
      </c>
      <c r="CV1257" s="189">
        <f t="shared" si="861"/>
        <v>1.8600000000000001E-3</v>
      </c>
      <c r="CW1257" s="189">
        <f t="shared" si="848"/>
        <v>2.9999999999999997E-4</v>
      </c>
      <c r="CX1257" s="189">
        <f t="shared" si="862"/>
        <v>3.0000000000000001E-5</v>
      </c>
      <c r="CY1257" s="189">
        <f t="shared" si="862"/>
        <v>3.0000000000000001E-5</v>
      </c>
      <c r="CZ1257" s="195">
        <f t="shared" si="853"/>
        <v>7.4412273451938278</v>
      </c>
      <c r="DA1257" s="195">
        <f t="shared" si="854"/>
        <v>270.20830787263884</v>
      </c>
      <c r="DB1257" s="195">
        <f t="shared" si="855"/>
        <v>3.1867540794943383</v>
      </c>
      <c r="DC1257" s="195">
        <f t="shared" si="856"/>
        <v>194.21508884408308</v>
      </c>
      <c r="DD1257" s="195">
        <f t="shared" si="857"/>
        <v>2.9169310713930958</v>
      </c>
      <c r="DE1257" s="195">
        <f t="shared" si="858"/>
        <v>172.93982278269874</v>
      </c>
      <c r="DF1257" s="195">
        <f t="shared" si="859"/>
        <v>650.90813199550189</v>
      </c>
    </row>
    <row r="1258" spans="89:116" x14ac:dyDescent="0.2">
      <c r="CK1258" s="189">
        <v>1256</v>
      </c>
      <c r="CL1258" s="190">
        <f>'Litter calculation'!G$30+CK1258</f>
        <v>43931</v>
      </c>
      <c r="CM1258" s="193">
        <f t="shared" si="849"/>
        <v>4</v>
      </c>
      <c r="CN1258" s="189">
        <f t="shared" si="843"/>
        <v>0.2</v>
      </c>
      <c r="CO1258" s="194">
        <f t="shared" si="844"/>
        <v>0.1</v>
      </c>
      <c r="CP1258" s="194">
        <f t="shared" si="845"/>
        <v>0.15</v>
      </c>
      <c r="CQ1258" s="189">
        <f t="shared" si="846"/>
        <v>0.36870000000000003</v>
      </c>
      <c r="CR1258" s="189">
        <f t="shared" si="860"/>
        <v>3.687E-2</v>
      </c>
      <c r="CS1258" s="189">
        <f t="shared" si="860"/>
        <v>3.687E-2</v>
      </c>
      <c r="CT1258" s="189">
        <f t="shared" si="847"/>
        <v>1.8599999999999998E-2</v>
      </c>
      <c r="CU1258" s="189">
        <f t="shared" si="861"/>
        <v>1.8600000000000001E-3</v>
      </c>
      <c r="CV1258" s="189">
        <f t="shared" si="861"/>
        <v>1.8600000000000001E-3</v>
      </c>
      <c r="CW1258" s="189">
        <f t="shared" si="848"/>
        <v>2.9999999999999997E-4</v>
      </c>
      <c r="CX1258" s="189">
        <f t="shared" si="862"/>
        <v>3.0000000000000001E-5</v>
      </c>
      <c r="CY1258" s="189">
        <f t="shared" si="862"/>
        <v>3.0000000000000001E-5</v>
      </c>
      <c r="CZ1258" s="195">
        <f t="shared" si="853"/>
        <v>7.3778397565135361</v>
      </c>
      <c r="DA1258" s="195">
        <f t="shared" si="854"/>
        <v>270.25351753843506</v>
      </c>
      <c r="DB1258" s="195">
        <f t="shared" si="855"/>
        <v>3.1845192259375574</v>
      </c>
      <c r="DC1258" s="195">
        <f t="shared" si="856"/>
        <v>194.30557547881369</v>
      </c>
      <c r="DD1258" s="195">
        <f t="shared" si="857"/>
        <v>2.9170411221807875</v>
      </c>
      <c r="DE1258" s="195">
        <f t="shared" si="858"/>
        <v>173.07910416583741</v>
      </c>
      <c r="DF1258" s="195">
        <f t="shared" si="859"/>
        <v>651.11759728771801</v>
      </c>
    </row>
    <row r="1259" spans="89:116" x14ac:dyDescent="0.2">
      <c r="CK1259" s="189">
        <v>1257</v>
      </c>
      <c r="CL1259" s="190">
        <f>'Litter calculation'!G$30+CK1259</f>
        <v>43932</v>
      </c>
      <c r="CM1259" s="193">
        <f t="shared" si="849"/>
        <v>4</v>
      </c>
      <c r="CN1259" s="189">
        <f t="shared" si="843"/>
        <v>0.2</v>
      </c>
      <c r="CO1259" s="194">
        <f t="shared" si="844"/>
        <v>0.1</v>
      </c>
      <c r="CP1259" s="194">
        <f t="shared" si="845"/>
        <v>0.15</v>
      </c>
      <c r="CQ1259" s="189">
        <f t="shared" si="846"/>
        <v>0.36870000000000003</v>
      </c>
      <c r="CR1259" s="189">
        <f t="shared" si="860"/>
        <v>3.687E-2</v>
      </c>
      <c r="CS1259" s="189">
        <f t="shared" si="860"/>
        <v>3.687E-2</v>
      </c>
      <c r="CT1259" s="189">
        <f t="shared" si="847"/>
        <v>1.8599999999999998E-2</v>
      </c>
      <c r="CU1259" s="189">
        <f t="shared" si="861"/>
        <v>1.8600000000000001E-3</v>
      </c>
      <c r="CV1259" s="189">
        <f t="shared" si="861"/>
        <v>1.8600000000000001E-3</v>
      </c>
      <c r="CW1259" s="189">
        <f t="shared" si="848"/>
        <v>2.9999999999999997E-4</v>
      </c>
      <c r="CX1259" s="189">
        <f t="shared" si="862"/>
        <v>3.0000000000000001E-5</v>
      </c>
      <c r="CY1259" s="189">
        <f t="shared" si="862"/>
        <v>3.0000000000000001E-5</v>
      </c>
      <c r="CZ1259" s="195">
        <f t="shared" si="853"/>
        <v>7.3156202798643326</v>
      </c>
      <c r="DA1259" s="195">
        <f t="shared" si="854"/>
        <v>270.29871364336577</v>
      </c>
      <c r="DB1259" s="195">
        <f t="shared" si="855"/>
        <v>3.182288525344938</v>
      </c>
      <c r="DC1259" s="195">
        <f t="shared" si="856"/>
        <v>194.39605939898598</v>
      </c>
      <c r="DD1259" s="195">
        <f t="shared" si="857"/>
        <v>2.917150968464262</v>
      </c>
      <c r="DE1259" s="195">
        <f t="shared" si="858"/>
        <v>173.21838137059726</v>
      </c>
      <c r="DF1259" s="195">
        <f t="shared" si="859"/>
        <v>651.32821418662252</v>
      </c>
    </row>
    <row r="1260" spans="89:116" x14ac:dyDescent="0.2">
      <c r="CK1260" s="189">
        <v>1258</v>
      </c>
      <c r="CL1260" s="190">
        <f>'Litter calculation'!G$30+CK1260</f>
        <v>43933</v>
      </c>
      <c r="CM1260" s="193">
        <f t="shared" si="849"/>
        <v>4</v>
      </c>
      <c r="CN1260" s="189">
        <f t="shared" si="843"/>
        <v>0.2</v>
      </c>
      <c r="CO1260" s="194">
        <f t="shared" si="844"/>
        <v>0.1</v>
      </c>
      <c r="CP1260" s="194">
        <f t="shared" si="845"/>
        <v>0.15</v>
      </c>
      <c r="CQ1260" s="189">
        <f t="shared" si="846"/>
        <v>0.36870000000000003</v>
      </c>
      <c r="CR1260" s="189">
        <f t="shared" si="860"/>
        <v>3.687E-2</v>
      </c>
      <c r="CS1260" s="189">
        <f t="shared" si="860"/>
        <v>3.687E-2</v>
      </c>
      <c r="CT1260" s="189">
        <f t="shared" si="847"/>
        <v>1.8599999999999998E-2</v>
      </c>
      <c r="CU1260" s="189">
        <f t="shared" si="861"/>
        <v>1.8600000000000001E-3</v>
      </c>
      <c r="CV1260" s="189">
        <f t="shared" si="861"/>
        <v>1.8600000000000001E-3</v>
      </c>
      <c r="CW1260" s="189">
        <f t="shared" si="848"/>
        <v>2.9999999999999997E-4</v>
      </c>
      <c r="CX1260" s="189">
        <f t="shared" si="862"/>
        <v>3.0000000000000001E-5</v>
      </c>
      <c r="CY1260" s="189">
        <f t="shared" si="862"/>
        <v>3.0000000000000001E-5</v>
      </c>
      <c r="CZ1260" s="195">
        <f t="shared" si="853"/>
        <v>7.2545473891754906</v>
      </c>
      <c r="DA1260" s="195">
        <f t="shared" si="854"/>
        <v>270.34389619149863</v>
      </c>
      <c r="DB1260" s="195">
        <f t="shared" si="855"/>
        <v>3.1800619699991461</v>
      </c>
      <c r="DC1260" s="195">
        <f t="shared" si="856"/>
        <v>194.48654060468138</v>
      </c>
      <c r="DD1260" s="195">
        <f t="shared" si="857"/>
        <v>2.9172606106235435</v>
      </c>
      <c r="DE1260" s="195">
        <f t="shared" si="858"/>
        <v>173.35765439710366</v>
      </c>
      <c r="DF1260" s="195">
        <f t="shared" si="859"/>
        <v>651.5399611630819</v>
      </c>
    </row>
    <row r="1261" spans="89:116" x14ac:dyDescent="0.2">
      <c r="CK1261" s="189">
        <v>1259</v>
      </c>
      <c r="CL1261" s="190">
        <f>'Litter calculation'!G$30+CK1261</f>
        <v>43934</v>
      </c>
      <c r="CM1261" s="193">
        <f t="shared" si="849"/>
        <v>4</v>
      </c>
      <c r="CN1261" s="189">
        <f t="shared" si="843"/>
        <v>0.2</v>
      </c>
      <c r="CO1261" s="194">
        <f t="shared" si="844"/>
        <v>0.1</v>
      </c>
      <c r="CP1261" s="194">
        <f t="shared" si="845"/>
        <v>0.15</v>
      </c>
      <c r="CQ1261" s="189">
        <f t="shared" si="846"/>
        <v>0.36870000000000003</v>
      </c>
      <c r="CR1261" s="189">
        <f t="shared" si="860"/>
        <v>3.687E-2</v>
      </c>
      <c r="CS1261" s="189">
        <f t="shared" si="860"/>
        <v>3.687E-2</v>
      </c>
      <c r="CT1261" s="189">
        <f t="shared" si="847"/>
        <v>1.8599999999999998E-2</v>
      </c>
      <c r="CU1261" s="189">
        <f t="shared" si="861"/>
        <v>1.8600000000000001E-3</v>
      </c>
      <c r="CV1261" s="189">
        <f t="shared" si="861"/>
        <v>1.8600000000000001E-3</v>
      </c>
      <c r="CW1261" s="189">
        <f t="shared" si="848"/>
        <v>2.9999999999999997E-4</v>
      </c>
      <c r="CX1261" s="189">
        <f t="shared" si="862"/>
        <v>3.0000000000000001E-5</v>
      </c>
      <c r="CY1261" s="189">
        <f t="shared" si="862"/>
        <v>3.0000000000000001E-5</v>
      </c>
      <c r="CZ1261" s="195">
        <f t="shared" si="853"/>
        <v>7.194599955060597</v>
      </c>
      <c r="DA1261" s="195">
        <f t="shared" si="854"/>
        <v>270.38906518690004</v>
      </c>
      <c r="DB1261" s="195">
        <f t="shared" si="855"/>
        <v>3.1778395521971889</v>
      </c>
      <c r="DC1261" s="195">
        <f t="shared" si="856"/>
        <v>194.57701909598131</v>
      </c>
      <c r="DD1261" s="195">
        <f t="shared" si="857"/>
        <v>2.9173700490379502</v>
      </c>
      <c r="DE1261" s="195">
        <f t="shared" si="858"/>
        <v>173.49692324548192</v>
      </c>
      <c r="DF1261" s="195">
        <f t="shared" si="859"/>
        <v>651.752817084659</v>
      </c>
    </row>
    <row r="1262" spans="89:116" x14ac:dyDescent="0.2">
      <c r="CK1262" s="189">
        <v>1260</v>
      </c>
      <c r="CL1262" s="190">
        <f>'Litter calculation'!G$30+CK1262</f>
        <v>43935</v>
      </c>
      <c r="CM1262" s="193">
        <f t="shared" si="849"/>
        <v>4</v>
      </c>
      <c r="CN1262" s="189">
        <f t="shared" si="843"/>
        <v>0.2</v>
      </c>
      <c r="CO1262" s="194">
        <f t="shared" si="844"/>
        <v>0.1</v>
      </c>
      <c r="CP1262" s="194">
        <f t="shared" si="845"/>
        <v>0.15</v>
      </c>
      <c r="CQ1262" s="189">
        <f t="shared" si="846"/>
        <v>0.36870000000000003</v>
      </c>
      <c r="CR1262" s="189">
        <f t="shared" si="860"/>
        <v>3.687E-2</v>
      </c>
      <c r="CS1262" s="189">
        <f t="shared" si="860"/>
        <v>3.687E-2</v>
      </c>
      <c r="CT1262" s="189">
        <f t="shared" si="847"/>
        <v>1.8599999999999998E-2</v>
      </c>
      <c r="CU1262" s="189">
        <f t="shared" si="861"/>
        <v>1.8600000000000001E-3</v>
      </c>
      <c r="CV1262" s="189">
        <f t="shared" si="861"/>
        <v>1.8600000000000001E-3</v>
      </c>
      <c r="CW1262" s="189">
        <f t="shared" si="848"/>
        <v>2.9999999999999997E-4</v>
      </c>
      <c r="CX1262" s="189">
        <f t="shared" si="862"/>
        <v>3.0000000000000001E-5</v>
      </c>
      <c r="CY1262" s="189">
        <f t="shared" si="862"/>
        <v>3.0000000000000001E-5</v>
      </c>
      <c r="CZ1262" s="195">
        <f t="shared" si="853"/>
        <v>7.1357572375074216</v>
      </c>
      <c r="DA1262" s="195">
        <f t="shared" si="854"/>
        <v>270.43422063363528</v>
      </c>
      <c r="DB1262" s="195">
        <f t="shared" si="855"/>
        <v>3.1756212642503874</v>
      </c>
      <c r="DC1262" s="195">
        <f t="shared" si="856"/>
        <v>194.66749487296724</v>
      </c>
      <c r="DD1262" s="195">
        <f t="shared" si="857"/>
        <v>2.9174792840860952</v>
      </c>
      <c r="DE1262" s="195">
        <f t="shared" si="858"/>
        <v>173.63618791585742</v>
      </c>
      <c r="DF1262" s="195">
        <f t="shared" si="859"/>
        <v>651.96676120830375</v>
      </c>
    </row>
    <row r="1263" spans="89:116" x14ac:dyDescent="0.2">
      <c r="CK1263" s="189">
        <v>1261</v>
      </c>
      <c r="CL1263" s="190">
        <f>'Litter calculation'!G$30+CK1263</f>
        <v>43936</v>
      </c>
      <c r="CM1263" s="193">
        <f t="shared" si="849"/>
        <v>4</v>
      </c>
      <c r="CN1263" s="189">
        <f t="shared" si="843"/>
        <v>0.2</v>
      </c>
      <c r="CO1263" s="194">
        <f t="shared" si="844"/>
        <v>0.1</v>
      </c>
      <c r="CP1263" s="194">
        <f t="shared" si="845"/>
        <v>0.15</v>
      </c>
      <c r="CQ1263" s="189">
        <f t="shared" si="846"/>
        <v>0.36870000000000003</v>
      </c>
      <c r="CR1263" s="189">
        <f t="shared" ref="CR1263:CS1282" si="863">IF($CM1263=12,$D$50,IF($CM1263&lt;=2,$D$50,IF($CM1263&lt;=5,$D$52,IF($CM1263&lt;=8,$D$54,$D$56))))</f>
        <v>3.687E-2</v>
      </c>
      <c r="CS1263" s="189">
        <f t="shared" si="863"/>
        <v>3.687E-2</v>
      </c>
      <c r="CT1263" s="189">
        <f t="shared" si="847"/>
        <v>1.8599999999999998E-2</v>
      </c>
      <c r="CU1263" s="189">
        <f t="shared" ref="CU1263:CV1282" si="864">IF($CM1263=12,$D$58,IF($CM1263&lt;=2,$D$58,IF($CM1263&lt;=5,$D$60,IF($CM1263&lt;=8,$D$62,$D$64))))</f>
        <v>1.8600000000000001E-3</v>
      </c>
      <c r="CV1263" s="189">
        <f t="shared" si="864"/>
        <v>1.8600000000000001E-3</v>
      </c>
      <c r="CW1263" s="189">
        <f t="shared" si="848"/>
        <v>2.9999999999999997E-4</v>
      </c>
      <c r="CX1263" s="189">
        <f t="shared" ref="CX1263:CY1282" si="865">IF($CM1263=12,$D$66,IF($CM1263&lt;=2,$D$66,IF($CM1263&lt;=5,$D$68,IF($CM1263&lt;=8,$D$70,$D$72))))</f>
        <v>3.0000000000000001E-5</v>
      </c>
      <c r="CY1263" s="189">
        <f t="shared" si="865"/>
        <v>3.0000000000000001E-5</v>
      </c>
      <c r="CZ1263" s="195">
        <f t="shared" si="853"/>
        <v>7.0779988787024948</v>
      </c>
      <c r="DA1263" s="195">
        <f t="shared" si="854"/>
        <v>270.47936253576825</v>
      </c>
      <c r="DB1263" s="195">
        <f t="shared" si="855"/>
        <v>3.1734070984843505</v>
      </c>
      <c r="DC1263" s="195">
        <f t="shared" si="856"/>
        <v>194.75796793572056</v>
      </c>
      <c r="DD1263" s="195">
        <f t="shared" si="857"/>
        <v>2.9175883161458884</v>
      </c>
      <c r="DE1263" s="195">
        <f t="shared" si="858"/>
        <v>173.77544840835546</v>
      </c>
      <c r="DF1263" s="195">
        <f t="shared" si="859"/>
        <v>652.18177317317702</v>
      </c>
    </row>
    <row r="1264" spans="89:116" x14ac:dyDescent="0.2">
      <c r="CK1264" s="189">
        <v>1262</v>
      </c>
      <c r="CL1264" s="190">
        <f>'Litter calculation'!G$30+CK1264</f>
        <v>43937</v>
      </c>
      <c r="CM1264" s="193">
        <f t="shared" si="849"/>
        <v>4</v>
      </c>
      <c r="CN1264" s="189">
        <f t="shared" si="843"/>
        <v>0.2</v>
      </c>
      <c r="CO1264" s="194">
        <f t="shared" si="844"/>
        <v>0.1</v>
      </c>
      <c r="CP1264" s="194">
        <f t="shared" si="845"/>
        <v>0.15</v>
      </c>
      <c r="CQ1264" s="189">
        <f t="shared" si="846"/>
        <v>0.36870000000000003</v>
      </c>
      <c r="CR1264" s="189">
        <f t="shared" si="863"/>
        <v>3.687E-2</v>
      </c>
      <c r="CS1264" s="189">
        <f t="shared" si="863"/>
        <v>3.687E-2</v>
      </c>
      <c r="CT1264" s="189">
        <f t="shared" si="847"/>
        <v>1.8599999999999998E-2</v>
      </c>
      <c r="CU1264" s="189">
        <f t="shared" si="864"/>
        <v>1.8600000000000001E-3</v>
      </c>
      <c r="CV1264" s="189">
        <f t="shared" si="864"/>
        <v>1.8600000000000001E-3</v>
      </c>
      <c r="CW1264" s="189">
        <f t="shared" si="848"/>
        <v>2.9999999999999997E-4</v>
      </c>
      <c r="CX1264" s="189">
        <f t="shared" si="865"/>
        <v>3.0000000000000001E-5</v>
      </c>
      <c r="CY1264" s="189">
        <f t="shared" si="865"/>
        <v>3.0000000000000001E-5</v>
      </c>
      <c r="CZ1264" s="195">
        <f t="shared" si="853"/>
        <v>7.021304895987913</v>
      </c>
      <c r="DA1264" s="195">
        <f t="shared" si="854"/>
        <v>270.52449089736177</v>
      </c>
      <c r="DB1264" s="195">
        <f t="shared" si="855"/>
        <v>3.1711970472389481</v>
      </c>
      <c r="DC1264" s="195">
        <f t="shared" si="856"/>
        <v>194.8484382843227</v>
      </c>
      <c r="DD1264" s="195">
        <f t="shared" si="857"/>
        <v>2.9176971455945373</v>
      </c>
      <c r="DE1264" s="195">
        <f t="shared" si="858"/>
        <v>173.91470472310138</v>
      </c>
      <c r="DF1264" s="195">
        <f t="shared" si="859"/>
        <v>652.39783299360727</v>
      </c>
    </row>
    <row r="1265" spans="89:110" x14ac:dyDescent="0.2">
      <c r="CK1265" s="189">
        <v>1263</v>
      </c>
      <c r="CL1265" s="190">
        <f>'Litter calculation'!G$30+CK1265</f>
        <v>43938</v>
      </c>
      <c r="CM1265" s="193">
        <f t="shared" si="849"/>
        <v>4</v>
      </c>
      <c r="CN1265" s="189">
        <f t="shared" si="843"/>
        <v>0.2</v>
      </c>
      <c r="CO1265" s="194">
        <f t="shared" si="844"/>
        <v>0.1</v>
      </c>
      <c r="CP1265" s="194">
        <f t="shared" si="845"/>
        <v>0.15</v>
      </c>
      <c r="CQ1265" s="189">
        <f t="shared" si="846"/>
        <v>0.36870000000000003</v>
      </c>
      <c r="CR1265" s="189">
        <f t="shared" si="863"/>
        <v>3.687E-2</v>
      </c>
      <c r="CS1265" s="189">
        <f t="shared" si="863"/>
        <v>3.687E-2</v>
      </c>
      <c r="CT1265" s="189">
        <f t="shared" si="847"/>
        <v>1.8599999999999998E-2</v>
      </c>
      <c r="CU1265" s="189">
        <f t="shared" si="864"/>
        <v>1.8600000000000001E-3</v>
      </c>
      <c r="CV1265" s="189">
        <f t="shared" si="864"/>
        <v>1.8600000000000001E-3</v>
      </c>
      <c r="CW1265" s="189">
        <f t="shared" si="848"/>
        <v>2.9999999999999997E-4</v>
      </c>
      <c r="CX1265" s="189">
        <f t="shared" si="865"/>
        <v>3.0000000000000001E-5</v>
      </c>
      <c r="CY1265" s="189">
        <f t="shared" si="865"/>
        <v>3.0000000000000001E-5</v>
      </c>
      <c r="CZ1265" s="195">
        <f t="shared" si="853"/>
        <v>6.9656556749479437</v>
      </c>
      <c r="DA1265" s="195">
        <f t="shared" si="854"/>
        <v>270.56960572247738</v>
      </c>
      <c r="DB1265" s="195">
        <f t="shared" si="855"/>
        <v>3.1689911028682847</v>
      </c>
      <c r="DC1265" s="195">
        <f t="shared" si="856"/>
        <v>194.93890591885511</v>
      </c>
      <c r="DD1265" s="195">
        <f t="shared" si="857"/>
        <v>2.9178057728085482</v>
      </c>
      <c r="DE1265" s="195">
        <f t="shared" si="858"/>
        <v>174.05395686022052</v>
      </c>
      <c r="DF1265" s="195">
        <f t="shared" si="859"/>
        <v>652.61492105217781</v>
      </c>
    </row>
    <row r="1266" spans="89:110" x14ac:dyDescent="0.2">
      <c r="CK1266" s="189">
        <v>1264</v>
      </c>
      <c r="CL1266" s="190">
        <f>'Litter calculation'!G$30+CK1266</f>
        <v>43939</v>
      </c>
      <c r="CM1266" s="193">
        <f t="shared" si="849"/>
        <v>4</v>
      </c>
      <c r="CN1266" s="189">
        <f t="shared" si="843"/>
        <v>0.2</v>
      </c>
      <c r="CO1266" s="194">
        <f t="shared" si="844"/>
        <v>0.1</v>
      </c>
      <c r="CP1266" s="194">
        <f t="shared" si="845"/>
        <v>0.15</v>
      </c>
      <c r="CQ1266" s="189">
        <f t="shared" si="846"/>
        <v>0.36870000000000003</v>
      </c>
      <c r="CR1266" s="189">
        <f t="shared" si="863"/>
        <v>3.687E-2</v>
      </c>
      <c r="CS1266" s="189">
        <f t="shared" si="863"/>
        <v>3.687E-2</v>
      </c>
      <c r="CT1266" s="189">
        <f t="shared" si="847"/>
        <v>1.8599999999999998E-2</v>
      </c>
      <c r="CU1266" s="189">
        <f t="shared" si="864"/>
        <v>1.8600000000000001E-3</v>
      </c>
      <c r="CV1266" s="189">
        <f t="shared" si="864"/>
        <v>1.8600000000000001E-3</v>
      </c>
      <c r="CW1266" s="189">
        <f t="shared" si="848"/>
        <v>2.9999999999999997E-4</v>
      </c>
      <c r="CX1266" s="189">
        <f t="shared" si="865"/>
        <v>3.0000000000000001E-5</v>
      </c>
      <c r="CY1266" s="189">
        <f t="shared" si="865"/>
        <v>3.0000000000000001E-5</v>
      </c>
      <c r="CZ1266" s="195">
        <f t="shared" si="853"/>
        <v>6.9110319626230217</v>
      </c>
      <c r="DA1266" s="195">
        <f t="shared" si="854"/>
        <v>270.61470701517544</v>
      </c>
      <c r="DB1266" s="195">
        <f t="shared" si="855"/>
        <v>3.1667892577406724</v>
      </c>
      <c r="DC1266" s="195">
        <f t="shared" si="856"/>
        <v>195.02937083939918</v>
      </c>
      <c r="DD1266" s="195">
        <f t="shared" si="857"/>
        <v>2.9179141981637282</v>
      </c>
      <c r="DE1266" s="195">
        <f t="shared" si="858"/>
        <v>174.19320481983823</v>
      </c>
      <c r="DF1266" s="195">
        <f t="shared" si="859"/>
        <v>652.83301809294028</v>
      </c>
    </row>
    <row r="1267" spans="89:110" x14ac:dyDescent="0.2">
      <c r="CK1267" s="189">
        <v>1265</v>
      </c>
      <c r="CL1267" s="190">
        <f>'Litter calculation'!G$30+CK1267</f>
        <v>43940</v>
      </c>
      <c r="CM1267" s="193">
        <f t="shared" si="849"/>
        <v>4</v>
      </c>
      <c r="CN1267" s="189">
        <f t="shared" si="843"/>
        <v>0.2</v>
      </c>
      <c r="CO1267" s="194">
        <f t="shared" si="844"/>
        <v>0.1</v>
      </c>
      <c r="CP1267" s="194">
        <f t="shared" si="845"/>
        <v>0.15</v>
      </c>
      <c r="CQ1267" s="189">
        <f t="shared" si="846"/>
        <v>0.36870000000000003</v>
      </c>
      <c r="CR1267" s="189">
        <f t="shared" si="863"/>
        <v>3.687E-2</v>
      </c>
      <c r="CS1267" s="189">
        <f t="shared" si="863"/>
        <v>3.687E-2</v>
      </c>
      <c r="CT1267" s="189">
        <f t="shared" si="847"/>
        <v>1.8599999999999998E-2</v>
      </c>
      <c r="CU1267" s="189">
        <f t="shared" si="864"/>
        <v>1.8600000000000001E-3</v>
      </c>
      <c r="CV1267" s="189">
        <f t="shared" si="864"/>
        <v>1.8600000000000001E-3</v>
      </c>
      <c r="CW1267" s="189">
        <f t="shared" si="848"/>
        <v>2.9999999999999997E-4</v>
      </c>
      <c r="CX1267" s="189">
        <f t="shared" si="865"/>
        <v>3.0000000000000001E-5</v>
      </c>
      <c r="CY1267" s="189">
        <f t="shared" si="865"/>
        <v>3.0000000000000001E-5</v>
      </c>
      <c r="CZ1267" s="195">
        <f t="shared" si="853"/>
        <v>6.8574148608488068</v>
      </c>
      <c r="DA1267" s="195">
        <f t="shared" si="854"/>
        <v>270.65979477951504</v>
      </c>
      <c r="DB1267" s="195">
        <f t="shared" si="855"/>
        <v>3.1645915042386061</v>
      </c>
      <c r="DC1267" s="195">
        <f t="shared" si="856"/>
        <v>195.11983304603635</v>
      </c>
      <c r="DD1267" s="195">
        <f t="shared" si="857"/>
        <v>2.9180224220351851</v>
      </c>
      <c r="DE1267" s="195">
        <f t="shared" si="858"/>
        <v>174.33244860207981</v>
      </c>
      <c r="DF1267" s="195">
        <f t="shared" si="859"/>
        <v>653.05210521475374</v>
      </c>
    </row>
    <row r="1268" spans="89:110" x14ac:dyDescent="0.2">
      <c r="CK1268" s="189">
        <v>1266</v>
      </c>
      <c r="CL1268" s="190">
        <f>'Litter calculation'!G$30+CK1268</f>
        <v>43941</v>
      </c>
      <c r="CM1268" s="193">
        <f t="shared" si="849"/>
        <v>4</v>
      </c>
      <c r="CN1268" s="189">
        <f t="shared" si="843"/>
        <v>0.2</v>
      </c>
      <c r="CO1268" s="194">
        <f t="shared" si="844"/>
        <v>0.1</v>
      </c>
      <c r="CP1268" s="194">
        <f t="shared" si="845"/>
        <v>0.15</v>
      </c>
      <c r="CQ1268" s="189">
        <f t="shared" si="846"/>
        <v>0.36870000000000003</v>
      </c>
      <c r="CR1268" s="189">
        <f t="shared" si="863"/>
        <v>3.687E-2</v>
      </c>
      <c r="CS1268" s="189">
        <f t="shared" si="863"/>
        <v>3.687E-2</v>
      </c>
      <c r="CT1268" s="189">
        <f t="shared" si="847"/>
        <v>1.8599999999999998E-2</v>
      </c>
      <c r="CU1268" s="189">
        <f t="shared" si="864"/>
        <v>1.8600000000000001E-3</v>
      </c>
      <c r="CV1268" s="189">
        <f t="shared" si="864"/>
        <v>1.8600000000000001E-3</v>
      </c>
      <c r="CW1268" s="189">
        <f t="shared" si="848"/>
        <v>2.9999999999999997E-4</v>
      </c>
      <c r="CX1268" s="189">
        <f t="shared" si="865"/>
        <v>3.0000000000000001E-5</v>
      </c>
      <c r="CY1268" s="189">
        <f t="shared" si="865"/>
        <v>3.0000000000000001E-5</v>
      </c>
      <c r="CZ1268" s="195">
        <f t="shared" si="853"/>
        <v>6.8047858197179849</v>
      </c>
      <c r="DA1268" s="195">
        <f t="shared" si="854"/>
        <v>270.70486901955405</v>
      </c>
      <c r="DB1268" s="195">
        <f t="shared" si="855"/>
        <v>3.1623978347587358</v>
      </c>
      <c r="DC1268" s="195">
        <f t="shared" si="856"/>
        <v>195.21029253884802</v>
      </c>
      <c r="DD1268" s="195">
        <f t="shared" si="857"/>
        <v>2.9181304447973311</v>
      </c>
      <c r="DE1268" s="195">
        <f t="shared" si="858"/>
        <v>174.47168820707057</v>
      </c>
      <c r="DF1268" s="195">
        <f t="shared" si="859"/>
        <v>653.27216386474674</v>
      </c>
    </row>
    <row r="1269" spans="89:110" x14ac:dyDescent="0.2">
      <c r="CK1269" s="189">
        <v>1267</v>
      </c>
      <c r="CL1269" s="190">
        <f>'Litter calculation'!G$30+CK1269</f>
        <v>43942</v>
      </c>
      <c r="CM1269" s="193">
        <f t="shared" si="849"/>
        <v>4</v>
      </c>
      <c r="CN1269" s="189">
        <f t="shared" si="843"/>
        <v>0.2</v>
      </c>
      <c r="CO1269" s="194">
        <f t="shared" si="844"/>
        <v>0.1</v>
      </c>
      <c r="CP1269" s="194">
        <f t="shared" si="845"/>
        <v>0.15</v>
      </c>
      <c r="CQ1269" s="189">
        <f t="shared" si="846"/>
        <v>0.36870000000000003</v>
      </c>
      <c r="CR1269" s="189">
        <f t="shared" si="863"/>
        <v>3.687E-2</v>
      </c>
      <c r="CS1269" s="189">
        <f t="shared" si="863"/>
        <v>3.687E-2</v>
      </c>
      <c r="CT1269" s="189">
        <f t="shared" si="847"/>
        <v>1.8599999999999998E-2</v>
      </c>
      <c r="CU1269" s="189">
        <f t="shared" si="864"/>
        <v>1.8600000000000001E-3</v>
      </c>
      <c r="CV1269" s="189">
        <f t="shared" si="864"/>
        <v>1.8600000000000001E-3</v>
      </c>
      <c r="CW1269" s="189">
        <f t="shared" si="848"/>
        <v>2.9999999999999997E-4</v>
      </c>
      <c r="CX1269" s="189">
        <f t="shared" si="865"/>
        <v>3.0000000000000001E-5</v>
      </c>
      <c r="CY1269" s="189">
        <f t="shared" si="865"/>
        <v>3.0000000000000001E-5</v>
      </c>
      <c r="CZ1269" s="195">
        <f t="shared" si="853"/>
        <v>6.7531266311625568</v>
      </c>
      <c r="DA1269" s="195">
        <f t="shared" si="854"/>
        <v>270.74992973934923</v>
      </c>
      <c r="DB1269" s="195">
        <f t="shared" si="855"/>
        <v>3.1602082417118402</v>
      </c>
      <c r="DC1269" s="195">
        <f t="shared" si="856"/>
        <v>195.30074931791563</v>
      </c>
      <c r="DD1269" s="195">
        <f t="shared" si="857"/>
        <v>2.9182382668238813</v>
      </c>
      <c r="DE1269" s="195">
        <f t="shared" si="858"/>
        <v>174.61092363493586</v>
      </c>
      <c r="DF1269" s="195">
        <f t="shared" si="859"/>
        <v>653.49317583189895</v>
      </c>
    </row>
    <row r="1270" spans="89:110" x14ac:dyDescent="0.2">
      <c r="CK1270" s="189">
        <v>1268</v>
      </c>
      <c r="CL1270" s="190">
        <f>'Litter calculation'!G$30+CK1270</f>
        <v>43943</v>
      </c>
      <c r="CM1270" s="193">
        <f t="shared" si="849"/>
        <v>4</v>
      </c>
      <c r="CN1270" s="189">
        <f t="shared" si="843"/>
        <v>0.2</v>
      </c>
      <c r="CO1270" s="194">
        <f t="shared" si="844"/>
        <v>0.1</v>
      </c>
      <c r="CP1270" s="194">
        <f t="shared" si="845"/>
        <v>0.15</v>
      </c>
      <c r="CQ1270" s="189">
        <f t="shared" si="846"/>
        <v>0.36870000000000003</v>
      </c>
      <c r="CR1270" s="189">
        <f t="shared" si="863"/>
        <v>3.687E-2</v>
      </c>
      <c r="CS1270" s="189">
        <f t="shared" si="863"/>
        <v>3.687E-2</v>
      </c>
      <c r="CT1270" s="189">
        <f t="shared" si="847"/>
        <v>1.8599999999999998E-2</v>
      </c>
      <c r="CU1270" s="189">
        <f t="shared" si="864"/>
        <v>1.8600000000000001E-3</v>
      </c>
      <c r="CV1270" s="189">
        <f t="shared" si="864"/>
        <v>1.8600000000000001E-3</v>
      </c>
      <c r="CW1270" s="189">
        <f t="shared" si="848"/>
        <v>2.9999999999999997E-4</v>
      </c>
      <c r="CX1270" s="189">
        <f t="shared" si="865"/>
        <v>3.0000000000000001E-5</v>
      </c>
      <c r="CY1270" s="189">
        <f t="shared" si="865"/>
        <v>3.0000000000000001E-5</v>
      </c>
      <c r="CZ1270" s="195">
        <f t="shared" si="853"/>
        <v>6.7024194226543932</v>
      </c>
      <c r="DA1270" s="195">
        <f t="shared" si="854"/>
        <v>270.794976942956</v>
      </c>
      <c r="DB1270" s="195">
        <f t="shared" si="855"/>
        <v>3.1580227175228011</v>
      </c>
      <c r="DC1270" s="195">
        <f t="shared" si="856"/>
        <v>195.39120338332057</v>
      </c>
      <c r="DD1270" s="195">
        <f t="shared" si="857"/>
        <v>2.918345888487857</v>
      </c>
      <c r="DE1270" s="195">
        <f t="shared" si="858"/>
        <v>174.75015488580095</v>
      </c>
      <c r="DF1270" s="195">
        <f t="shared" si="859"/>
        <v>653.71512324074251</v>
      </c>
    </row>
    <row r="1271" spans="89:110" x14ac:dyDescent="0.2">
      <c r="CK1271" s="189">
        <v>1269</v>
      </c>
      <c r="CL1271" s="190">
        <f>'Litter calculation'!G$30+CK1271</f>
        <v>43944</v>
      </c>
      <c r="CM1271" s="193">
        <f t="shared" si="849"/>
        <v>4</v>
      </c>
      <c r="CN1271" s="189">
        <f t="shared" si="843"/>
        <v>0.2</v>
      </c>
      <c r="CO1271" s="194">
        <f t="shared" si="844"/>
        <v>0.1</v>
      </c>
      <c r="CP1271" s="194">
        <f t="shared" si="845"/>
        <v>0.15</v>
      </c>
      <c r="CQ1271" s="189">
        <f t="shared" si="846"/>
        <v>0.36870000000000003</v>
      </c>
      <c r="CR1271" s="189">
        <f t="shared" si="863"/>
        <v>3.687E-2</v>
      </c>
      <c r="CS1271" s="189">
        <f t="shared" si="863"/>
        <v>3.687E-2</v>
      </c>
      <c r="CT1271" s="189">
        <f t="shared" si="847"/>
        <v>1.8599999999999998E-2</v>
      </c>
      <c r="CU1271" s="189">
        <f t="shared" si="864"/>
        <v>1.8600000000000001E-3</v>
      </c>
      <c r="CV1271" s="189">
        <f t="shared" si="864"/>
        <v>1.8600000000000001E-3</v>
      </c>
      <c r="CW1271" s="189">
        <f t="shared" si="848"/>
        <v>2.9999999999999997E-4</v>
      </c>
      <c r="CX1271" s="189">
        <f t="shared" si="865"/>
        <v>3.0000000000000001E-5</v>
      </c>
      <c r="CY1271" s="189">
        <f t="shared" si="865"/>
        <v>3.0000000000000001E-5</v>
      </c>
      <c r="CZ1271" s="195">
        <f t="shared" si="853"/>
        <v>6.652646651021878</v>
      </c>
      <c r="DA1271" s="195">
        <f t="shared" si="854"/>
        <v>270.84001063442861</v>
      </c>
      <c r="DB1271" s="195">
        <f t="shared" si="855"/>
        <v>3.1558412546305763</v>
      </c>
      <c r="DC1271" s="195">
        <f t="shared" si="856"/>
        <v>195.48165473514425</v>
      </c>
      <c r="DD1271" s="195">
        <f t="shared" si="857"/>
        <v>2.9184533101615866</v>
      </c>
      <c r="DE1271" s="195">
        <f t="shared" si="858"/>
        <v>174.88938195979117</v>
      </c>
      <c r="DF1271" s="195">
        <f t="shared" si="859"/>
        <v>653.93798854517809</v>
      </c>
    </row>
    <row r="1272" spans="89:110" x14ac:dyDescent="0.2">
      <c r="CK1272" s="189">
        <v>1270</v>
      </c>
      <c r="CL1272" s="190">
        <f>'Litter calculation'!G$30+CK1272</f>
        <v>43945</v>
      </c>
      <c r="CM1272" s="193">
        <f t="shared" si="849"/>
        <v>4</v>
      </c>
      <c r="CN1272" s="189">
        <f t="shared" si="843"/>
        <v>0.2</v>
      </c>
      <c r="CO1272" s="194">
        <f t="shared" si="844"/>
        <v>0.1</v>
      </c>
      <c r="CP1272" s="194">
        <f t="shared" si="845"/>
        <v>0.15</v>
      </c>
      <c r="CQ1272" s="189">
        <f t="shared" si="846"/>
        <v>0.36870000000000003</v>
      </c>
      <c r="CR1272" s="189">
        <f t="shared" si="863"/>
        <v>3.687E-2</v>
      </c>
      <c r="CS1272" s="189">
        <f t="shared" si="863"/>
        <v>3.687E-2</v>
      </c>
      <c r="CT1272" s="189">
        <f t="shared" si="847"/>
        <v>1.8599999999999998E-2</v>
      </c>
      <c r="CU1272" s="189">
        <f t="shared" si="864"/>
        <v>1.8600000000000001E-3</v>
      </c>
      <c r="CV1272" s="189">
        <f t="shared" si="864"/>
        <v>1.8600000000000001E-3</v>
      </c>
      <c r="CW1272" s="189">
        <f t="shared" si="848"/>
        <v>2.9999999999999997E-4</v>
      </c>
      <c r="CX1272" s="189">
        <f t="shared" si="865"/>
        <v>3.0000000000000001E-5</v>
      </c>
      <c r="CY1272" s="189">
        <f t="shared" si="865"/>
        <v>3.0000000000000001E-5</v>
      </c>
      <c r="CZ1272" s="195">
        <f t="shared" si="853"/>
        <v>6.6037910963804967</v>
      </c>
      <c r="DA1272" s="195">
        <f t="shared" si="854"/>
        <v>270.88503081782005</v>
      </c>
      <c r="DB1272" s="195">
        <f t="shared" si="855"/>
        <v>3.1536638454881754</v>
      </c>
      <c r="DC1272" s="195">
        <f t="shared" si="856"/>
        <v>195.57210337346808</v>
      </c>
      <c r="DD1272" s="195">
        <f t="shared" si="857"/>
        <v>2.9185605322167056</v>
      </c>
      <c r="DE1272" s="195">
        <f t="shared" si="858"/>
        <v>175.02860485703181</v>
      </c>
      <c r="DF1272" s="195">
        <f t="shared" si="859"/>
        <v>654.16175452240532</v>
      </c>
    </row>
    <row r="1273" spans="89:110" x14ac:dyDescent="0.2">
      <c r="CK1273" s="189">
        <v>1271</v>
      </c>
      <c r="CL1273" s="190">
        <f>'Litter calculation'!G$30+CK1273</f>
        <v>43946</v>
      </c>
      <c r="CM1273" s="193">
        <f t="shared" si="849"/>
        <v>4</v>
      </c>
      <c r="CN1273" s="189">
        <f t="shared" si="843"/>
        <v>0.2</v>
      </c>
      <c r="CO1273" s="194">
        <f t="shared" si="844"/>
        <v>0.1</v>
      </c>
      <c r="CP1273" s="194">
        <f t="shared" si="845"/>
        <v>0.15</v>
      </c>
      <c r="CQ1273" s="189">
        <f t="shared" si="846"/>
        <v>0.36870000000000003</v>
      </c>
      <c r="CR1273" s="189">
        <f t="shared" si="863"/>
        <v>3.687E-2</v>
      </c>
      <c r="CS1273" s="189">
        <f t="shared" si="863"/>
        <v>3.687E-2</v>
      </c>
      <c r="CT1273" s="189">
        <f t="shared" si="847"/>
        <v>1.8599999999999998E-2</v>
      </c>
      <c r="CU1273" s="189">
        <f t="shared" si="864"/>
        <v>1.8600000000000001E-3</v>
      </c>
      <c r="CV1273" s="189">
        <f t="shared" si="864"/>
        <v>1.8600000000000001E-3</v>
      </c>
      <c r="CW1273" s="189">
        <f t="shared" si="848"/>
        <v>2.9999999999999997E-4</v>
      </c>
      <c r="CX1273" s="189">
        <f t="shared" si="865"/>
        <v>3.0000000000000001E-5</v>
      </c>
      <c r="CY1273" s="189">
        <f t="shared" si="865"/>
        <v>3.0000000000000001E-5</v>
      </c>
      <c r="CZ1273" s="195">
        <f t="shared" si="853"/>
        <v>6.555835856175273</v>
      </c>
      <c r="DA1273" s="195">
        <f t="shared" si="854"/>
        <v>270.93003749718218</v>
      </c>
      <c r="DB1273" s="195">
        <f t="shared" si="855"/>
        <v>3.1514904825626311</v>
      </c>
      <c r="DC1273" s="195">
        <f t="shared" si="856"/>
        <v>195.66254929837345</v>
      </c>
      <c r="DD1273" s="195">
        <f t="shared" si="857"/>
        <v>2.9186675550241601</v>
      </c>
      <c r="DE1273" s="195">
        <f t="shared" si="858"/>
        <v>175.16782357764819</v>
      </c>
      <c r="DF1273" s="195">
        <f t="shared" si="859"/>
        <v>654.38640426696588</v>
      </c>
    </row>
    <row r="1274" spans="89:110" x14ac:dyDescent="0.2">
      <c r="CK1274" s="189">
        <v>1272</v>
      </c>
      <c r="CL1274" s="190">
        <f>'Litter calculation'!G$30+CK1274</f>
        <v>43947</v>
      </c>
      <c r="CM1274" s="193">
        <f t="shared" si="849"/>
        <v>4</v>
      </c>
      <c r="CN1274" s="189">
        <f t="shared" si="843"/>
        <v>0.2</v>
      </c>
      <c r="CO1274" s="194">
        <f t="shared" si="844"/>
        <v>0.1</v>
      </c>
      <c r="CP1274" s="194">
        <f t="shared" si="845"/>
        <v>0.15</v>
      </c>
      <c r="CQ1274" s="189">
        <f t="shared" si="846"/>
        <v>0.36870000000000003</v>
      </c>
      <c r="CR1274" s="189">
        <f t="shared" si="863"/>
        <v>3.687E-2</v>
      </c>
      <c r="CS1274" s="189">
        <f t="shared" si="863"/>
        <v>3.687E-2</v>
      </c>
      <c r="CT1274" s="189">
        <f t="shared" si="847"/>
        <v>1.8599999999999998E-2</v>
      </c>
      <c r="CU1274" s="189">
        <f t="shared" si="864"/>
        <v>1.8600000000000001E-3</v>
      </c>
      <c r="CV1274" s="189">
        <f t="shared" si="864"/>
        <v>1.8600000000000001E-3</v>
      </c>
      <c r="CW1274" s="189">
        <f t="shared" si="848"/>
        <v>2.9999999999999997E-4</v>
      </c>
      <c r="CX1274" s="189">
        <f t="shared" si="865"/>
        <v>3.0000000000000001E-5</v>
      </c>
      <c r="CY1274" s="189">
        <f t="shared" si="865"/>
        <v>3.0000000000000001E-5</v>
      </c>
      <c r="CZ1274" s="195">
        <f t="shared" si="853"/>
        <v>6.5087643393329939</v>
      </c>
      <c r="DA1274" s="195">
        <f t="shared" si="854"/>
        <v>270.97503067656561</v>
      </c>
      <c r="DB1274" s="195">
        <f t="shared" si="855"/>
        <v>3.1493211583349749</v>
      </c>
      <c r="DC1274" s="195">
        <f t="shared" si="856"/>
        <v>195.75299250994178</v>
      </c>
      <c r="DD1274" s="195">
        <f t="shared" si="857"/>
        <v>2.9187743789542058</v>
      </c>
      <c r="DE1274" s="195">
        <f t="shared" si="858"/>
        <v>175.3070381217656</v>
      </c>
      <c r="DF1274" s="195">
        <f t="shared" si="859"/>
        <v>654.61192118489521</v>
      </c>
    </row>
    <row r="1275" spans="89:110" x14ac:dyDescent="0.2">
      <c r="CK1275" s="189">
        <v>1273</v>
      </c>
      <c r="CL1275" s="190">
        <f>'Litter calculation'!G$30+CK1275</f>
        <v>43948</v>
      </c>
      <c r="CM1275" s="193">
        <f t="shared" si="849"/>
        <v>4</v>
      </c>
      <c r="CN1275" s="189">
        <f t="shared" si="843"/>
        <v>0.2</v>
      </c>
      <c r="CO1275" s="194">
        <f t="shared" si="844"/>
        <v>0.1</v>
      </c>
      <c r="CP1275" s="194">
        <f t="shared" si="845"/>
        <v>0.15</v>
      </c>
      <c r="CQ1275" s="189">
        <f t="shared" si="846"/>
        <v>0.36870000000000003</v>
      </c>
      <c r="CR1275" s="189">
        <f t="shared" si="863"/>
        <v>3.687E-2</v>
      </c>
      <c r="CS1275" s="189">
        <f t="shared" si="863"/>
        <v>3.687E-2</v>
      </c>
      <c r="CT1275" s="189">
        <f t="shared" si="847"/>
        <v>1.8599999999999998E-2</v>
      </c>
      <c r="CU1275" s="189">
        <f t="shared" si="864"/>
        <v>1.8600000000000001E-3</v>
      </c>
      <c r="CV1275" s="189">
        <f t="shared" si="864"/>
        <v>1.8600000000000001E-3</v>
      </c>
      <c r="CW1275" s="189">
        <f t="shared" si="848"/>
        <v>2.9999999999999997E-4</v>
      </c>
      <c r="CX1275" s="189">
        <f t="shared" si="865"/>
        <v>3.0000000000000001E-5</v>
      </c>
      <c r="CY1275" s="189">
        <f t="shared" si="865"/>
        <v>3.0000000000000001E-5</v>
      </c>
      <c r="CZ1275" s="195">
        <f t="shared" si="853"/>
        <v>6.4625602605221939</v>
      </c>
      <c r="DA1275" s="195">
        <f t="shared" si="854"/>
        <v>271.02001036001974</v>
      </c>
      <c r="DB1275" s="195">
        <f t="shared" si="855"/>
        <v>3.1471558653002103</v>
      </c>
      <c r="DC1275" s="195">
        <f t="shared" si="856"/>
        <v>195.84343300825446</v>
      </c>
      <c r="DD1275" s="195">
        <f t="shared" si="857"/>
        <v>2.9188810043764111</v>
      </c>
      <c r="DE1275" s="195">
        <f t="shared" si="858"/>
        <v>175.44624848950934</v>
      </c>
      <c r="DF1275" s="195">
        <f t="shared" si="859"/>
        <v>654.83828898798242</v>
      </c>
    </row>
    <row r="1276" spans="89:110" x14ac:dyDescent="0.2">
      <c r="CK1276" s="189">
        <v>1274</v>
      </c>
      <c r="CL1276" s="190">
        <f>'Litter calculation'!G$30+CK1276</f>
        <v>43949</v>
      </c>
      <c r="CM1276" s="193">
        <f t="shared" si="849"/>
        <v>4</v>
      </c>
      <c r="CN1276" s="189">
        <f t="shared" si="843"/>
        <v>0.2</v>
      </c>
      <c r="CO1276" s="194">
        <f t="shared" si="844"/>
        <v>0.1</v>
      </c>
      <c r="CP1276" s="194">
        <f t="shared" si="845"/>
        <v>0.15</v>
      </c>
      <c r="CQ1276" s="189">
        <f t="shared" si="846"/>
        <v>0.36870000000000003</v>
      </c>
      <c r="CR1276" s="189">
        <f t="shared" si="863"/>
        <v>3.687E-2</v>
      </c>
      <c r="CS1276" s="189">
        <f t="shared" si="863"/>
        <v>3.687E-2</v>
      </c>
      <c r="CT1276" s="189">
        <f t="shared" si="847"/>
        <v>1.8599999999999998E-2</v>
      </c>
      <c r="CU1276" s="189">
        <f t="shared" si="864"/>
        <v>1.8600000000000001E-3</v>
      </c>
      <c r="CV1276" s="189">
        <f t="shared" si="864"/>
        <v>1.8600000000000001E-3</v>
      </c>
      <c r="CW1276" s="189">
        <f t="shared" si="848"/>
        <v>2.9999999999999997E-4</v>
      </c>
      <c r="CX1276" s="189">
        <f t="shared" si="865"/>
        <v>3.0000000000000001E-5</v>
      </c>
      <c r="CY1276" s="189">
        <f t="shared" si="865"/>
        <v>3.0000000000000001E-5</v>
      </c>
      <c r="CZ1276" s="195">
        <f t="shared" si="853"/>
        <v>6.4172076345189222</v>
      </c>
      <c r="DA1276" s="195">
        <f t="shared" si="854"/>
        <v>271.06497655159274</v>
      </c>
      <c r="DB1276" s="195">
        <f t="shared" si="855"/>
        <v>3.1449945959672876</v>
      </c>
      <c r="DC1276" s="195">
        <f t="shared" si="856"/>
        <v>195.93387079339288</v>
      </c>
      <c r="DD1276" s="195">
        <f t="shared" si="857"/>
        <v>2.9189874316596574</v>
      </c>
      <c r="DE1276" s="195">
        <f t="shared" si="858"/>
        <v>175.58545468100471</v>
      </c>
      <c r="DF1276" s="195">
        <f t="shared" si="859"/>
        <v>655.06549168813626</v>
      </c>
    </row>
    <row r="1277" spans="89:110" x14ac:dyDescent="0.2">
      <c r="CK1277" s="189">
        <v>1275</v>
      </c>
      <c r="CL1277" s="190">
        <f>'Litter calculation'!G$30+CK1277</f>
        <v>43950</v>
      </c>
      <c r="CM1277" s="193">
        <f t="shared" si="849"/>
        <v>4</v>
      </c>
      <c r="CN1277" s="189">
        <f t="shared" si="843"/>
        <v>0.2</v>
      </c>
      <c r="CO1277" s="194">
        <f t="shared" si="844"/>
        <v>0.1</v>
      </c>
      <c r="CP1277" s="194">
        <f t="shared" si="845"/>
        <v>0.15</v>
      </c>
      <c r="CQ1277" s="189">
        <f t="shared" si="846"/>
        <v>0.36870000000000003</v>
      </c>
      <c r="CR1277" s="189">
        <f t="shared" si="863"/>
        <v>3.687E-2</v>
      </c>
      <c r="CS1277" s="189">
        <f t="shared" si="863"/>
        <v>3.687E-2</v>
      </c>
      <c r="CT1277" s="189">
        <f t="shared" si="847"/>
        <v>1.8599999999999998E-2</v>
      </c>
      <c r="CU1277" s="189">
        <f t="shared" si="864"/>
        <v>1.8600000000000001E-3</v>
      </c>
      <c r="CV1277" s="189">
        <f t="shared" si="864"/>
        <v>1.8600000000000001E-3</v>
      </c>
      <c r="CW1277" s="189">
        <f t="shared" si="848"/>
        <v>2.9999999999999997E-4</v>
      </c>
      <c r="CX1277" s="189">
        <f t="shared" si="865"/>
        <v>3.0000000000000001E-5</v>
      </c>
      <c r="CY1277" s="189">
        <f t="shared" si="865"/>
        <v>3.0000000000000001E-5</v>
      </c>
      <c r="CZ1277" s="195">
        <f t="shared" si="853"/>
        <v>6.3726907706763329</v>
      </c>
      <c r="DA1277" s="195">
        <f t="shared" si="854"/>
        <v>271.10992925533151</v>
      </c>
      <c r="DB1277" s="195">
        <f t="shared" si="855"/>
        <v>3.1428373428590772</v>
      </c>
      <c r="DC1277" s="195">
        <f t="shared" si="856"/>
        <v>196.02430586543846</v>
      </c>
      <c r="DD1277" s="195">
        <f t="shared" si="857"/>
        <v>2.9190936611721408</v>
      </c>
      <c r="DE1277" s="195">
        <f t="shared" si="858"/>
        <v>175.72465669637697</v>
      </c>
      <c r="DF1277" s="195">
        <f t="shared" si="859"/>
        <v>655.29351359185455</v>
      </c>
    </row>
    <row r="1278" spans="89:110" x14ac:dyDescent="0.2">
      <c r="CK1278" s="189">
        <v>1276</v>
      </c>
      <c r="CL1278" s="190">
        <f>'Litter calculation'!G$30+CK1278</f>
        <v>43951</v>
      </c>
      <c r="CM1278" s="193">
        <f t="shared" si="849"/>
        <v>4</v>
      </c>
      <c r="CN1278" s="189">
        <f t="shared" si="843"/>
        <v>0.2</v>
      </c>
      <c r="CO1278" s="194">
        <f t="shared" si="844"/>
        <v>0.1</v>
      </c>
      <c r="CP1278" s="194">
        <f t="shared" si="845"/>
        <v>0.15</v>
      </c>
      <c r="CQ1278" s="189">
        <f t="shared" si="846"/>
        <v>0.36870000000000003</v>
      </c>
      <c r="CR1278" s="189">
        <f t="shared" si="863"/>
        <v>3.687E-2</v>
      </c>
      <c r="CS1278" s="189">
        <f t="shared" si="863"/>
        <v>3.687E-2</v>
      </c>
      <c r="CT1278" s="189">
        <f t="shared" si="847"/>
        <v>1.8599999999999998E-2</v>
      </c>
      <c r="CU1278" s="189">
        <f t="shared" si="864"/>
        <v>1.8600000000000001E-3</v>
      </c>
      <c r="CV1278" s="189">
        <f t="shared" si="864"/>
        <v>1.8600000000000001E-3</v>
      </c>
      <c r="CW1278" s="189">
        <f t="shared" si="848"/>
        <v>2.9999999999999997E-4</v>
      </c>
      <c r="CX1278" s="189">
        <f t="shared" si="865"/>
        <v>3.0000000000000001E-5</v>
      </c>
      <c r="CY1278" s="189">
        <f t="shared" si="865"/>
        <v>3.0000000000000001E-5</v>
      </c>
      <c r="CZ1278" s="195">
        <f t="shared" si="853"/>
        <v>6.328994267496193</v>
      </c>
      <c r="DA1278" s="195">
        <f t="shared" si="854"/>
        <v>271.15486847528183</v>
      </c>
      <c r="DB1278" s="195">
        <f t="shared" si="855"/>
        <v>3.1406840985123443</v>
      </c>
      <c r="DC1278" s="195">
        <f t="shared" si="856"/>
        <v>196.11473822447257</v>
      </c>
      <c r="DD1278" s="195">
        <f t="shared" si="857"/>
        <v>2.9191996932813731</v>
      </c>
      <c r="DE1278" s="195">
        <f t="shared" si="858"/>
        <v>175.86385453575139</v>
      </c>
      <c r="DF1278" s="195">
        <f t="shared" si="859"/>
        <v>655.52233929479576</v>
      </c>
    </row>
    <row r="1279" spans="89:110" x14ac:dyDescent="0.2">
      <c r="CK1279" s="189">
        <v>1277</v>
      </c>
      <c r="CL1279" s="190">
        <f>'Litter calculation'!G$30+CK1279</f>
        <v>43952</v>
      </c>
      <c r="CM1279" s="193">
        <f t="shared" si="849"/>
        <v>5</v>
      </c>
      <c r="CN1279" s="189">
        <f t="shared" si="843"/>
        <v>0.2</v>
      </c>
      <c r="CO1279" s="194">
        <f t="shared" si="844"/>
        <v>0.1</v>
      </c>
      <c r="CP1279" s="194">
        <f t="shared" si="845"/>
        <v>0.15</v>
      </c>
      <c r="CQ1279" s="189">
        <f t="shared" si="846"/>
        <v>0.36870000000000003</v>
      </c>
      <c r="CR1279" s="189">
        <f t="shared" si="863"/>
        <v>3.687E-2</v>
      </c>
      <c r="CS1279" s="189">
        <f t="shared" si="863"/>
        <v>3.687E-2</v>
      </c>
      <c r="CT1279" s="189">
        <f t="shared" si="847"/>
        <v>1.8599999999999998E-2</v>
      </c>
      <c r="CU1279" s="189">
        <f t="shared" si="864"/>
        <v>1.8600000000000001E-3</v>
      </c>
      <c r="CV1279" s="189">
        <f t="shared" si="864"/>
        <v>1.8600000000000001E-3</v>
      </c>
      <c r="CW1279" s="189">
        <f t="shared" si="848"/>
        <v>2.9999999999999997E-4</v>
      </c>
      <c r="CX1279" s="189">
        <f t="shared" si="865"/>
        <v>3.0000000000000001E-5</v>
      </c>
      <c r="CY1279" s="189">
        <f t="shared" si="865"/>
        <v>3.0000000000000001E-5</v>
      </c>
      <c r="CZ1279" s="195">
        <f t="shared" si="853"/>
        <v>6.2861030073004276</v>
      </c>
      <c r="DA1279" s="195">
        <f t="shared" si="854"/>
        <v>271.19979421548823</v>
      </c>
      <c r="DB1279" s="195">
        <f t="shared" si="855"/>
        <v>3.1385348554777228</v>
      </c>
      <c r="DC1279" s="195">
        <f t="shared" si="856"/>
        <v>196.20516787057659</v>
      </c>
      <c r="DD1279" s="195">
        <f t="shared" si="857"/>
        <v>2.9193055283541827</v>
      </c>
      <c r="DE1279" s="195">
        <f t="shared" si="858"/>
        <v>176.00304819925327</v>
      </c>
      <c r="DF1279" s="195">
        <f t="shared" si="859"/>
        <v>655.7519536764504</v>
      </c>
    </row>
    <row r="1280" spans="89:110" x14ac:dyDescent="0.2">
      <c r="CK1280" s="189">
        <v>1278</v>
      </c>
      <c r="CL1280" s="190">
        <f>'Litter calculation'!G$30+CK1280</f>
        <v>43953</v>
      </c>
      <c r="CM1280" s="193">
        <f t="shared" si="849"/>
        <v>5</v>
      </c>
      <c r="CN1280" s="189">
        <f t="shared" si="843"/>
        <v>0.2</v>
      </c>
      <c r="CO1280" s="194">
        <f t="shared" si="844"/>
        <v>0.1</v>
      </c>
      <c r="CP1280" s="194">
        <f t="shared" si="845"/>
        <v>0.15</v>
      </c>
      <c r="CQ1280" s="189">
        <f t="shared" si="846"/>
        <v>0.36870000000000003</v>
      </c>
      <c r="CR1280" s="189">
        <f t="shared" si="863"/>
        <v>3.687E-2</v>
      </c>
      <c r="CS1280" s="189">
        <f t="shared" si="863"/>
        <v>3.687E-2</v>
      </c>
      <c r="CT1280" s="189">
        <f t="shared" si="847"/>
        <v>1.8599999999999998E-2</v>
      </c>
      <c r="CU1280" s="189">
        <f t="shared" si="864"/>
        <v>1.8600000000000001E-3</v>
      </c>
      <c r="CV1280" s="189">
        <f t="shared" si="864"/>
        <v>1.8600000000000001E-3</v>
      </c>
      <c r="CW1280" s="189">
        <f t="shared" si="848"/>
        <v>2.9999999999999997E-4</v>
      </c>
      <c r="CX1280" s="189">
        <f t="shared" si="865"/>
        <v>3.0000000000000001E-5</v>
      </c>
      <c r="CY1280" s="189">
        <f t="shared" si="865"/>
        <v>3.0000000000000001E-5</v>
      </c>
      <c r="CZ1280" s="195">
        <f t="shared" si="853"/>
        <v>6.2440021510008563</v>
      </c>
      <c r="DA1280" s="195">
        <f t="shared" si="854"/>
        <v>271.24470647999402</v>
      </c>
      <c r="DB1280" s="195">
        <f t="shared" si="855"/>
        <v>3.136389606319689</v>
      </c>
      <c r="DC1280" s="195">
        <f t="shared" si="856"/>
        <v>196.29559480383193</v>
      </c>
      <c r="DD1280" s="195">
        <f t="shared" si="857"/>
        <v>2.9194111667567171</v>
      </c>
      <c r="DE1280" s="195">
        <f t="shared" si="858"/>
        <v>176.14223768700788</v>
      </c>
      <c r="DF1280" s="195">
        <f t="shared" si="859"/>
        <v>655.98234189491109</v>
      </c>
    </row>
    <row r="1281" spans="89:110" x14ac:dyDescent="0.2">
      <c r="CK1281" s="189">
        <v>1279</v>
      </c>
      <c r="CL1281" s="190">
        <f>'Litter calculation'!G$30+CK1281</f>
        <v>43954</v>
      </c>
      <c r="CM1281" s="193">
        <f t="shared" si="849"/>
        <v>5</v>
      </c>
      <c r="CN1281" s="189">
        <f t="shared" si="843"/>
        <v>0.2</v>
      </c>
      <c r="CO1281" s="194">
        <f t="shared" si="844"/>
        <v>0.1</v>
      </c>
      <c r="CP1281" s="194">
        <f t="shared" si="845"/>
        <v>0.15</v>
      </c>
      <c r="CQ1281" s="189">
        <f t="shared" si="846"/>
        <v>0.36870000000000003</v>
      </c>
      <c r="CR1281" s="189">
        <f t="shared" si="863"/>
        <v>3.687E-2</v>
      </c>
      <c r="CS1281" s="189">
        <f t="shared" si="863"/>
        <v>3.687E-2</v>
      </c>
      <c r="CT1281" s="189">
        <f t="shared" si="847"/>
        <v>1.8599999999999998E-2</v>
      </c>
      <c r="CU1281" s="189">
        <f t="shared" si="864"/>
        <v>1.8600000000000001E-3</v>
      </c>
      <c r="CV1281" s="189">
        <f t="shared" si="864"/>
        <v>1.8600000000000001E-3</v>
      </c>
      <c r="CW1281" s="189">
        <f t="shared" si="848"/>
        <v>2.9999999999999997E-4</v>
      </c>
      <c r="CX1281" s="189">
        <f t="shared" si="865"/>
        <v>3.0000000000000001E-5</v>
      </c>
      <c r="CY1281" s="189">
        <f t="shared" si="865"/>
        <v>3.0000000000000001E-5</v>
      </c>
      <c r="CZ1281" s="195">
        <f t="shared" si="853"/>
        <v>6.202677132965313</v>
      </c>
      <c r="DA1281" s="195">
        <f t="shared" si="854"/>
        <v>271.2896052728413</v>
      </c>
      <c r="DB1281" s="195">
        <f t="shared" si="855"/>
        <v>3.1342483436165365</v>
      </c>
      <c r="DC1281" s="195">
        <f t="shared" si="856"/>
        <v>196.38601902431995</v>
      </c>
      <c r="DD1281" s="195">
        <f t="shared" si="857"/>
        <v>2.9195166088544426</v>
      </c>
      <c r="DE1281" s="195">
        <f t="shared" si="858"/>
        <v>176.28142299914049</v>
      </c>
      <c r="DF1281" s="195">
        <f t="shared" si="859"/>
        <v>656.2134893817381</v>
      </c>
    </row>
    <row r="1282" spans="89:110" x14ac:dyDescent="0.2">
      <c r="CK1282" s="189">
        <v>1280</v>
      </c>
      <c r="CL1282" s="190">
        <f>'Litter calculation'!G$30+CK1282</f>
        <v>43955</v>
      </c>
      <c r="CM1282" s="193">
        <f t="shared" si="849"/>
        <v>5</v>
      </c>
      <c r="CN1282" s="189">
        <f t="shared" si="843"/>
        <v>0.2</v>
      </c>
      <c r="CO1282" s="194">
        <f t="shared" si="844"/>
        <v>0.1</v>
      </c>
      <c r="CP1282" s="194">
        <f t="shared" si="845"/>
        <v>0.15</v>
      </c>
      <c r="CQ1282" s="189">
        <f t="shared" si="846"/>
        <v>0.36870000000000003</v>
      </c>
      <c r="CR1282" s="189">
        <f t="shared" si="863"/>
        <v>3.687E-2</v>
      </c>
      <c r="CS1282" s="189">
        <f t="shared" si="863"/>
        <v>3.687E-2</v>
      </c>
      <c r="CT1282" s="189">
        <f t="shared" si="847"/>
        <v>1.8599999999999998E-2</v>
      </c>
      <c r="CU1282" s="189">
        <f t="shared" si="864"/>
        <v>1.8600000000000001E-3</v>
      </c>
      <c r="CV1282" s="189">
        <f t="shared" si="864"/>
        <v>1.8600000000000001E-3</v>
      </c>
      <c r="CW1282" s="189">
        <f t="shared" si="848"/>
        <v>2.9999999999999997E-4</v>
      </c>
      <c r="CX1282" s="189">
        <f t="shared" si="865"/>
        <v>3.0000000000000001E-5</v>
      </c>
      <c r="CY1282" s="189">
        <f t="shared" si="865"/>
        <v>3.0000000000000001E-5</v>
      </c>
      <c r="CZ1282" s="195">
        <f t="shared" si="853"/>
        <v>6.1621136559783771</v>
      </c>
      <c r="DA1282" s="195">
        <f t="shared" si="854"/>
        <v>271.334490598071</v>
      </c>
      <c r="DB1282" s="195">
        <f t="shared" si="855"/>
        <v>3.132111059960351</v>
      </c>
      <c r="DC1282" s="195">
        <f t="shared" si="856"/>
        <v>196.47644053212207</v>
      </c>
      <c r="DD1282" s="195">
        <f t="shared" si="857"/>
        <v>2.9196218550121471</v>
      </c>
      <c r="DE1282" s="195">
        <f t="shared" si="858"/>
        <v>176.42060413577639</v>
      </c>
      <c r="DF1282" s="195">
        <f t="shared" si="859"/>
        <v>656.44538183692032</v>
      </c>
    </row>
    <row r="1283" spans="89:110" x14ac:dyDescent="0.2">
      <c r="CK1283" s="189">
        <v>1281</v>
      </c>
      <c r="CL1283" s="190">
        <f>'Litter calculation'!G$30+CK1283</f>
        <v>43956</v>
      </c>
      <c r="CM1283" s="193">
        <f t="shared" si="849"/>
        <v>5</v>
      </c>
      <c r="CN1283" s="189">
        <f t="shared" ref="CN1283:CN1346" si="866">IF($CM1283=12,D$37,IF($CM1283&lt;=2,D$37,IF($CM1283&lt;=5,D$40,IF($CM1283&lt;=8,D$43,D$46))))</f>
        <v>0.2</v>
      </c>
      <c r="CO1283" s="194">
        <f t="shared" ref="CO1283:CO1346" si="867">IF($CM1283=12,D$39,IF($CM1283&lt;=2,D$39,IF($CM1283&lt;=5,D$42,IF($CM1283&lt;=8,D$45,D$48))))</f>
        <v>0.1</v>
      </c>
      <c r="CP1283" s="194">
        <f t="shared" ref="CP1283:CP1346" si="868">IF($CM1283=12,D$38,IF($CM1283&lt;=2,D$38,IF($CM1283&lt;=5,D$41,IF($CM1283&lt;=8,D$44,D$47))))</f>
        <v>0.15</v>
      </c>
      <c r="CQ1283" s="189">
        <f t="shared" ref="CQ1283:CQ1346" si="869">IF($CM1283=12,$D$49,IF($CM1283&lt;=2,$D$49,IF($CM1283&lt;=5,$D$51,IF($CM1283&lt;=8,$D$53,$D$55))))</f>
        <v>0.36870000000000003</v>
      </c>
      <c r="CR1283" s="189">
        <f t="shared" ref="CR1283:CS1302" si="870">IF($CM1283=12,$D$50,IF($CM1283&lt;=2,$D$50,IF($CM1283&lt;=5,$D$52,IF($CM1283&lt;=8,$D$54,$D$56))))</f>
        <v>3.687E-2</v>
      </c>
      <c r="CS1283" s="189">
        <f t="shared" si="870"/>
        <v>3.687E-2</v>
      </c>
      <c r="CT1283" s="189">
        <f t="shared" ref="CT1283:CT1346" si="871">IF($CM1283=12,$D$57,IF($CM1283&lt;=2,$D$57,IF($CM1283&lt;=5,$D$59,IF($CM1283&lt;=8,$D$61,$D$63))))</f>
        <v>1.8599999999999998E-2</v>
      </c>
      <c r="CU1283" s="189">
        <f t="shared" ref="CU1283:CV1302" si="872">IF($CM1283=12,$D$58,IF($CM1283&lt;=2,$D$58,IF($CM1283&lt;=5,$D$60,IF($CM1283&lt;=8,$D$62,$D$64))))</f>
        <v>1.8600000000000001E-3</v>
      </c>
      <c r="CV1283" s="189">
        <f t="shared" si="872"/>
        <v>1.8600000000000001E-3</v>
      </c>
      <c r="CW1283" s="189">
        <f t="shared" ref="CW1283:CW1346" si="873">IF($CM1283=12,$D$65,IF($CM1283&lt;=2,$D$65,IF($CM1283&lt;=5,$D$67,IF($CM1283&lt;=8,$D$69,$D$71))))</f>
        <v>2.9999999999999997E-4</v>
      </c>
      <c r="CX1283" s="189">
        <f t="shared" ref="CX1283:CY1302" si="874">IF($CM1283=12,$D$66,IF($CM1283&lt;=2,$D$66,IF($CM1283&lt;=5,$D$68,IF($CM1283&lt;=8,$D$70,$D$72))))</f>
        <v>3.0000000000000001E-5</v>
      </c>
      <c r="CY1283" s="189">
        <f t="shared" si="874"/>
        <v>3.0000000000000001E-5</v>
      </c>
      <c r="CZ1283" s="195">
        <f t="shared" si="853"/>
        <v>6.1222976862949645</v>
      </c>
      <c r="DA1283" s="195">
        <f t="shared" si="854"/>
        <v>271.37936245972276</v>
      </c>
      <c r="DB1283" s="195">
        <f t="shared" si="855"/>
        <v>3.1299777479569841</v>
      </c>
      <c r="DC1283" s="195">
        <f t="shared" si="856"/>
        <v>196.56685932731963</v>
      </c>
      <c r="DD1283" s="195">
        <f t="shared" si="857"/>
        <v>2.9197269055939405</v>
      </c>
      <c r="DE1283" s="195">
        <f t="shared" si="858"/>
        <v>176.5597810970408</v>
      </c>
      <c r="DF1283" s="195">
        <f t="shared" si="859"/>
        <v>656.67800522392918</v>
      </c>
    </row>
    <row r="1284" spans="89:110" x14ac:dyDescent="0.2">
      <c r="CK1284" s="189">
        <v>1282</v>
      </c>
      <c r="CL1284" s="190">
        <f>'Litter calculation'!G$30+CK1284</f>
        <v>43957</v>
      </c>
      <c r="CM1284" s="193">
        <f t="shared" ref="CM1284:CM1347" si="875">MONTH(CL1284)</f>
        <v>5</v>
      </c>
      <c r="CN1284" s="189">
        <f t="shared" si="866"/>
        <v>0.2</v>
      </c>
      <c r="CO1284" s="194">
        <f t="shared" si="867"/>
        <v>0.1</v>
      </c>
      <c r="CP1284" s="194">
        <f t="shared" si="868"/>
        <v>0.15</v>
      </c>
      <c r="CQ1284" s="189">
        <f t="shared" si="869"/>
        <v>0.36870000000000003</v>
      </c>
      <c r="CR1284" s="189">
        <f t="shared" si="870"/>
        <v>3.687E-2</v>
      </c>
      <c r="CS1284" s="189">
        <f t="shared" si="870"/>
        <v>3.687E-2</v>
      </c>
      <c r="CT1284" s="189">
        <f t="shared" si="871"/>
        <v>1.8599999999999998E-2</v>
      </c>
      <c r="CU1284" s="189">
        <f t="shared" si="872"/>
        <v>1.8600000000000001E-3</v>
      </c>
      <c r="CV1284" s="189">
        <f t="shared" si="872"/>
        <v>1.8600000000000001E-3</v>
      </c>
      <c r="CW1284" s="189">
        <f t="shared" si="873"/>
        <v>2.9999999999999997E-4</v>
      </c>
      <c r="CX1284" s="189">
        <f t="shared" si="874"/>
        <v>3.0000000000000001E-5</v>
      </c>
      <c r="CY1284" s="189">
        <f t="shared" si="874"/>
        <v>3.0000000000000001E-5</v>
      </c>
      <c r="CZ1284" s="195">
        <f t="shared" si="853"/>
        <v>6.0832154487850731</v>
      </c>
      <c r="DA1284" s="195">
        <f t="shared" si="854"/>
        <v>271.42422086183507</v>
      </c>
      <c r="DB1284" s="195">
        <f t="shared" si="855"/>
        <v>3.1278484002260272</v>
      </c>
      <c r="DC1284" s="195">
        <f t="shared" si="856"/>
        <v>196.65727540999401</v>
      </c>
      <c r="DD1284" s="195">
        <f t="shared" si="857"/>
        <v>2.9198317609632554</v>
      </c>
      <c r="DE1284" s="195">
        <f t="shared" si="858"/>
        <v>176.698953883059</v>
      </c>
      <c r="DF1284" s="195">
        <f t="shared" si="859"/>
        <v>656.91134576486252</v>
      </c>
    </row>
    <row r="1285" spans="89:110" x14ac:dyDescent="0.2">
      <c r="CK1285" s="189">
        <v>1283</v>
      </c>
      <c r="CL1285" s="190">
        <f>'Litter calculation'!G$30+CK1285</f>
        <v>43958</v>
      </c>
      <c r="CM1285" s="193">
        <f t="shared" si="875"/>
        <v>5</v>
      </c>
      <c r="CN1285" s="189">
        <f t="shared" si="866"/>
        <v>0.2</v>
      </c>
      <c r="CO1285" s="194">
        <f t="shared" si="867"/>
        <v>0.1</v>
      </c>
      <c r="CP1285" s="194">
        <f t="shared" si="868"/>
        <v>0.15</v>
      </c>
      <c r="CQ1285" s="189">
        <f t="shared" si="869"/>
        <v>0.36870000000000003</v>
      </c>
      <c r="CR1285" s="189">
        <f t="shared" si="870"/>
        <v>3.687E-2</v>
      </c>
      <c r="CS1285" s="189">
        <f t="shared" si="870"/>
        <v>3.687E-2</v>
      </c>
      <c r="CT1285" s="189">
        <f t="shared" si="871"/>
        <v>1.8599999999999998E-2</v>
      </c>
      <c r="CU1285" s="189">
        <f t="shared" si="872"/>
        <v>1.8600000000000001E-3</v>
      </c>
      <c r="CV1285" s="189">
        <f t="shared" si="872"/>
        <v>1.8600000000000001E-3</v>
      </c>
      <c r="CW1285" s="189">
        <f t="shared" si="873"/>
        <v>2.9999999999999997E-4</v>
      </c>
      <c r="CX1285" s="189">
        <f t="shared" si="874"/>
        <v>3.0000000000000001E-5</v>
      </c>
      <c r="CY1285" s="189">
        <f t="shared" si="874"/>
        <v>3.0000000000000001E-5</v>
      </c>
      <c r="CZ1285" s="195">
        <f t="shared" si="853"/>
        <v>6.0448534221680017</v>
      </c>
      <c r="DA1285" s="195">
        <f t="shared" si="854"/>
        <v>271.46906580844512</v>
      </c>
      <c r="DB1285" s="195">
        <f t="shared" si="855"/>
        <v>3.1257230094007866</v>
      </c>
      <c r="DC1285" s="195">
        <f t="shared" si="856"/>
        <v>196.74768878022661</v>
      </c>
      <c r="DD1285" s="195">
        <f t="shared" si="857"/>
        <v>2.9199364214828498</v>
      </c>
      <c r="DE1285" s="195">
        <f t="shared" si="858"/>
        <v>176.83812249395626</v>
      </c>
      <c r="DF1285" s="195">
        <f t="shared" si="859"/>
        <v>657.14538993567965</v>
      </c>
    </row>
    <row r="1286" spans="89:110" x14ac:dyDescent="0.2">
      <c r="CK1286" s="189">
        <v>1284</v>
      </c>
      <c r="CL1286" s="190">
        <f>'Litter calculation'!G$30+CK1286</f>
        <v>43959</v>
      </c>
      <c r="CM1286" s="193">
        <f t="shared" si="875"/>
        <v>5</v>
      </c>
      <c r="CN1286" s="189">
        <f t="shared" si="866"/>
        <v>0.2</v>
      </c>
      <c r="CO1286" s="194">
        <f t="shared" si="867"/>
        <v>0.1</v>
      </c>
      <c r="CP1286" s="194">
        <f t="shared" si="868"/>
        <v>0.15</v>
      </c>
      <c r="CQ1286" s="189">
        <f t="shared" si="869"/>
        <v>0.36870000000000003</v>
      </c>
      <c r="CR1286" s="189">
        <f t="shared" si="870"/>
        <v>3.687E-2</v>
      </c>
      <c r="CS1286" s="189">
        <f t="shared" si="870"/>
        <v>3.687E-2</v>
      </c>
      <c r="CT1286" s="189">
        <f t="shared" si="871"/>
        <v>1.8599999999999998E-2</v>
      </c>
      <c r="CU1286" s="189">
        <f t="shared" si="872"/>
        <v>1.8600000000000001E-3</v>
      </c>
      <c r="CV1286" s="189">
        <f t="shared" si="872"/>
        <v>1.8600000000000001E-3</v>
      </c>
      <c r="CW1286" s="189">
        <f t="shared" si="873"/>
        <v>2.9999999999999997E-4</v>
      </c>
      <c r="CX1286" s="189">
        <f t="shared" si="874"/>
        <v>3.0000000000000001E-5</v>
      </c>
      <c r="CY1286" s="189">
        <f t="shared" si="874"/>
        <v>3.0000000000000001E-5</v>
      </c>
      <c r="CZ1286" s="195">
        <f t="shared" si="853"/>
        <v>6.0071983343343938</v>
      </c>
      <c r="DA1286" s="195">
        <f t="shared" si="854"/>
        <v>271.51389730358903</v>
      </c>
      <c r="DB1286" s="195">
        <f t="shared" si="855"/>
        <v>3.1236015681282585</v>
      </c>
      <c r="DC1286" s="195">
        <f t="shared" si="856"/>
        <v>196.83809943809879</v>
      </c>
      <c r="DD1286" s="195">
        <f t="shared" si="857"/>
        <v>2.9200408875148076</v>
      </c>
      <c r="DE1286" s="195">
        <f t="shared" si="858"/>
        <v>176.97728692985783</v>
      </c>
      <c r="DF1286" s="195">
        <f t="shared" si="859"/>
        <v>657.38012446152311</v>
      </c>
    </row>
    <row r="1287" spans="89:110" x14ac:dyDescent="0.2">
      <c r="CK1287" s="189">
        <v>1285</v>
      </c>
      <c r="CL1287" s="190">
        <f>'Litter calculation'!G$30+CK1287</f>
        <v>43960</v>
      </c>
      <c r="CM1287" s="193">
        <f t="shared" si="875"/>
        <v>5</v>
      </c>
      <c r="CN1287" s="189">
        <f t="shared" si="866"/>
        <v>0.2</v>
      </c>
      <c r="CO1287" s="194">
        <f t="shared" si="867"/>
        <v>0.1</v>
      </c>
      <c r="CP1287" s="194">
        <f t="shared" si="868"/>
        <v>0.15</v>
      </c>
      <c r="CQ1287" s="189">
        <f t="shared" si="869"/>
        <v>0.36870000000000003</v>
      </c>
      <c r="CR1287" s="189">
        <f t="shared" si="870"/>
        <v>3.687E-2</v>
      </c>
      <c r="CS1287" s="189">
        <f t="shared" si="870"/>
        <v>3.687E-2</v>
      </c>
      <c r="CT1287" s="189">
        <f t="shared" si="871"/>
        <v>1.8599999999999998E-2</v>
      </c>
      <c r="CU1287" s="189">
        <f t="shared" si="872"/>
        <v>1.8600000000000001E-3</v>
      </c>
      <c r="CV1287" s="189">
        <f t="shared" si="872"/>
        <v>1.8600000000000001E-3</v>
      </c>
      <c r="CW1287" s="189">
        <f t="shared" si="873"/>
        <v>2.9999999999999997E-4</v>
      </c>
      <c r="CX1287" s="189">
        <f t="shared" si="874"/>
        <v>3.0000000000000001E-5</v>
      </c>
      <c r="CY1287" s="189">
        <f t="shared" si="874"/>
        <v>3.0000000000000001E-5</v>
      </c>
      <c r="CZ1287" s="195">
        <f t="shared" si="853"/>
        <v>5.9702371577544859</v>
      </c>
      <c r="DA1287" s="195">
        <f t="shared" si="854"/>
        <v>271.5587153513016</v>
      </c>
      <c r="DB1287" s="195">
        <f t="shared" si="855"/>
        <v>3.1214840690691021</v>
      </c>
      <c r="DC1287" s="195">
        <f t="shared" si="856"/>
        <v>196.92850738369191</v>
      </c>
      <c r="DD1287" s="195">
        <f t="shared" si="857"/>
        <v>2.9201451594205392</v>
      </c>
      <c r="DE1287" s="195">
        <f t="shared" si="858"/>
        <v>177.11644719088892</v>
      </c>
      <c r="DF1287" s="195">
        <f t="shared" si="859"/>
        <v>657.61553631212655</v>
      </c>
    </row>
    <row r="1288" spans="89:110" x14ac:dyDescent="0.2">
      <c r="CK1288" s="189">
        <v>1286</v>
      </c>
      <c r="CL1288" s="190">
        <f>'Litter calculation'!G$30+CK1288</f>
        <v>43961</v>
      </c>
      <c r="CM1288" s="193">
        <f t="shared" si="875"/>
        <v>5</v>
      </c>
      <c r="CN1288" s="189">
        <f t="shared" si="866"/>
        <v>0.2</v>
      </c>
      <c r="CO1288" s="194">
        <f t="shared" si="867"/>
        <v>0.1</v>
      </c>
      <c r="CP1288" s="194">
        <f t="shared" si="868"/>
        <v>0.15</v>
      </c>
      <c r="CQ1288" s="189">
        <f t="shared" si="869"/>
        <v>0.36870000000000003</v>
      </c>
      <c r="CR1288" s="189">
        <f t="shared" si="870"/>
        <v>3.687E-2</v>
      </c>
      <c r="CS1288" s="189">
        <f t="shared" si="870"/>
        <v>3.687E-2</v>
      </c>
      <c r="CT1288" s="189">
        <f t="shared" si="871"/>
        <v>1.8599999999999998E-2</v>
      </c>
      <c r="CU1288" s="189">
        <f t="shared" si="872"/>
        <v>1.8600000000000001E-3</v>
      </c>
      <c r="CV1288" s="189">
        <f t="shared" si="872"/>
        <v>1.8600000000000001E-3</v>
      </c>
      <c r="CW1288" s="189">
        <f t="shared" si="873"/>
        <v>2.9999999999999997E-4</v>
      </c>
      <c r="CX1288" s="189">
        <f t="shared" si="874"/>
        <v>3.0000000000000001E-5</v>
      </c>
      <c r="CY1288" s="189">
        <f t="shared" si="874"/>
        <v>3.0000000000000001E-5</v>
      </c>
      <c r="CZ1288" s="195">
        <f t="shared" si="853"/>
        <v>5.9339571049709718</v>
      </c>
      <c r="DA1288" s="195">
        <f t="shared" si="854"/>
        <v>271.60351995561649</v>
      </c>
      <c r="DB1288" s="195">
        <f t="shared" si="855"/>
        <v>3.1193705048976161</v>
      </c>
      <c r="DC1288" s="195">
        <f t="shared" si="856"/>
        <v>197.01891261708735</v>
      </c>
      <c r="DD1288" s="195">
        <f t="shared" si="857"/>
        <v>2.920249237560784</v>
      </c>
      <c r="DE1288" s="195">
        <f t="shared" si="858"/>
        <v>177.2556032771748</v>
      </c>
      <c r="DF1288" s="195">
        <f t="shared" si="859"/>
        <v>657.85161269730793</v>
      </c>
    </row>
    <row r="1289" spans="89:110" x14ac:dyDescent="0.2">
      <c r="CK1289" s="189">
        <v>1287</v>
      </c>
      <c r="CL1289" s="190">
        <f>'Litter calculation'!G$30+CK1289</f>
        <v>43962</v>
      </c>
      <c r="CM1289" s="193">
        <f t="shared" si="875"/>
        <v>5</v>
      </c>
      <c r="CN1289" s="189">
        <f t="shared" si="866"/>
        <v>0.2</v>
      </c>
      <c r="CO1289" s="194">
        <f t="shared" si="867"/>
        <v>0.1</v>
      </c>
      <c r="CP1289" s="194">
        <f t="shared" si="868"/>
        <v>0.15</v>
      </c>
      <c r="CQ1289" s="189">
        <f t="shared" si="869"/>
        <v>0.36870000000000003</v>
      </c>
      <c r="CR1289" s="189">
        <f t="shared" si="870"/>
        <v>3.687E-2</v>
      </c>
      <c r="CS1289" s="189">
        <f t="shared" si="870"/>
        <v>3.687E-2</v>
      </c>
      <c r="CT1289" s="189">
        <f t="shared" si="871"/>
        <v>1.8599999999999998E-2</v>
      </c>
      <c r="CU1289" s="189">
        <f t="shared" si="872"/>
        <v>1.8600000000000001E-3</v>
      </c>
      <c r="CV1289" s="189">
        <f t="shared" si="872"/>
        <v>1.8600000000000001E-3</v>
      </c>
      <c r="CW1289" s="189">
        <f t="shared" si="873"/>
        <v>2.9999999999999997E-4</v>
      </c>
      <c r="CX1289" s="189">
        <f t="shared" si="874"/>
        <v>3.0000000000000001E-5</v>
      </c>
      <c r="CY1289" s="189">
        <f t="shared" si="874"/>
        <v>3.0000000000000001E-5</v>
      </c>
      <c r="CZ1289" s="195">
        <f t="shared" si="853"/>
        <v>5.8983456241749286</v>
      </c>
      <c r="DA1289" s="195">
        <f t="shared" si="854"/>
        <v>271.64831112056606</v>
      </c>
      <c r="DB1289" s="195">
        <f t="shared" si="855"/>
        <v>3.1172608683017113</v>
      </c>
      <c r="DC1289" s="195">
        <f t="shared" si="856"/>
        <v>197.10931513836647</v>
      </c>
      <c r="DD1289" s="195">
        <f t="shared" si="857"/>
        <v>2.9203531222956105</v>
      </c>
      <c r="DE1289" s="195">
        <f t="shared" si="858"/>
        <v>177.39475518884072</v>
      </c>
      <c r="DF1289" s="195">
        <f t="shared" si="859"/>
        <v>658.08834106254551</v>
      </c>
    </row>
    <row r="1290" spans="89:110" x14ac:dyDescent="0.2">
      <c r="CK1290" s="189">
        <v>1288</v>
      </c>
      <c r="CL1290" s="190">
        <f>'Litter calculation'!G$30+CK1290</f>
        <v>43963</v>
      </c>
      <c r="CM1290" s="193">
        <f t="shared" si="875"/>
        <v>5</v>
      </c>
      <c r="CN1290" s="189">
        <f t="shared" si="866"/>
        <v>0.2</v>
      </c>
      <c r="CO1290" s="194">
        <f t="shared" si="867"/>
        <v>0.1</v>
      </c>
      <c r="CP1290" s="194">
        <f t="shared" si="868"/>
        <v>0.15</v>
      </c>
      <c r="CQ1290" s="189">
        <f t="shared" si="869"/>
        <v>0.36870000000000003</v>
      </c>
      <c r="CR1290" s="189">
        <f t="shared" si="870"/>
        <v>3.687E-2</v>
      </c>
      <c r="CS1290" s="189">
        <f t="shared" si="870"/>
        <v>3.687E-2</v>
      </c>
      <c r="CT1290" s="189">
        <f t="shared" si="871"/>
        <v>1.8599999999999998E-2</v>
      </c>
      <c r="CU1290" s="189">
        <f t="shared" si="872"/>
        <v>1.8600000000000001E-3</v>
      </c>
      <c r="CV1290" s="189">
        <f t="shared" si="872"/>
        <v>1.8600000000000001E-3</v>
      </c>
      <c r="CW1290" s="189">
        <f t="shared" si="873"/>
        <v>2.9999999999999997E-4</v>
      </c>
      <c r="CX1290" s="189">
        <f t="shared" si="874"/>
        <v>3.0000000000000001E-5</v>
      </c>
      <c r="CY1290" s="189">
        <f t="shared" si="874"/>
        <v>3.0000000000000001E-5</v>
      </c>
      <c r="CZ1290" s="195">
        <f t="shared" si="853"/>
        <v>5.8633903948632655</v>
      </c>
      <c r="DA1290" s="195">
        <f t="shared" si="854"/>
        <v>271.6930888501816</v>
      </c>
      <c r="DB1290" s="195">
        <f t="shared" si="855"/>
        <v>3.1151551519828868</v>
      </c>
      <c r="DC1290" s="195">
        <f t="shared" si="856"/>
        <v>197.19971494761063</v>
      </c>
      <c r="DD1290" s="195">
        <f t="shared" si="857"/>
        <v>2.9204568139844187</v>
      </c>
      <c r="DE1290" s="195">
        <f t="shared" si="858"/>
        <v>177.5339029260119</v>
      </c>
      <c r="DF1290" s="195">
        <f t="shared" si="859"/>
        <v>658.3257090846347</v>
      </c>
    </row>
    <row r="1291" spans="89:110" x14ac:dyDescent="0.2">
      <c r="CK1291" s="189">
        <v>1289</v>
      </c>
      <c r="CL1291" s="190">
        <f>'Litter calculation'!G$30+CK1291</f>
        <v>43964</v>
      </c>
      <c r="CM1291" s="193">
        <f t="shared" si="875"/>
        <v>5</v>
      </c>
      <c r="CN1291" s="189">
        <f t="shared" si="866"/>
        <v>0.2</v>
      </c>
      <c r="CO1291" s="194">
        <f t="shared" si="867"/>
        <v>0.1</v>
      </c>
      <c r="CP1291" s="194">
        <f t="shared" si="868"/>
        <v>0.15</v>
      </c>
      <c r="CQ1291" s="189">
        <f t="shared" si="869"/>
        <v>0.36870000000000003</v>
      </c>
      <c r="CR1291" s="189">
        <f t="shared" si="870"/>
        <v>3.687E-2</v>
      </c>
      <c r="CS1291" s="189">
        <f t="shared" si="870"/>
        <v>3.687E-2</v>
      </c>
      <c r="CT1291" s="189">
        <f t="shared" si="871"/>
        <v>1.8599999999999998E-2</v>
      </c>
      <c r="CU1291" s="189">
        <f t="shared" si="872"/>
        <v>1.8600000000000001E-3</v>
      </c>
      <c r="CV1291" s="189">
        <f t="shared" si="872"/>
        <v>1.8600000000000001E-3</v>
      </c>
      <c r="CW1291" s="189">
        <f t="shared" si="873"/>
        <v>2.9999999999999997E-4</v>
      </c>
      <c r="CX1291" s="189">
        <f t="shared" si="874"/>
        <v>3.0000000000000001E-5</v>
      </c>
      <c r="CY1291" s="189">
        <f t="shared" si="874"/>
        <v>3.0000000000000001E-5</v>
      </c>
      <c r="CZ1291" s="195">
        <f t="shared" si="853"/>
        <v>5.8290793235762024</v>
      </c>
      <c r="DA1291" s="195">
        <f t="shared" si="854"/>
        <v>271.737853148493</v>
      </c>
      <c r="DB1291" s="195">
        <f t="shared" si="855"/>
        <v>3.1130533486562046</v>
      </c>
      <c r="DC1291" s="195">
        <f t="shared" si="856"/>
        <v>197.29011204490121</v>
      </c>
      <c r="DD1291" s="195">
        <f t="shared" si="857"/>
        <v>2.9205603129859403</v>
      </c>
      <c r="DE1291" s="195">
        <f t="shared" si="858"/>
        <v>177.67304648881361</v>
      </c>
      <c r="DF1291" s="195">
        <f t="shared" si="859"/>
        <v>658.56370466742612</v>
      </c>
    </row>
    <row r="1292" spans="89:110" x14ac:dyDescent="0.2">
      <c r="CK1292" s="189">
        <v>1290</v>
      </c>
      <c r="CL1292" s="190">
        <f>'Litter calculation'!G$30+CK1292</f>
        <v>43965</v>
      </c>
      <c r="CM1292" s="193">
        <f t="shared" si="875"/>
        <v>5</v>
      </c>
      <c r="CN1292" s="189">
        <f t="shared" si="866"/>
        <v>0.2</v>
      </c>
      <c r="CO1292" s="194">
        <f t="shared" si="867"/>
        <v>0.1</v>
      </c>
      <c r="CP1292" s="194">
        <f t="shared" si="868"/>
        <v>0.15</v>
      </c>
      <c r="CQ1292" s="189">
        <f t="shared" si="869"/>
        <v>0.36870000000000003</v>
      </c>
      <c r="CR1292" s="189">
        <f t="shared" si="870"/>
        <v>3.687E-2</v>
      </c>
      <c r="CS1292" s="189">
        <f t="shared" si="870"/>
        <v>3.687E-2</v>
      </c>
      <c r="CT1292" s="189">
        <f t="shared" si="871"/>
        <v>1.8599999999999998E-2</v>
      </c>
      <c r="CU1292" s="189">
        <f t="shared" si="872"/>
        <v>1.8600000000000001E-3</v>
      </c>
      <c r="CV1292" s="189">
        <f t="shared" si="872"/>
        <v>1.8600000000000001E-3</v>
      </c>
      <c r="CW1292" s="189">
        <f t="shared" si="873"/>
        <v>2.9999999999999997E-4</v>
      </c>
      <c r="CX1292" s="189">
        <f t="shared" si="874"/>
        <v>3.0000000000000001E-5</v>
      </c>
      <c r="CY1292" s="189">
        <f t="shared" si="874"/>
        <v>3.0000000000000001E-5</v>
      </c>
      <c r="CZ1292" s="195">
        <f t="shared" si="853"/>
        <v>5.7954005397132926</v>
      </c>
      <c r="DA1292" s="195">
        <f t="shared" si="854"/>
        <v>271.78260401952912</v>
      </c>
      <c r="DB1292" s="195">
        <f t="shared" si="855"/>
        <v>3.1109554510502639</v>
      </c>
      <c r="DC1292" s="195">
        <f t="shared" si="856"/>
        <v>197.38050643031954</v>
      </c>
      <c r="DD1292" s="195">
        <f t="shared" si="857"/>
        <v>2.920663619658241</v>
      </c>
      <c r="DE1292" s="195">
        <f t="shared" si="858"/>
        <v>177.81218587737104</v>
      </c>
      <c r="DF1292" s="195">
        <f t="shared" si="859"/>
        <v>658.80231593764142</v>
      </c>
    </row>
    <row r="1293" spans="89:110" x14ac:dyDescent="0.2">
      <c r="CK1293" s="189">
        <v>1291</v>
      </c>
      <c r="CL1293" s="190">
        <f>'Litter calculation'!G$30+CK1293</f>
        <v>43966</v>
      </c>
      <c r="CM1293" s="193">
        <f t="shared" si="875"/>
        <v>5</v>
      </c>
      <c r="CN1293" s="189">
        <f t="shared" si="866"/>
        <v>0.2</v>
      </c>
      <c r="CO1293" s="194">
        <f t="shared" si="867"/>
        <v>0.1</v>
      </c>
      <c r="CP1293" s="194">
        <f t="shared" si="868"/>
        <v>0.15</v>
      </c>
      <c r="CQ1293" s="189">
        <f t="shared" si="869"/>
        <v>0.36870000000000003</v>
      </c>
      <c r="CR1293" s="189">
        <f t="shared" si="870"/>
        <v>3.687E-2</v>
      </c>
      <c r="CS1293" s="189">
        <f t="shared" si="870"/>
        <v>3.687E-2</v>
      </c>
      <c r="CT1293" s="189">
        <f t="shared" si="871"/>
        <v>1.8599999999999998E-2</v>
      </c>
      <c r="CU1293" s="189">
        <f t="shared" si="872"/>
        <v>1.8600000000000001E-3</v>
      </c>
      <c r="CV1293" s="189">
        <f t="shared" si="872"/>
        <v>1.8600000000000001E-3</v>
      </c>
      <c r="CW1293" s="189">
        <f t="shared" si="873"/>
        <v>2.9999999999999997E-4</v>
      </c>
      <c r="CX1293" s="189">
        <f t="shared" si="874"/>
        <v>3.0000000000000001E-5</v>
      </c>
      <c r="CY1293" s="189">
        <f t="shared" si="874"/>
        <v>3.0000000000000001E-5</v>
      </c>
      <c r="CZ1293" s="195">
        <f t="shared" si="853"/>
        <v>5.7623423914265537</v>
      </c>
      <c r="DA1293" s="195">
        <f t="shared" si="854"/>
        <v>271.82734146731752</v>
      </c>
      <c r="DB1293" s="195">
        <f t="shared" si="855"/>
        <v>3.1088614519071758</v>
      </c>
      <c r="DC1293" s="195">
        <f t="shared" si="856"/>
        <v>197.47089810394698</v>
      </c>
      <c r="DD1293" s="195">
        <f t="shared" si="857"/>
        <v>2.92076673435872</v>
      </c>
      <c r="DE1293" s="195">
        <f t="shared" si="858"/>
        <v>177.9513210918094</v>
      </c>
      <c r="DF1293" s="195">
        <f t="shared" si="859"/>
        <v>659.04153124076629</v>
      </c>
    </row>
    <row r="1294" spans="89:110" x14ac:dyDescent="0.2">
      <c r="CK1294" s="189">
        <v>1292</v>
      </c>
      <c r="CL1294" s="190">
        <f>'Litter calculation'!G$30+CK1294</f>
        <v>43967</v>
      </c>
      <c r="CM1294" s="193">
        <f t="shared" si="875"/>
        <v>5</v>
      </c>
      <c r="CN1294" s="189">
        <f t="shared" si="866"/>
        <v>0.2</v>
      </c>
      <c r="CO1294" s="194">
        <f t="shared" si="867"/>
        <v>0.1</v>
      </c>
      <c r="CP1294" s="194">
        <f t="shared" si="868"/>
        <v>0.15</v>
      </c>
      <c r="CQ1294" s="189">
        <f t="shared" si="869"/>
        <v>0.36870000000000003</v>
      </c>
      <c r="CR1294" s="189">
        <f t="shared" si="870"/>
        <v>3.687E-2</v>
      </c>
      <c r="CS1294" s="189">
        <f t="shared" si="870"/>
        <v>3.687E-2</v>
      </c>
      <c r="CT1294" s="189">
        <f t="shared" si="871"/>
        <v>1.8599999999999998E-2</v>
      </c>
      <c r="CU1294" s="189">
        <f t="shared" si="872"/>
        <v>1.8600000000000001E-3</v>
      </c>
      <c r="CV1294" s="189">
        <f t="shared" si="872"/>
        <v>1.8600000000000001E-3</v>
      </c>
      <c r="CW1294" s="189">
        <f t="shared" si="873"/>
        <v>2.9999999999999997E-4</v>
      </c>
      <c r="CX1294" s="189">
        <f t="shared" si="874"/>
        <v>3.0000000000000001E-5</v>
      </c>
      <c r="CY1294" s="189">
        <f t="shared" si="874"/>
        <v>3.0000000000000001E-5</v>
      </c>
      <c r="CZ1294" s="195">
        <f t="shared" si="853"/>
        <v>5.7298934415892777</v>
      </c>
      <c r="DA1294" s="195">
        <f t="shared" si="854"/>
        <v>271.87206549588456</v>
      </c>
      <c r="DB1294" s="195">
        <f t="shared" si="855"/>
        <v>3.1067713439825386</v>
      </c>
      <c r="DC1294" s="195">
        <f t="shared" si="856"/>
        <v>197.56128706586489</v>
      </c>
      <c r="DD1294" s="195">
        <f t="shared" si="857"/>
        <v>2.9208696574441135</v>
      </c>
      <c r="DE1294" s="195">
        <f t="shared" si="858"/>
        <v>178.09045213225397</v>
      </c>
      <c r="DF1294" s="195">
        <f t="shared" si="859"/>
        <v>659.28133913701936</v>
      </c>
    </row>
    <row r="1295" spans="89:110" x14ac:dyDescent="0.2">
      <c r="CK1295" s="189">
        <v>1293</v>
      </c>
      <c r="CL1295" s="190">
        <f>'Litter calculation'!G$30+CK1295</f>
        <v>43968</v>
      </c>
      <c r="CM1295" s="193">
        <f t="shared" si="875"/>
        <v>5</v>
      </c>
      <c r="CN1295" s="189">
        <f t="shared" si="866"/>
        <v>0.2</v>
      </c>
      <c r="CO1295" s="194">
        <f t="shared" si="867"/>
        <v>0.1</v>
      </c>
      <c r="CP1295" s="194">
        <f t="shared" si="868"/>
        <v>0.15</v>
      </c>
      <c r="CQ1295" s="189">
        <f t="shared" si="869"/>
        <v>0.36870000000000003</v>
      </c>
      <c r="CR1295" s="189">
        <f t="shared" si="870"/>
        <v>3.687E-2</v>
      </c>
      <c r="CS1295" s="189">
        <f t="shared" si="870"/>
        <v>3.687E-2</v>
      </c>
      <c r="CT1295" s="189">
        <f t="shared" si="871"/>
        <v>1.8599999999999998E-2</v>
      </c>
      <c r="CU1295" s="189">
        <f t="shared" si="872"/>
        <v>1.8600000000000001E-3</v>
      </c>
      <c r="CV1295" s="189">
        <f t="shared" si="872"/>
        <v>1.8600000000000001E-3</v>
      </c>
      <c r="CW1295" s="189">
        <f t="shared" si="873"/>
        <v>2.9999999999999997E-4</v>
      </c>
      <c r="CX1295" s="189">
        <f t="shared" si="874"/>
        <v>3.0000000000000001E-5</v>
      </c>
      <c r="CY1295" s="189">
        <f t="shared" si="874"/>
        <v>3.0000000000000001E-5</v>
      </c>
      <c r="CZ1295" s="195">
        <f t="shared" si="853"/>
        <v>5.6980424638391289</v>
      </c>
      <c r="DA1295" s="195">
        <f t="shared" si="854"/>
        <v>271.91677610925541</v>
      </c>
      <c r="DB1295" s="195">
        <f t="shared" si="855"/>
        <v>3.1046851200454131</v>
      </c>
      <c r="DC1295" s="195">
        <f t="shared" si="856"/>
        <v>197.65167331615461</v>
      </c>
      <c r="DD1295" s="195">
        <f t="shared" si="857"/>
        <v>2.9209723892704944</v>
      </c>
      <c r="DE1295" s="195">
        <f t="shared" si="858"/>
        <v>178.22957899882994</v>
      </c>
      <c r="DF1295" s="195">
        <f t="shared" si="859"/>
        <v>659.52172839739501</v>
      </c>
    </row>
    <row r="1296" spans="89:110" x14ac:dyDescent="0.2">
      <c r="CK1296" s="189">
        <v>1294</v>
      </c>
      <c r="CL1296" s="190">
        <f>'Litter calculation'!G$30+CK1296</f>
        <v>43969</v>
      </c>
      <c r="CM1296" s="193">
        <f t="shared" si="875"/>
        <v>5</v>
      </c>
      <c r="CN1296" s="189">
        <f t="shared" si="866"/>
        <v>0.2</v>
      </c>
      <c r="CO1296" s="194">
        <f t="shared" si="867"/>
        <v>0.1</v>
      </c>
      <c r="CP1296" s="194">
        <f t="shared" si="868"/>
        <v>0.15</v>
      </c>
      <c r="CQ1296" s="189">
        <f t="shared" si="869"/>
        <v>0.36870000000000003</v>
      </c>
      <c r="CR1296" s="189">
        <f t="shared" si="870"/>
        <v>3.687E-2</v>
      </c>
      <c r="CS1296" s="189">
        <f t="shared" si="870"/>
        <v>3.687E-2</v>
      </c>
      <c r="CT1296" s="189">
        <f t="shared" si="871"/>
        <v>1.8599999999999998E-2</v>
      </c>
      <c r="CU1296" s="189">
        <f t="shared" si="872"/>
        <v>1.8600000000000001E-3</v>
      </c>
      <c r="CV1296" s="189">
        <f t="shared" si="872"/>
        <v>1.8600000000000001E-3</v>
      </c>
      <c r="CW1296" s="189">
        <f t="shared" si="873"/>
        <v>2.9999999999999997E-4</v>
      </c>
      <c r="CX1296" s="189">
        <f t="shared" si="874"/>
        <v>3.0000000000000001E-5</v>
      </c>
      <c r="CY1296" s="189">
        <f t="shared" si="874"/>
        <v>3.0000000000000001E-5</v>
      </c>
      <c r="CZ1296" s="195">
        <f t="shared" si="853"/>
        <v>5.6667784386941591</v>
      </c>
      <c r="DA1296" s="195">
        <f t="shared" si="854"/>
        <v>271.96147331145403</v>
      </c>
      <c r="DB1296" s="195">
        <f t="shared" si="855"/>
        <v>3.102602772878297</v>
      </c>
      <c r="DC1296" s="195">
        <f t="shared" si="856"/>
        <v>197.7420568548975</v>
      </c>
      <c r="DD1296" s="195">
        <f t="shared" si="857"/>
        <v>2.9210749301932735</v>
      </c>
      <c r="DE1296" s="195">
        <f t="shared" si="858"/>
        <v>178.36870169166249</v>
      </c>
      <c r="DF1296" s="195">
        <f t="shared" si="859"/>
        <v>659.76268799977981</v>
      </c>
    </row>
    <row r="1297" spans="89:110" x14ac:dyDescent="0.2">
      <c r="CK1297" s="189">
        <v>1295</v>
      </c>
      <c r="CL1297" s="190">
        <f>'Litter calculation'!G$30+CK1297</f>
        <v>43970</v>
      </c>
      <c r="CM1297" s="193">
        <f t="shared" si="875"/>
        <v>5</v>
      </c>
      <c r="CN1297" s="189">
        <f t="shared" si="866"/>
        <v>0.2</v>
      </c>
      <c r="CO1297" s="194">
        <f t="shared" si="867"/>
        <v>0.1</v>
      </c>
      <c r="CP1297" s="194">
        <f t="shared" si="868"/>
        <v>0.15</v>
      </c>
      <c r="CQ1297" s="189">
        <f t="shared" si="869"/>
        <v>0.36870000000000003</v>
      </c>
      <c r="CR1297" s="189">
        <f t="shared" si="870"/>
        <v>3.687E-2</v>
      </c>
      <c r="CS1297" s="189">
        <f t="shared" si="870"/>
        <v>3.687E-2</v>
      </c>
      <c r="CT1297" s="189">
        <f t="shared" si="871"/>
        <v>1.8599999999999998E-2</v>
      </c>
      <c r="CU1297" s="189">
        <f t="shared" si="872"/>
        <v>1.8600000000000001E-3</v>
      </c>
      <c r="CV1297" s="189">
        <f t="shared" si="872"/>
        <v>1.8600000000000001E-3</v>
      </c>
      <c r="CW1297" s="189">
        <f t="shared" si="873"/>
        <v>2.9999999999999997E-4</v>
      </c>
      <c r="CX1297" s="189">
        <f t="shared" si="874"/>
        <v>3.0000000000000001E-5</v>
      </c>
      <c r="CY1297" s="189">
        <f t="shared" si="874"/>
        <v>3.0000000000000001E-5</v>
      </c>
      <c r="CZ1297" s="195">
        <f t="shared" si="853"/>
        <v>5.6360905497403966</v>
      </c>
      <c r="DA1297" s="195">
        <f t="shared" si="854"/>
        <v>272.00615710650317</v>
      </c>
      <c r="DB1297" s="195">
        <f t="shared" si="855"/>
        <v>3.1005242952770997</v>
      </c>
      <c r="DC1297" s="195">
        <f t="shared" si="856"/>
        <v>197.83243768217491</v>
      </c>
      <c r="DD1297" s="195">
        <f t="shared" si="857"/>
        <v>2.9211772805672016</v>
      </c>
      <c r="DE1297" s="195">
        <f t="shared" si="858"/>
        <v>178.50782021087687</v>
      </c>
      <c r="DF1297" s="195">
        <f t="shared" si="859"/>
        <v>660.00420712513971</v>
      </c>
    </row>
    <row r="1298" spans="89:110" x14ac:dyDescent="0.2">
      <c r="CK1298" s="189">
        <v>1296</v>
      </c>
      <c r="CL1298" s="190">
        <f>'Litter calculation'!G$30+CK1298</f>
        <v>43971</v>
      </c>
      <c r="CM1298" s="193">
        <f t="shared" si="875"/>
        <v>5</v>
      </c>
      <c r="CN1298" s="189">
        <f t="shared" si="866"/>
        <v>0.2</v>
      </c>
      <c r="CO1298" s="194">
        <f t="shared" si="867"/>
        <v>0.1</v>
      </c>
      <c r="CP1298" s="194">
        <f t="shared" si="868"/>
        <v>0.15</v>
      </c>
      <c r="CQ1298" s="189">
        <f t="shared" si="869"/>
        <v>0.36870000000000003</v>
      </c>
      <c r="CR1298" s="189">
        <f t="shared" si="870"/>
        <v>3.687E-2</v>
      </c>
      <c r="CS1298" s="189">
        <f t="shared" si="870"/>
        <v>3.687E-2</v>
      </c>
      <c r="CT1298" s="189">
        <f t="shared" si="871"/>
        <v>1.8599999999999998E-2</v>
      </c>
      <c r="CU1298" s="189">
        <f t="shared" si="872"/>
        <v>1.8600000000000001E-3</v>
      </c>
      <c r="CV1298" s="189">
        <f t="shared" si="872"/>
        <v>1.8600000000000001E-3</v>
      </c>
      <c r="CW1298" s="189">
        <f t="shared" si="873"/>
        <v>2.9999999999999997E-4</v>
      </c>
      <c r="CX1298" s="189">
        <f t="shared" si="874"/>
        <v>3.0000000000000001E-5</v>
      </c>
      <c r="CY1298" s="189">
        <f t="shared" si="874"/>
        <v>3.0000000000000001E-5</v>
      </c>
      <c r="CZ1298" s="195">
        <f t="shared" si="853"/>
        <v>5.6059681798896941</v>
      </c>
      <c r="DA1298" s="195">
        <f t="shared" si="854"/>
        <v>272.05082749842438</v>
      </c>
      <c r="DB1298" s="195">
        <f t="shared" si="855"/>
        <v>3.0984496800511185</v>
      </c>
      <c r="DC1298" s="195">
        <f t="shared" si="856"/>
        <v>197.92281579806817</v>
      </c>
      <c r="DD1298" s="195">
        <f t="shared" si="857"/>
        <v>2.9212794407463702</v>
      </c>
      <c r="DE1298" s="195">
        <f t="shared" si="858"/>
        <v>178.64693455659827</v>
      </c>
      <c r="DF1298" s="195">
        <f t="shared" si="859"/>
        <v>660.24627515377802</v>
      </c>
    </row>
    <row r="1299" spans="89:110" x14ac:dyDescent="0.2">
      <c r="CK1299" s="189">
        <v>1297</v>
      </c>
      <c r="CL1299" s="190">
        <f>'Litter calculation'!G$30+CK1299</f>
        <v>43972</v>
      </c>
      <c r="CM1299" s="193">
        <f t="shared" si="875"/>
        <v>5</v>
      </c>
      <c r="CN1299" s="189">
        <f t="shared" si="866"/>
        <v>0.2</v>
      </c>
      <c r="CO1299" s="194">
        <f t="shared" si="867"/>
        <v>0.1</v>
      </c>
      <c r="CP1299" s="194">
        <f t="shared" si="868"/>
        <v>0.15</v>
      </c>
      <c r="CQ1299" s="189">
        <f t="shared" si="869"/>
        <v>0.36870000000000003</v>
      </c>
      <c r="CR1299" s="189">
        <f t="shared" si="870"/>
        <v>3.687E-2</v>
      </c>
      <c r="CS1299" s="189">
        <f t="shared" si="870"/>
        <v>3.687E-2</v>
      </c>
      <c r="CT1299" s="189">
        <f t="shared" si="871"/>
        <v>1.8599999999999998E-2</v>
      </c>
      <c r="CU1299" s="189">
        <f t="shared" si="872"/>
        <v>1.8600000000000001E-3</v>
      </c>
      <c r="CV1299" s="189">
        <f t="shared" si="872"/>
        <v>1.8600000000000001E-3</v>
      </c>
      <c r="CW1299" s="189">
        <f t="shared" si="873"/>
        <v>2.9999999999999997E-4</v>
      </c>
      <c r="CX1299" s="189">
        <f t="shared" si="874"/>
        <v>3.0000000000000001E-5</v>
      </c>
      <c r="CY1299" s="189">
        <f t="shared" si="874"/>
        <v>3.0000000000000001E-5</v>
      </c>
      <c r="CZ1299" s="195">
        <f t="shared" si="853"/>
        <v>5.5764009077065335</v>
      </c>
      <c r="DA1299" s="195">
        <f t="shared" si="854"/>
        <v>272.09548449123798</v>
      </c>
      <c r="DB1299" s="195">
        <f t="shared" si="855"/>
        <v>3.0963789200230121</v>
      </c>
      <c r="DC1299" s="195">
        <f t="shared" si="856"/>
        <v>198.01319120265862</v>
      </c>
      <c r="DD1299" s="195">
        <f t="shared" si="857"/>
        <v>2.9213814110842127</v>
      </c>
      <c r="DE1299" s="195">
        <f t="shared" si="858"/>
        <v>178.78604472895191</v>
      </c>
      <c r="DF1299" s="195">
        <f t="shared" si="859"/>
        <v>660.48888166166228</v>
      </c>
    </row>
    <row r="1300" spans="89:110" x14ac:dyDescent="0.2">
      <c r="CK1300" s="189">
        <v>1298</v>
      </c>
      <c r="CL1300" s="190">
        <f>'Litter calculation'!G$30+CK1300</f>
        <v>43973</v>
      </c>
      <c r="CM1300" s="193">
        <f t="shared" si="875"/>
        <v>5</v>
      </c>
      <c r="CN1300" s="189">
        <f t="shared" si="866"/>
        <v>0.2</v>
      </c>
      <c r="CO1300" s="194">
        <f t="shared" si="867"/>
        <v>0.1</v>
      </c>
      <c r="CP1300" s="194">
        <f t="shared" si="868"/>
        <v>0.15</v>
      </c>
      <c r="CQ1300" s="189">
        <f t="shared" si="869"/>
        <v>0.36870000000000003</v>
      </c>
      <c r="CR1300" s="189">
        <f t="shared" si="870"/>
        <v>3.687E-2</v>
      </c>
      <c r="CS1300" s="189">
        <f t="shared" si="870"/>
        <v>3.687E-2</v>
      </c>
      <c r="CT1300" s="189">
        <f t="shared" si="871"/>
        <v>1.8599999999999998E-2</v>
      </c>
      <c r="CU1300" s="189">
        <f t="shared" si="872"/>
        <v>1.8600000000000001E-3</v>
      </c>
      <c r="CV1300" s="189">
        <f t="shared" si="872"/>
        <v>1.8600000000000001E-3</v>
      </c>
      <c r="CW1300" s="189">
        <f t="shared" si="873"/>
        <v>2.9999999999999997E-4</v>
      </c>
      <c r="CX1300" s="189">
        <f t="shared" si="874"/>
        <v>3.0000000000000001E-5</v>
      </c>
      <c r="CY1300" s="189">
        <f t="shared" si="874"/>
        <v>3.0000000000000001E-5</v>
      </c>
      <c r="CZ1300" s="195">
        <f t="shared" si="853"/>
        <v>5.5473785038025216</v>
      </c>
      <c r="DA1300" s="195">
        <f t="shared" si="854"/>
        <v>272.14012808896308</v>
      </c>
      <c r="DB1300" s="195">
        <f t="shared" si="855"/>
        <v>3.0943120080287767</v>
      </c>
      <c r="DC1300" s="195">
        <f t="shared" si="856"/>
        <v>198.10356389602759</v>
      </c>
      <c r="DD1300" s="195">
        <f t="shared" si="857"/>
        <v>2.9214831919335058</v>
      </c>
      <c r="DE1300" s="195">
        <f t="shared" si="858"/>
        <v>178.92515072806296</v>
      </c>
      <c r="DF1300" s="195">
        <f t="shared" si="859"/>
        <v>660.73201641681851</v>
      </c>
    </row>
    <row r="1301" spans="89:110" x14ac:dyDescent="0.2">
      <c r="CK1301" s="189">
        <v>1299</v>
      </c>
      <c r="CL1301" s="190">
        <f>'Litter calculation'!G$30+CK1301</f>
        <v>43974</v>
      </c>
      <c r="CM1301" s="193">
        <f t="shared" si="875"/>
        <v>5</v>
      </c>
      <c r="CN1301" s="189">
        <f t="shared" si="866"/>
        <v>0.2</v>
      </c>
      <c r="CO1301" s="194">
        <f t="shared" si="867"/>
        <v>0.1</v>
      </c>
      <c r="CP1301" s="194">
        <f t="shared" si="868"/>
        <v>0.15</v>
      </c>
      <c r="CQ1301" s="189">
        <f t="shared" si="869"/>
        <v>0.36870000000000003</v>
      </c>
      <c r="CR1301" s="189">
        <f t="shared" si="870"/>
        <v>3.687E-2</v>
      </c>
      <c r="CS1301" s="189">
        <f t="shared" si="870"/>
        <v>3.687E-2</v>
      </c>
      <c r="CT1301" s="189">
        <f t="shared" si="871"/>
        <v>1.8599999999999998E-2</v>
      </c>
      <c r="CU1301" s="189">
        <f t="shared" si="872"/>
        <v>1.8600000000000001E-3</v>
      </c>
      <c r="CV1301" s="189">
        <f t="shared" si="872"/>
        <v>1.8600000000000001E-3</v>
      </c>
      <c r="CW1301" s="189">
        <f t="shared" si="873"/>
        <v>2.9999999999999997E-4</v>
      </c>
      <c r="CX1301" s="189">
        <f t="shared" si="874"/>
        <v>3.0000000000000001E-5</v>
      </c>
      <c r="CY1301" s="189">
        <f t="shared" si="874"/>
        <v>3.0000000000000001E-5</v>
      </c>
      <c r="CZ1301" s="195">
        <f t="shared" si="853"/>
        <v>5.5188909272973303</v>
      </c>
      <c r="DA1301" s="195">
        <f t="shared" si="854"/>
        <v>272.1847582956176</v>
      </c>
      <c r="DB1301" s="195">
        <f t="shared" si="855"/>
        <v>3.0922489369177222</v>
      </c>
      <c r="DC1301" s="195">
        <f t="shared" si="856"/>
        <v>198.19393387825644</v>
      </c>
      <c r="DD1301" s="195">
        <f t="shared" si="857"/>
        <v>2.9215847836463706</v>
      </c>
      <c r="DE1301" s="195">
        <f t="shared" si="858"/>
        <v>179.06425255405665</v>
      </c>
      <c r="DF1301" s="195">
        <f t="shared" si="859"/>
        <v>660.97566937579211</v>
      </c>
    </row>
    <row r="1302" spans="89:110" x14ac:dyDescent="0.2">
      <c r="CK1302" s="189">
        <v>1300</v>
      </c>
      <c r="CL1302" s="190">
        <f>'Litter calculation'!G$30+CK1302</f>
        <v>43975</v>
      </c>
      <c r="CM1302" s="193">
        <f t="shared" si="875"/>
        <v>5</v>
      </c>
      <c r="CN1302" s="189">
        <f t="shared" si="866"/>
        <v>0.2</v>
      </c>
      <c r="CO1302" s="194">
        <f t="shared" si="867"/>
        <v>0.1</v>
      </c>
      <c r="CP1302" s="194">
        <f t="shared" si="868"/>
        <v>0.15</v>
      </c>
      <c r="CQ1302" s="189">
        <f t="shared" si="869"/>
        <v>0.36870000000000003</v>
      </c>
      <c r="CR1302" s="189">
        <f t="shared" si="870"/>
        <v>3.687E-2</v>
      </c>
      <c r="CS1302" s="189">
        <f t="shared" si="870"/>
        <v>3.687E-2</v>
      </c>
      <c r="CT1302" s="189">
        <f t="shared" si="871"/>
        <v>1.8599999999999998E-2</v>
      </c>
      <c r="CU1302" s="189">
        <f t="shared" si="872"/>
        <v>1.8600000000000001E-3</v>
      </c>
      <c r="CV1302" s="189">
        <f t="shared" si="872"/>
        <v>1.8600000000000001E-3</v>
      </c>
      <c r="CW1302" s="189">
        <f t="shared" si="873"/>
        <v>2.9999999999999997E-4</v>
      </c>
      <c r="CX1302" s="189">
        <f t="shared" si="874"/>
        <v>3.0000000000000001E-5</v>
      </c>
      <c r="CY1302" s="189">
        <f t="shared" si="874"/>
        <v>3.0000000000000001E-5</v>
      </c>
      <c r="CZ1302" s="195">
        <f t="shared" ref="CZ1302:CZ1365" si="876">CZ1301*EXP(-CT1302)+CN1302*CQ1302</f>
        <v>5.4909283223448524</v>
      </c>
      <c r="DA1302" s="195">
        <f t="shared" ref="DA1302:DA1365" si="877">DA1301*EXP(-CW1302)+CN1302*(1-CQ1302)</f>
        <v>272.22937511521832</v>
      </c>
      <c r="DB1302" s="195">
        <f t="shared" ref="DB1302:DB1365" si="878">DB1301*EXP(-CU1302)+CO1302*CR1302</f>
        <v>3.0901896995524454</v>
      </c>
      <c r="DC1302" s="195">
        <f t="shared" ref="DC1302:DC1365" si="879">DC1301*EXP(-CX1302)+CO1302*(1-CR1302)</f>
        <v>198.28430114942648</v>
      </c>
      <c r="DD1302" s="195">
        <f t="shared" ref="DD1302:DD1365" si="880">DD1301*EXP(-CV1302)+CP1302*CS1302</f>
        <v>2.921686186574274</v>
      </c>
      <c r="DE1302" s="195">
        <f t="shared" ref="DE1302:DE1365" si="881">DE1301*EXP(-CY1302)+CP1302*(1-CS1302)</f>
        <v>179.20335020705815</v>
      </c>
      <c r="DF1302" s="195">
        <f t="shared" ref="DF1302:DF1365" si="882">SUM(CZ1302:DE1302)</f>
        <v>661.2198306801746</v>
      </c>
    </row>
    <row r="1303" spans="89:110" x14ac:dyDescent="0.2">
      <c r="CK1303" s="189">
        <v>1301</v>
      </c>
      <c r="CL1303" s="190">
        <f>'Litter calculation'!G$30+CK1303</f>
        <v>43976</v>
      </c>
      <c r="CM1303" s="193">
        <f t="shared" si="875"/>
        <v>5</v>
      </c>
      <c r="CN1303" s="189">
        <f t="shared" si="866"/>
        <v>0.2</v>
      </c>
      <c r="CO1303" s="194">
        <f t="shared" si="867"/>
        <v>0.1</v>
      </c>
      <c r="CP1303" s="194">
        <f t="shared" si="868"/>
        <v>0.15</v>
      </c>
      <c r="CQ1303" s="189">
        <f t="shared" si="869"/>
        <v>0.36870000000000003</v>
      </c>
      <c r="CR1303" s="189">
        <f t="shared" ref="CR1303:CS1322" si="883">IF($CM1303=12,$D$50,IF($CM1303&lt;=2,$D$50,IF($CM1303&lt;=5,$D$52,IF($CM1303&lt;=8,$D$54,$D$56))))</f>
        <v>3.687E-2</v>
      </c>
      <c r="CS1303" s="189">
        <f t="shared" si="883"/>
        <v>3.687E-2</v>
      </c>
      <c r="CT1303" s="189">
        <f t="shared" si="871"/>
        <v>1.8599999999999998E-2</v>
      </c>
      <c r="CU1303" s="189">
        <f t="shared" ref="CU1303:CV1322" si="884">IF($CM1303=12,$D$58,IF($CM1303&lt;=2,$D$58,IF($CM1303&lt;=5,$D$60,IF($CM1303&lt;=8,$D$62,$D$64))))</f>
        <v>1.8600000000000001E-3</v>
      </c>
      <c r="CV1303" s="189">
        <f t="shared" si="884"/>
        <v>1.8600000000000001E-3</v>
      </c>
      <c r="CW1303" s="189">
        <f t="shared" si="873"/>
        <v>2.9999999999999997E-4</v>
      </c>
      <c r="CX1303" s="189">
        <f t="shared" ref="CX1303:CY1322" si="885">IF($CM1303=12,$D$66,IF($CM1303&lt;=2,$D$66,IF($CM1303&lt;=5,$D$68,IF($CM1303&lt;=8,$D$70,$D$72))))</f>
        <v>3.0000000000000001E-5</v>
      </c>
      <c r="CY1303" s="189">
        <f t="shared" si="885"/>
        <v>3.0000000000000001E-5</v>
      </c>
      <c r="CZ1303" s="195">
        <f t="shared" si="876"/>
        <v>5.4634810147233761</v>
      </c>
      <c r="DA1303" s="195">
        <f t="shared" si="877"/>
        <v>272.27397855178071</v>
      </c>
      <c r="DB1303" s="195">
        <f t="shared" si="878"/>
        <v>3.0881342888088068</v>
      </c>
      <c r="DC1303" s="195">
        <f t="shared" si="879"/>
        <v>198.37466570961905</v>
      </c>
      <c r="DD1303" s="195">
        <f t="shared" si="880"/>
        <v>2.9217874010680296</v>
      </c>
      <c r="DE1303" s="195">
        <f t="shared" si="881"/>
        <v>179.34244368719266</v>
      </c>
      <c r="DF1303" s="195">
        <f t="shared" si="882"/>
        <v>661.46449065319257</v>
      </c>
    </row>
    <row r="1304" spans="89:110" x14ac:dyDescent="0.2">
      <c r="CK1304" s="189">
        <v>1302</v>
      </c>
      <c r="CL1304" s="190">
        <f>'Litter calculation'!G$30+CK1304</f>
        <v>43977</v>
      </c>
      <c r="CM1304" s="193">
        <f t="shared" si="875"/>
        <v>5</v>
      </c>
      <c r="CN1304" s="189">
        <f t="shared" si="866"/>
        <v>0.2</v>
      </c>
      <c r="CO1304" s="194">
        <f t="shared" si="867"/>
        <v>0.1</v>
      </c>
      <c r="CP1304" s="194">
        <f t="shared" si="868"/>
        <v>0.15</v>
      </c>
      <c r="CQ1304" s="189">
        <f t="shared" si="869"/>
        <v>0.36870000000000003</v>
      </c>
      <c r="CR1304" s="189">
        <f t="shared" si="883"/>
        <v>3.687E-2</v>
      </c>
      <c r="CS1304" s="189">
        <f t="shared" si="883"/>
        <v>3.687E-2</v>
      </c>
      <c r="CT1304" s="189">
        <f t="shared" si="871"/>
        <v>1.8599999999999998E-2</v>
      </c>
      <c r="CU1304" s="189">
        <f t="shared" si="884"/>
        <v>1.8600000000000001E-3</v>
      </c>
      <c r="CV1304" s="189">
        <f t="shared" si="884"/>
        <v>1.8600000000000001E-3</v>
      </c>
      <c r="CW1304" s="189">
        <f t="shared" si="873"/>
        <v>2.9999999999999997E-4</v>
      </c>
      <c r="CX1304" s="189">
        <f t="shared" si="885"/>
        <v>3.0000000000000001E-5</v>
      </c>
      <c r="CY1304" s="189">
        <f t="shared" si="885"/>
        <v>3.0000000000000001E-5</v>
      </c>
      <c r="CZ1304" s="195">
        <f t="shared" si="876"/>
        <v>5.4365395084885932</v>
      </c>
      <c r="DA1304" s="195">
        <f t="shared" si="877"/>
        <v>272.31856860931907</v>
      </c>
      <c r="DB1304" s="195">
        <f t="shared" si="878"/>
        <v>3.0860826975759053</v>
      </c>
      <c r="DC1304" s="195">
        <f t="shared" si="879"/>
        <v>198.46502755891549</v>
      </c>
      <c r="DD1304" s="195">
        <f t="shared" si="880"/>
        <v>2.921888427477799</v>
      </c>
      <c r="DE1304" s="195">
        <f t="shared" si="881"/>
        <v>179.48153299458534</v>
      </c>
      <c r="DF1304" s="195">
        <f t="shared" si="882"/>
        <v>661.70963979636224</v>
      </c>
    </row>
    <row r="1305" spans="89:110" x14ac:dyDescent="0.2">
      <c r="CK1305" s="189">
        <v>1303</v>
      </c>
      <c r="CL1305" s="190">
        <f>'Litter calculation'!G$30+CK1305</f>
        <v>43978</v>
      </c>
      <c r="CM1305" s="193">
        <f t="shared" si="875"/>
        <v>5</v>
      </c>
      <c r="CN1305" s="189">
        <f t="shared" si="866"/>
        <v>0.2</v>
      </c>
      <c r="CO1305" s="194">
        <f t="shared" si="867"/>
        <v>0.1</v>
      </c>
      <c r="CP1305" s="194">
        <f t="shared" si="868"/>
        <v>0.15</v>
      </c>
      <c r="CQ1305" s="189">
        <f t="shared" si="869"/>
        <v>0.36870000000000003</v>
      </c>
      <c r="CR1305" s="189">
        <f t="shared" si="883"/>
        <v>3.687E-2</v>
      </c>
      <c r="CS1305" s="189">
        <f t="shared" si="883"/>
        <v>3.687E-2</v>
      </c>
      <c r="CT1305" s="189">
        <f t="shared" si="871"/>
        <v>1.8599999999999998E-2</v>
      </c>
      <c r="CU1305" s="189">
        <f t="shared" si="884"/>
        <v>1.8600000000000001E-3</v>
      </c>
      <c r="CV1305" s="189">
        <f t="shared" si="884"/>
        <v>1.8600000000000001E-3</v>
      </c>
      <c r="CW1305" s="189">
        <f t="shared" si="873"/>
        <v>2.9999999999999997E-4</v>
      </c>
      <c r="CX1305" s="189">
        <f t="shared" si="885"/>
        <v>3.0000000000000001E-5</v>
      </c>
      <c r="CY1305" s="189">
        <f t="shared" si="885"/>
        <v>3.0000000000000001E-5</v>
      </c>
      <c r="CZ1305" s="195">
        <f t="shared" si="876"/>
        <v>5.4100944826882884</v>
      </c>
      <c r="DA1305" s="195">
        <f t="shared" si="877"/>
        <v>272.36314529184654</v>
      </c>
      <c r="DB1305" s="195">
        <f t="shared" si="878"/>
        <v>3.0840349187560534</v>
      </c>
      <c r="DC1305" s="195">
        <f t="shared" si="879"/>
        <v>198.5553866973971</v>
      </c>
      <c r="DD1305" s="195">
        <f t="shared" si="880"/>
        <v>2.9219892661530933</v>
      </c>
      <c r="DE1305" s="195">
        <f t="shared" si="881"/>
        <v>179.62061812936139</v>
      </c>
      <c r="DF1305" s="195">
        <f t="shared" si="882"/>
        <v>661.9552687862024</v>
      </c>
    </row>
    <row r="1306" spans="89:110" x14ac:dyDescent="0.2">
      <c r="CK1306" s="189">
        <v>1304</v>
      </c>
      <c r="CL1306" s="190">
        <f>'Litter calculation'!G$30+CK1306</f>
        <v>43979</v>
      </c>
      <c r="CM1306" s="193">
        <f t="shared" si="875"/>
        <v>5</v>
      </c>
      <c r="CN1306" s="189">
        <f t="shared" si="866"/>
        <v>0.2</v>
      </c>
      <c r="CO1306" s="194">
        <f t="shared" si="867"/>
        <v>0.1</v>
      </c>
      <c r="CP1306" s="194">
        <f t="shared" si="868"/>
        <v>0.15</v>
      </c>
      <c r="CQ1306" s="189">
        <f t="shared" si="869"/>
        <v>0.36870000000000003</v>
      </c>
      <c r="CR1306" s="189">
        <f t="shared" si="883"/>
        <v>3.687E-2</v>
      </c>
      <c r="CS1306" s="189">
        <f t="shared" si="883"/>
        <v>3.687E-2</v>
      </c>
      <c r="CT1306" s="189">
        <f t="shared" si="871"/>
        <v>1.8599999999999998E-2</v>
      </c>
      <c r="CU1306" s="189">
        <f t="shared" si="884"/>
        <v>1.8600000000000001E-3</v>
      </c>
      <c r="CV1306" s="189">
        <f t="shared" si="884"/>
        <v>1.8600000000000001E-3</v>
      </c>
      <c r="CW1306" s="189">
        <f t="shared" si="873"/>
        <v>2.9999999999999997E-4</v>
      </c>
      <c r="CX1306" s="189">
        <f t="shared" si="885"/>
        <v>3.0000000000000001E-5</v>
      </c>
      <c r="CY1306" s="189">
        <f t="shared" si="885"/>
        <v>3.0000000000000001E-5</v>
      </c>
      <c r="CZ1306" s="195">
        <f t="shared" si="876"/>
        <v>5.3841367881375684</v>
      </c>
      <c r="DA1306" s="195">
        <f t="shared" si="877"/>
        <v>272.407708603375</v>
      </c>
      <c r="DB1306" s="195">
        <f t="shared" si="878"/>
        <v>3.0819909452647538</v>
      </c>
      <c r="DC1306" s="195">
        <f t="shared" si="879"/>
        <v>198.64574312514523</v>
      </c>
      <c r="DD1306" s="195">
        <f t="shared" si="880"/>
        <v>2.9220899174427744</v>
      </c>
      <c r="DE1306" s="195">
        <f t="shared" si="881"/>
        <v>179.75969909164598</v>
      </c>
      <c r="DF1306" s="195">
        <f t="shared" si="882"/>
        <v>662.20136847101139</v>
      </c>
    </row>
    <row r="1307" spans="89:110" x14ac:dyDescent="0.2">
      <c r="CK1307" s="189">
        <v>1305</v>
      </c>
      <c r="CL1307" s="190">
        <f>'Litter calculation'!G$30+CK1307</f>
        <v>43980</v>
      </c>
      <c r="CM1307" s="193">
        <f t="shared" si="875"/>
        <v>5</v>
      </c>
      <c r="CN1307" s="189">
        <f t="shared" si="866"/>
        <v>0.2</v>
      </c>
      <c r="CO1307" s="194">
        <f t="shared" si="867"/>
        <v>0.1</v>
      </c>
      <c r="CP1307" s="194">
        <f t="shared" si="868"/>
        <v>0.15</v>
      </c>
      <c r="CQ1307" s="189">
        <f t="shared" si="869"/>
        <v>0.36870000000000003</v>
      </c>
      <c r="CR1307" s="189">
        <f t="shared" si="883"/>
        <v>3.687E-2</v>
      </c>
      <c r="CS1307" s="189">
        <f t="shared" si="883"/>
        <v>3.687E-2</v>
      </c>
      <c r="CT1307" s="189">
        <f t="shared" si="871"/>
        <v>1.8599999999999998E-2</v>
      </c>
      <c r="CU1307" s="189">
        <f t="shared" si="884"/>
        <v>1.8600000000000001E-3</v>
      </c>
      <c r="CV1307" s="189">
        <f t="shared" si="884"/>
        <v>1.8600000000000001E-3</v>
      </c>
      <c r="CW1307" s="189">
        <f t="shared" si="873"/>
        <v>2.9999999999999997E-4</v>
      </c>
      <c r="CX1307" s="189">
        <f t="shared" si="885"/>
        <v>3.0000000000000001E-5</v>
      </c>
      <c r="CY1307" s="189">
        <f t="shared" si="885"/>
        <v>3.0000000000000001E-5</v>
      </c>
      <c r="CZ1307" s="195">
        <f t="shared" si="876"/>
        <v>5.358657444253522</v>
      </c>
      <c r="DA1307" s="195">
        <f t="shared" si="877"/>
        <v>272.45225854791516</v>
      </c>
      <c r="DB1307" s="195">
        <f t="shared" si="878"/>
        <v>3.0799507700306741</v>
      </c>
      <c r="DC1307" s="195">
        <f t="shared" si="879"/>
        <v>198.73609684224118</v>
      </c>
      <c r="DD1307" s="195">
        <f t="shared" si="880"/>
        <v>2.9221903816950552</v>
      </c>
      <c r="DE1307" s="195">
        <f t="shared" si="881"/>
        <v>179.89877588156432</v>
      </c>
      <c r="DF1307" s="195">
        <f t="shared" si="882"/>
        <v>662.44792986769994</v>
      </c>
    </row>
    <row r="1308" spans="89:110" x14ac:dyDescent="0.2">
      <c r="CK1308" s="189">
        <v>1306</v>
      </c>
      <c r="CL1308" s="190">
        <f>'Litter calculation'!G$30+CK1308</f>
        <v>43981</v>
      </c>
      <c r="CM1308" s="193">
        <f t="shared" si="875"/>
        <v>5</v>
      </c>
      <c r="CN1308" s="189">
        <f t="shared" si="866"/>
        <v>0.2</v>
      </c>
      <c r="CO1308" s="194">
        <f t="shared" si="867"/>
        <v>0.1</v>
      </c>
      <c r="CP1308" s="194">
        <f t="shared" si="868"/>
        <v>0.15</v>
      </c>
      <c r="CQ1308" s="189">
        <f t="shared" si="869"/>
        <v>0.36870000000000003</v>
      </c>
      <c r="CR1308" s="189">
        <f t="shared" si="883"/>
        <v>3.687E-2</v>
      </c>
      <c r="CS1308" s="189">
        <f t="shared" si="883"/>
        <v>3.687E-2</v>
      </c>
      <c r="CT1308" s="189">
        <f t="shared" si="871"/>
        <v>1.8599999999999998E-2</v>
      </c>
      <c r="CU1308" s="189">
        <f t="shared" si="884"/>
        <v>1.8600000000000001E-3</v>
      </c>
      <c r="CV1308" s="189">
        <f t="shared" si="884"/>
        <v>1.8600000000000001E-3</v>
      </c>
      <c r="CW1308" s="189">
        <f t="shared" si="873"/>
        <v>2.9999999999999997E-4</v>
      </c>
      <c r="CX1308" s="189">
        <f t="shared" si="885"/>
        <v>3.0000000000000001E-5</v>
      </c>
      <c r="CY1308" s="189">
        <f t="shared" si="885"/>
        <v>3.0000000000000001E-5</v>
      </c>
      <c r="CZ1308" s="195">
        <f t="shared" si="876"/>
        <v>5.3336476359482035</v>
      </c>
      <c r="DA1308" s="195">
        <f t="shared" si="877"/>
        <v>272.49679512947648</v>
      </c>
      <c r="DB1308" s="195">
        <f t="shared" si="878"/>
        <v>3.0779143859956215</v>
      </c>
      <c r="DC1308" s="195">
        <f t="shared" si="879"/>
        <v>198.82644784876626</v>
      </c>
      <c r="DD1308" s="195">
        <f t="shared" si="880"/>
        <v>2.9222906592575022</v>
      </c>
      <c r="DE1308" s="195">
        <f t="shared" si="881"/>
        <v>180.03784849924153</v>
      </c>
      <c r="DF1308" s="195">
        <f t="shared" si="882"/>
        <v>662.69494415868553</v>
      </c>
    </row>
    <row r="1309" spans="89:110" x14ac:dyDescent="0.2">
      <c r="CK1309" s="189">
        <v>1307</v>
      </c>
      <c r="CL1309" s="190">
        <f>'Litter calculation'!G$30+CK1309</f>
        <v>43982</v>
      </c>
      <c r="CM1309" s="193">
        <f t="shared" si="875"/>
        <v>5</v>
      </c>
      <c r="CN1309" s="189">
        <f t="shared" si="866"/>
        <v>0.2</v>
      </c>
      <c r="CO1309" s="194">
        <f t="shared" si="867"/>
        <v>0.1</v>
      </c>
      <c r="CP1309" s="194">
        <f t="shared" si="868"/>
        <v>0.15</v>
      </c>
      <c r="CQ1309" s="189">
        <f t="shared" si="869"/>
        <v>0.36870000000000003</v>
      </c>
      <c r="CR1309" s="189">
        <f t="shared" si="883"/>
        <v>3.687E-2</v>
      </c>
      <c r="CS1309" s="189">
        <f t="shared" si="883"/>
        <v>3.687E-2</v>
      </c>
      <c r="CT1309" s="189">
        <f t="shared" si="871"/>
        <v>1.8599999999999998E-2</v>
      </c>
      <c r="CU1309" s="189">
        <f t="shared" si="884"/>
        <v>1.8600000000000001E-3</v>
      </c>
      <c r="CV1309" s="189">
        <f t="shared" si="884"/>
        <v>1.8600000000000001E-3</v>
      </c>
      <c r="CW1309" s="189">
        <f t="shared" si="873"/>
        <v>2.9999999999999997E-4</v>
      </c>
      <c r="CX1309" s="189">
        <f t="shared" si="885"/>
        <v>3.0000000000000001E-5</v>
      </c>
      <c r="CY1309" s="189">
        <f t="shared" si="885"/>
        <v>3.0000000000000001E-5</v>
      </c>
      <c r="CZ1309" s="195">
        <f t="shared" si="876"/>
        <v>5.3090987105788807</v>
      </c>
      <c r="DA1309" s="195">
        <f t="shared" si="877"/>
        <v>272.54131835206726</v>
      </c>
      <c r="DB1309" s="195">
        <f t="shared" si="878"/>
        <v>3.07588178611452</v>
      </c>
      <c r="DC1309" s="195">
        <f t="shared" si="879"/>
        <v>198.91679614480182</v>
      </c>
      <c r="DD1309" s="195">
        <f t="shared" si="880"/>
        <v>2.9223907504770357</v>
      </c>
      <c r="DE1309" s="195">
        <f t="shared" si="881"/>
        <v>180.1769169448028</v>
      </c>
      <c r="DF1309" s="195">
        <f t="shared" si="882"/>
        <v>662.94240268884232</v>
      </c>
    </row>
    <row r="1310" spans="89:110" x14ac:dyDescent="0.2">
      <c r="CK1310" s="189">
        <v>1308</v>
      </c>
      <c r="CL1310" s="190">
        <f>'Litter calculation'!G$30+CK1310</f>
        <v>43983</v>
      </c>
      <c r="CM1310" s="193">
        <f t="shared" si="875"/>
        <v>6</v>
      </c>
      <c r="CN1310" s="189">
        <f t="shared" si="866"/>
        <v>0.06</v>
      </c>
      <c r="CO1310" s="194">
        <f t="shared" si="867"/>
        <v>0.02</v>
      </c>
      <c r="CP1310" s="194">
        <f t="shared" si="868"/>
        <v>0.04</v>
      </c>
      <c r="CQ1310" s="189">
        <f t="shared" si="869"/>
        <v>0.996</v>
      </c>
      <c r="CR1310" s="189">
        <f t="shared" si="883"/>
        <v>9.9599999999999994E-2</v>
      </c>
      <c r="CS1310" s="189">
        <f t="shared" si="883"/>
        <v>9.9599999999999994E-2</v>
      </c>
      <c r="CT1310" s="189">
        <f t="shared" si="871"/>
        <v>1.6999999999999999E-3</v>
      </c>
      <c r="CU1310" s="189">
        <f t="shared" si="884"/>
        <v>1.7000000000000001E-4</v>
      </c>
      <c r="CV1310" s="189">
        <f t="shared" si="884"/>
        <v>1.7000000000000001E-4</v>
      </c>
      <c r="CW1310" s="189">
        <f t="shared" si="873"/>
        <v>9.9999999999999995E-7</v>
      </c>
      <c r="CX1310" s="189">
        <f t="shared" si="885"/>
        <v>9.9999999999999995E-8</v>
      </c>
      <c r="CY1310" s="189">
        <f t="shared" si="885"/>
        <v>9.9999999999999995E-8</v>
      </c>
      <c r="CZ1310" s="195">
        <f t="shared" si="876"/>
        <v>5.359840910073113</v>
      </c>
      <c r="DA1310" s="195">
        <f t="shared" si="877"/>
        <v>272.5412858108852</v>
      </c>
      <c r="DB1310" s="195">
        <f t="shared" si="878"/>
        <v>3.0773509306548537</v>
      </c>
      <c r="DC1310" s="195">
        <f t="shared" si="879"/>
        <v>198.93478425312321</v>
      </c>
      <c r="DD1310" s="195">
        <f t="shared" si="880"/>
        <v>2.9258779862756081</v>
      </c>
      <c r="DE1310" s="195">
        <f t="shared" si="881"/>
        <v>180.212914927112</v>
      </c>
      <c r="DF1310" s="195">
        <f t="shared" si="882"/>
        <v>663.05205481812402</v>
      </c>
    </row>
    <row r="1311" spans="89:110" x14ac:dyDescent="0.2">
      <c r="CK1311" s="189">
        <v>1309</v>
      </c>
      <c r="CL1311" s="190">
        <f>'Litter calculation'!G$30+CK1311</f>
        <v>43984</v>
      </c>
      <c r="CM1311" s="193">
        <f t="shared" si="875"/>
        <v>6</v>
      </c>
      <c r="CN1311" s="189">
        <f t="shared" si="866"/>
        <v>0.06</v>
      </c>
      <c r="CO1311" s="194">
        <f t="shared" si="867"/>
        <v>0.02</v>
      </c>
      <c r="CP1311" s="194">
        <f t="shared" si="868"/>
        <v>0.04</v>
      </c>
      <c r="CQ1311" s="189">
        <f t="shared" si="869"/>
        <v>0.996</v>
      </c>
      <c r="CR1311" s="189">
        <f t="shared" si="883"/>
        <v>9.9599999999999994E-2</v>
      </c>
      <c r="CS1311" s="189">
        <f t="shared" si="883"/>
        <v>9.9599999999999994E-2</v>
      </c>
      <c r="CT1311" s="189">
        <f t="shared" si="871"/>
        <v>1.6999999999999999E-3</v>
      </c>
      <c r="CU1311" s="189">
        <f t="shared" si="884"/>
        <v>1.7000000000000001E-4</v>
      </c>
      <c r="CV1311" s="189">
        <f t="shared" si="884"/>
        <v>1.7000000000000001E-4</v>
      </c>
      <c r="CW1311" s="189">
        <f t="shared" si="873"/>
        <v>9.9999999999999995E-7</v>
      </c>
      <c r="CX1311" s="189">
        <f t="shared" si="885"/>
        <v>9.9999999999999995E-8</v>
      </c>
      <c r="CY1311" s="189">
        <f t="shared" si="885"/>
        <v>9.9999999999999995E-8</v>
      </c>
      <c r="CZ1311" s="195">
        <f t="shared" si="876"/>
        <v>5.4104969211091518</v>
      </c>
      <c r="DA1311" s="195">
        <f t="shared" si="877"/>
        <v>272.54125326973571</v>
      </c>
      <c r="DB1311" s="195">
        <f t="shared" si="878"/>
        <v>3.0788198254618435</v>
      </c>
      <c r="DC1311" s="195">
        <f t="shared" si="879"/>
        <v>198.95277235964579</v>
      </c>
      <c r="DD1311" s="195">
        <f t="shared" si="880"/>
        <v>2.9293646292944824</v>
      </c>
      <c r="DE1311" s="195">
        <f t="shared" si="881"/>
        <v>180.24891290582141</v>
      </c>
      <c r="DF1311" s="195">
        <f t="shared" si="882"/>
        <v>663.16161991106833</v>
      </c>
    </row>
    <row r="1312" spans="89:110" x14ac:dyDescent="0.2">
      <c r="CK1312" s="189">
        <v>1310</v>
      </c>
      <c r="CL1312" s="190">
        <f>'Litter calculation'!G$30+CK1312</f>
        <v>43985</v>
      </c>
      <c r="CM1312" s="193">
        <f t="shared" si="875"/>
        <v>6</v>
      </c>
      <c r="CN1312" s="189">
        <f t="shared" si="866"/>
        <v>0.06</v>
      </c>
      <c r="CO1312" s="194">
        <f t="shared" si="867"/>
        <v>0.02</v>
      </c>
      <c r="CP1312" s="194">
        <f t="shared" si="868"/>
        <v>0.04</v>
      </c>
      <c r="CQ1312" s="189">
        <f t="shared" si="869"/>
        <v>0.996</v>
      </c>
      <c r="CR1312" s="189">
        <f t="shared" si="883"/>
        <v>9.9599999999999994E-2</v>
      </c>
      <c r="CS1312" s="189">
        <f t="shared" si="883"/>
        <v>9.9599999999999994E-2</v>
      </c>
      <c r="CT1312" s="189">
        <f t="shared" si="871"/>
        <v>1.6999999999999999E-3</v>
      </c>
      <c r="CU1312" s="189">
        <f t="shared" si="884"/>
        <v>1.7000000000000001E-4</v>
      </c>
      <c r="CV1312" s="189">
        <f t="shared" si="884"/>
        <v>1.7000000000000001E-4</v>
      </c>
      <c r="CW1312" s="189">
        <f t="shared" si="873"/>
        <v>9.9999999999999995E-7</v>
      </c>
      <c r="CX1312" s="189">
        <f t="shared" si="885"/>
        <v>9.9999999999999995E-8</v>
      </c>
      <c r="CY1312" s="189">
        <f t="shared" si="885"/>
        <v>9.9999999999999995E-8</v>
      </c>
      <c r="CZ1312" s="195">
        <f t="shared" si="876"/>
        <v>5.461066890082904</v>
      </c>
      <c r="DA1312" s="195">
        <f t="shared" si="877"/>
        <v>272.54122072861873</v>
      </c>
      <c r="DB1312" s="195">
        <f t="shared" si="878"/>
        <v>3.0802884705779405</v>
      </c>
      <c r="DC1312" s="195">
        <f t="shared" si="879"/>
        <v>198.97076046436956</v>
      </c>
      <c r="DD1312" s="195">
        <f t="shared" si="880"/>
        <v>2.9328506796344227</v>
      </c>
      <c r="DE1312" s="195">
        <f t="shared" si="881"/>
        <v>180.28491088093102</v>
      </c>
      <c r="DF1312" s="195">
        <f t="shared" si="882"/>
        <v>663.27109811421462</v>
      </c>
    </row>
    <row r="1313" spans="89:110" x14ac:dyDescent="0.2">
      <c r="CK1313" s="189">
        <v>1311</v>
      </c>
      <c r="CL1313" s="190">
        <f>'Litter calculation'!G$30+CK1313</f>
        <v>43986</v>
      </c>
      <c r="CM1313" s="193">
        <f t="shared" si="875"/>
        <v>6</v>
      </c>
      <c r="CN1313" s="189">
        <f t="shared" si="866"/>
        <v>0.06</v>
      </c>
      <c r="CO1313" s="194">
        <f t="shared" si="867"/>
        <v>0.02</v>
      </c>
      <c r="CP1313" s="194">
        <f t="shared" si="868"/>
        <v>0.04</v>
      </c>
      <c r="CQ1313" s="189">
        <f t="shared" si="869"/>
        <v>0.996</v>
      </c>
      <c r="CR1313" s="189">
        <f t="shared" si="883"/>
        <v>9.9599999999999994E-2</v>
      </c>
      <c r="CS1313" s="189">
        <f t="shared" si="883"/>
        <v>9.9599999999999994E-2</v>
      </c>
      <c r="CT1313" s="189">
        <f t="shared" si="871"/>
        <v>1.6999999999999999E-3</v>
      </c>
      <c r="CU1313" s="189">
        <f t="shared" si="884"/>
        <v>1.7000000000000001E-4</v>
      </c>
      <c r="CV1313" s="189">
        <f t="shared" si="884"/>
        <v>1.7000000000000001E-4</v>
      </c>
      <c r="CW1313" s="189">
        <f t="shared" si="873"/>
        <v>9.9999999999999995E-7</v>
      </c>
      <c r="CX1313" s="189">
        <f t="shared" si="885"/>
        <v>9.9999999999999995E-8</v>
      </c>
      <c r="CY1313" s="189">
        <f t="shared" si="885"/>
        <v>9.9999999999999995E-8</v>
      </c>
      <c r="CZ1313" s="195">
        <f t="shared" si="876"/>
        <v>5.5115509631416151</v>
      </c>
      <c r="DA1313" s="195">
        <f t="shared" si="877"/>
        <v>272.54118818753432</v>
      </c>
      <c r="DB1313" s="195">
        <f t="shared" si="878"/>
        <v>3.0817568660455885</v>
      </c>
      <c r="DC1313" s="195">
        <f t="shared" si="879"/>
        <v>198.98874856729452</v>
      </c>
      <c r="DD1313" s="195">
        <f t="shared" si="880"/>
        <v>2.9363361373961756</v>
      </c>
      <c r="DE1313" s="195">
        <f t="shared" si="881"/>
        <v>180.32090885244082</v>
      </c>
      <c r="DF1313" s="195">
        <f t="shared" si="882"/>
        <v>663.38048957385297</v>
      </c>
    </row>
    <row r="1314" spans="89:110" x14ac:dyDescent="0.2">
      <c r="CK1314" s="189">
        <v>1312</v>
      </c>
      <c r="CL1314" s="190">
        <f>'Litter calculation'!G$30+CK1314</f>
        <v>43987</v>
      </c>
      <c r="CM1314" s="193">
        <f t="shared" si="875"/>
        <v>6</v>
      </c>
      <c r="CN1314" s="189">
        <f t="shared" si="866"/>
        <v>0.06</v>
      </c>
      <c r="CO1314" s="194">
        <f t="shared" si="867"/>
        <v>0.02</v>
      </c>
      <c r="CP1314" s="194">
        <f t="shared" si="868"/>
        <v>0.04</v>
      </c>
      <c r="CQ1314" s="189">
        <f t="shared" si="869"/>
        <v>0.996</v>
      </c>
      <c r="CR1314" s="189">
        <f t="shared" si="883"/>
        <v>9.9599999999999994E-2</v>
      </c>
      <c r="CS1314" s="189">
        <f t="shared" si="883"/>
        <v>9.9599999999999994E-2</v>
      </c>
      <c r="CT1314" s="189">
        <f t="shared" si="871"/>
        <v>1.6999999999999999E-3</v>
      </c>
      <c r="CU1314" s="189">
        <f t="shared" si="884"/>
        <v>1.7000000000000001E-4</v>
      </c>
      <c r="CV1314" s="189">
        <f t="shared" si="884"/>
        <v>1.7000000000000001E-4</v>
      </c>
      <c r="CW1314" s="189">
        <f t="shared" si="873"/>
        <v>9.9999999999999995E-7</v>
      </c>
      <c r="CX1314" s="189">
        <f t="shared" si="885"/>
        <v>9.9999999999999995E-8</v>
      </c>
      <c r="CY1314" s="189">
        <f t="shared" si="885"/>
        <v>9.9999999999999995E-8</v>
      </c>
      <c r="CZ1314" s="195">
        <f t="shared" si="876"/>
        <v>5.5619492861842916</v>
      </c>
      <c r="DA1314" s="195">
        <f t="shared" si="877"/>
        <v>272.54115564648242</v>
      </c>
      <c r="DB1314" s="195">
        <f t="shared" si="878"/>
        <v>3.0832250119072242</v>
      </c>
      <c r="DC1314" s="195">
        <f t="shared" si="879"/>
        <v>199.00673666842067</v>
      </c>
      <c r="DD1314" s="195">
        <f t="shared" si="880"/>
        <v>2.9398210026804712</v>
      </c>
      <c r="DE1314" s="195">
        <f t="shared" si="881"/>
        <v>180.35690682035084</v>
      </c>
      <c r="DF1314" s="195">
        <f t="shared" si="882"/>
        <v>663.48979443602593</v>
      </c>
    </row>
    <row r="1315" spans="89:110" x14ac:dyDescent="0.2">
      <c r="CK1315" s="189">
        <v>1313</v>
      </c>
      <c r="CL1315" s="190">
        <f>'Litter calculation'!G$30+CK1315</f>
        <v>43988</v>
      </c>
      <c r="CM1315" s="193">
        <f t="shared" si="875"/>
        <v>6</v>
      </c>
      <c r="CN1315" s="189">
        <f t="shared" si="866"/>
        <v>0.06</v>
      </c>
      <c r="CO1315" s="194">
        <f t="shared" si="867"/>
        <v>0.02</v>
      </c>
      <c r="CP1315" s="194">
        <f t="shared" si="868"/>
        <v>0.04</v>
      </c>
      <c r="CQ1315" s="189">
        <f t="shared" si="869"/>
        <v>0.996</v>
      </c>
      <c r="CR1315" s="189">
        <f t="shared" si="883"/>
        <v>9.9599999999999994E-2</v>
      </c>
      <c r="CS1315" s="189">
        <f t="shared" si="883"/>
        <v>9.9599999999999994E-2</v>
      </c>
      <c r="CT1315" s="189">
        <f t="shared" si="871"/>
        <v>1.6999999999999999E-3</v>
      </c>
      <c r="CU1315" s="189">
        <f t="shared" si="884"/>
        <v>1.7000000000000001E-4</v>
      </c>
      <c r="CV1315" s="189">
        <f t="shared" si="884"/>
        <v>1.7000000000000001E-4</v>
      </c>
      <c r="CW1315" s="189">
        <f t="shared" si="873"/>
        <v>9.9999999999999995E-7</v>
      </c>
      <c r="CX1315" s="189">
        <f t="shared" si="885"/>
        <v>9.9999999999999995E-8</v>
      </c>
      <c r="CY1315" s="189">
        <f t="shared" si="885"/>
        <v>9.9999999999999995E-8</v>
      </c>
      <c r="CZ1315" s="195">
        <f t="shared" si="876"/>
        <v>5.6122620048621226</v>
      </c>
      <c r="DA1315" s="195">
        <f t="shared" si="877"/>
        <v>272.54112310546304</v>
      </c>
      <c r="DB1315" s="195">
        <f t="shared" si="878"/>
        <v>3.0846929082052768</v>
      </c>
      <c r="DC1315" s="195">
        <f t="shared" si="879"/>
        <v>199.02472476774801</v>
      </c>
      <c r="DD1315" s="195">
        <f t="shared" si="880"/>
        <v>2.9433052755880218</v>
      </c>
      <c r="DE1315" s="195">
        <f t="shared" si="881"/>
        <v>180.39290478466106</v>
      </c>
      <c r="DF1315" s="195">
        <f t="shared" si="882"/>
        <v>663.59901284652756</v>
      </c>
    </row>
    <row r="1316" spans="89:110" x14ac:dyDescent="0.2">
      <c r="CK1316" s="189">
        <v>1314</v>
      </c>
      <c r="CL1316" s="190">
        <f>'Litter calculation'!G$30+CK1316</f>
        <v>43989</v>
      </c>
      <c r="CM1316" s="193">
        <f t="shared" si="875"/>
        <v>6</v>
      </c>
      <c r="CN1316" s="189">
        <f t="shared" si="866"/>
        <v>0.06</v>
      </c>
      <c r="CO1316" s="194">
        <f t="shared" si="867"/>
        <v>0.02</v>
      </c>
      <c r="CP1316" s="194">
        <f t="shared" si="868"/>
        <v>0.04</v>
      </c>
      <c r="CQ1316" s="189">
        <f t="shared" si="869"/>
        <v>0.996</v>
      </c>
      <c r="CR1316" s="189">
        <f t="shared" si="883"/>
        <v>9.9599999999999994E-2</v>
      </c>
      <c r="CS1316" s="189">
        <f t="shared" si="883"/>
        <v>9.9599999999999994E-2</v>
      </c>
      <c r="CT1316" s="189">
        <f t="shared" si="871"/>
        <v>1.6999999999999999E-3</v>
      </c>
      <c r="CU1316" s="189">
        <f t="shared" si="884"/>
        <v>1.7000000000000001E-4</v>
      </c>
      <c r="CV1316" s="189">
        <f t="shared" si="884"/>
        <v>1.7000000000000001E-4</v>
      </c>
      <c r="CW1316" s="189">
        <f t="shared" si="873"/>
        <v>9.9999999999999995E-7</v>
      </c>
      <c r="CX1316" s="189">
        <f t="shared" si="885"/>
        <v>9.9999999999999995E-8</v>
      </c>
      <c r="CY1316" s="189">
        <f t="shared" si="885"/>
        <v>9.9999999999999995E-8</v>
      </c>
      <c r="CZ1316" s="195">
        <f t="shared" si="876"/>
        <v>5.6624892645788991</v>
      </c>
      <c r="DA1316" s="195">
        <f t="shared" si="877"/>
        <v>272.54109056447624</v>
      </c>
      <c r="DB1316" s="195">
        <f t="shared" si="878"/>
        <v>3.0861605549821687</v>
      </c>
      <c r="DC1316" s="195">
        <f t="shared" si="879"/>
        <v>199.04271286527654</v>
      </c>
      <c r="DD1316" s="195">
        <f t="shared" si="880"/>
        <v>2.9467889562195229</v>
      </c>
      <c r="DE1316" s="195">
        <f t="shared" si="881"/>
        <v>180.42890274537149</v>
      </c>
      <c r="DF1316" s="195">
        <f t="shared" si="882"/>
        <v>663.70814495090485</v>
      </c>
    </row>
    <row r="1317" spans="89:110" x14ac:dyDescent="0.2">
      <c r="CK1317" s="189">
        <v>1315</v>
      </c>
      <c r="CL1317" s="190">
        <f>'Litter calculation'!G$30+CK1317</f>
        <v>43990</v>
      </c>
      <c r="CM1317" s="193">
        <f t="shared" si="875"/>
        <v>6</v>
      </c>
      <c r="CN1317" s="189">
        <f t="shared" si="866"/>
        <v>0.06</v>
      </c>
      <c r="CO1317" s="194">
        <f t="shared" si="867"/>
        <v>0.02</v>
      </c>
      <c r="CP1317" s="194">
        <f t="shared" si="868"/>
        <v>0.04</v>
      </c>
      <c r="CQ1317" s="189">
        <f t="shared" si="869"/>
        <v>0.996</v>
      </c>
      <c r="CR1317" s="189">
        <f t="shared" si="883"/>
        <v>9.9599999999999994E-2</v>
      </c>
      <c r="CS1317" s="189">
        <f t="shared" si="883"/>
        <v>9.9599999999999994E-2</v>
      </c>
      <c r="CT1317" s="189">
        <f t="shared" si="871"/>
        <v>1.6999999999999999E-3</v>
      </c>
      <c r="CU1317" s="189">
        <f t="shared" si="884"/>
        <v>1.7000000000000001E-4</v>
      </c>
      <c r="CV1317" s="189">
        <f t="shared" si="884"/>
        <v>1.7000000000000001E-4</v>
      </c>
      <c r="CW1317" s="189">
        <f t="shared" si="873"/>
        <v>9.9999999999999995E-7</v>
      </c>
      <c r="CX1317" s="189">
        <f t="shared" si="885"/>
        <v>9.9999999999999995E-8</v>
      </c>
      <c r="CY1317" s="189">
        <f t="shared" si="885"/>
        <v>9.9999999999999995E-8</v>
      </c>
      <c r="CZ1317" s="195">
        <f t="shared" si="876"/>
        <v>5.7126312104914367</v>
      </c>
      <c r="DA1317" s="195">
        <f t="shared" si="877"/>
        <v>272.54105802352194</v>
      </c>
      <c r="DB1317" s="195">
        <f t="shared" si="878"/>
        <v>3.0876279522803145</v>
      </c>
      <c r="DC1317" s="195">
        <f t="shared" si="879"/>
        <v>199.06070096100626</v>
      </c>
      <c r="DD1317" s="195">
        <f t="shared" si="880"/>
        <v>2.950272044675653</v>
      </c>
      <c r="DE1317" s="195">
        <f t="shared" si="881"/>
        <v>180.46490070248211</v>
      </c>
      <c r="DF1317" s="195">
        <f t="shared" si="882"/>
        <v>663.81719089445778</v>
      </c>
    </row>
    <row r="1318" spans="89:110" x14ac:dyDescent="0.2">
      <c r="CK1318" s="189">
        <v>1316</v>
      </c>
      <c r="CL1318" s="190">
        <f>'Litter calculation'!G$30+CK1318</f>
        <v>43991</v>
      </c>
      <c r="CM1318" s="193">
        <f t="shared" si="875"/>
        <v>6</v>
      </c>
      <c r="CN1318" s="189">
        <f t="shared" si="866"/>
        <v>0.06</v>
      </c>
      <c r="CO1318" s="194">
        <f t="shared" si="867"/>
        <v>0.02</v>
      </c>
      <c r="CP1318" s="194">
        <f t="shared" si="868"/>
        <v>0.04</v>
      </c>
      <c r="CQ1318" s="189">
        <f t="shared" si="869"/>
        <v>0.996</v>
      </c>
      <c r="CR1318" s="189">
        <f t="shared" si="883"/>
        <v>9.9599999999999994E-2</v>
      </c>
      <c r="CS1318" s="189">
        <f t="shared" si="883"/>
        <v>9.9599999999999994E-2</v>
      </c>
      <c r="CT1318" s="189">
        <f t="shared" si="871"/>
        <v>1.6999999999999999E-3</v>
      </c>
      <c r="CU1318" s="189">
        <f t="shared" si="884"/>
        <v>1.7000000000000001E-4</v>
      </c>
      <c r="CV1318" s="189">
        <f t="shared" si="884"/>
        <v>1.7000000000000001E-4</v>
      </c>
      <c r="CW1318" s="189">
        <f t="shared" si="873"/>
        <v>9.9999999999999995E-7</v>
      </c>
      <c r="CX1318" s="189">
        <f t="shared" si="885"/>
        <v>9.9999999999999995E-8</v>
      </c>
      <c r="CY1318" s="189">
        <f t="shared" si="885"/>
        <v>9.9999999999999995E-8</v>
      </c>
      <c r="CZ1318" s="195">
        <f t="shared" si="876"/>
        <v>5.7626879875099952</v>
      </c>
      <c r="DA1318" s="195">
        <f t="shared" si="877"/>
        <v>272.54102548260022</v>
      </c>
      <c r="DB1318" s="195">
        <f t="shared" si="878"/>
        <v>3.0890951001421225</v>
      </c>
      <c r="DC1318" s="195">
        <f t="shared" si="879"/>
        <v>199.07868905493717</v>
      </c>
      <c r="DD1318" s="195">
        <f t="shared" si="880"/>
        <v>2.9537545410570734</v>
      </c>
      <c r="DE1318" s="195">
        <f t="shared" si="881"/>
        <v>180.50089865599296</v>
      </c>
      <c r="DF1318" s="195">
        <f t="shared" si="882"/>
        <v>663.92615082223961</v>
      </c>
    </row>
    <row r="1319" spans="89:110" x14ac:dyDescent="0.2">
      <c r="CK1319" s="189">
        <v>1317</v>
      </c>
      <c r="CL1319" s="190">
        <f>'Litter calculation'!G$30+CK1319</f>
        <v>43992</v>
      </c>
      <c r="CM1319" s="193">
        <f t="shared" si="875"/>
        <v>6</v>
      </c>
      <c r="CN1319" s="189">
        <f t="shared" si="866"/>
        <v>0.06</v>
      </c>
      <c r="CO1319" s="194">
        <f t="shared" si="867"/>
        <v>0.02</v>
      </c>
      <c r="CP1319" s="194">
        <f t="shared" si="868"/>
        <v>0.04</v>
      </c>
      <c r="CQ1319" s="189">
        <f t="shared" si="869"/>
        <v>0.996</v>
      </c>
      <c r="CR1319" s="189">
        <f t="shared" si="883"/>
        <v>9.9599999999999994E-2</v>
      </c>
      <c r="CS1319" s="189">
        <f t="shared" si="883"/>
        <v>9.9599999999999994E-2</v>
      </c>
      <c r="CT1319" s="189">
        <f t="shared" si="871"/>
        <v>1.6999999999999999E-3</v>
      </c>
      <c r="CU1319" s="189">
        <f t="shared" si="884"/>
        <v>1.7000000000000001E-4</v>
      </c>
      <c r="CV1319" s="189">
        <f t="shared" si="884"/>
        <v>1.7000000000000001E-4</v>
      </c>
      <c r="CW1319" s="189">
        <f t="shared" si="873"/>
        <v>9.9999999999999995E-7</v>
      </c>
      <c r="CX1319" s="189">
        <f t="shared" si="885"/>
        <v>9.9999999999999995E-8</v>
      </c>
      <c r="CY1319" s="189">
        <f t="shared" si="885"/>
        <v>9.9999999999999995E-8</v>
      </c>
      <c r="CZ1319" s="195">
        <f t="shared" si="876"/>
        <v>5.8126597402986935</v>
      </c>
      <c r="DA1319" s="195">
        <f t="shared" si="877"/>
        <v>272.54099294171101</v>
      </c>
      <c r="DB1319" s="195">
        <f t="shared" si="878"/>
        <v>3.090561998609993</v>
      </c>
      <c r="DC1319" s="195">
        <f t="shared" si="879"/>
        <v>199.09667714706927</v>
      </c>
      <c r="DD1319" s="195">
        <f t="shared" si="880"/>
        <v>2.957236445464428</v>
      </c>
      <c r="DE1319" s="195">
        <f t="shared" si="881"/>
        <v>180.53689660590399</v>
      </c>
      <c r="DF1319" s="195">
        <f t="shared" si="882"/>
        <v>664.03502487905735</v>
      </c>
    </row>
    <row r="1320" spans="89:110" x14ac:dyDescent="0.2">
      <c r="CK1320" s="189">
        <v>1318</v>
      </c>
      <c r="CL1320" s="190">
        <f>'Litter calculation'!G$30+CK1320</f>
        <v>43993</v>
      </c>
      <c r="CM1320" s="193">
        <f t="shared" si="875"/>
        <v>6</v>
      </c>
      <c r="CN1320" s="189">
        <f t="shared" si="866"/>
        <v>0.06</v>
      </c>
      <c r="CO1320" s="194">
        <f t="shared" si="867"/>
        <v>0.02</v>
      </c>
      <c r="CP1320" s="194">
        <f t="shared" si="868"/>
        <v>0.04</v>
      </c>
      <c r="CQ1320" s="189">
        <f t="shared" si="869"/>
        <v>0.996</v>
      </c>
      <c r="CR1320" s="189">
        <f t="shared" si="883"/>
        <v>9.9599999999999994E-2</v>
      </c>
      <c r="CS1320" s="189">
        <f t="shared" si="883"/>
        <v>9.9599999999999994E-2</v>
      </c>
      <c r="CT1320" s="189">
        <f t="shared" si="871"/>
        <v>1.6999999999999999E-3</v>
      </c>
      <c r="CU1320" s="189">
        <f t="shared" si="884"/>
        <v>1.7000000000000001E-4</v>
      </c>
      <c r="CV1320" s="189">
        <f t="shared" si="884"/>
        <v>1.7000000000000001E-4</v>
      </c>
      <c r="CW1320" s="189">
        <f t="shared" si="873"/>
        <v>9.9999999999999995E-7</v>
      </c>
      <c r="CX1320" s="189">
        <f t="shared" si="885"/>
        <v>9.9999999999999995E-8</v>
      </c>
      <c r="CY1320" s="189">
        <f t="shared" si="885"/>
        <v>9.9999999999999995E-8</v>
      </c>
      <c r="CZ1320" s="195">
        <f t="shared" si="876"/>
        <v>5.8625466132759332</v>
      </c>
      <c r="DA1320" s="195">
        <f t="shared" si="877"/>
        <v>272.54096040085437</v>
      </c>
      <c r="DB1320" s="195">
        <f t="shared" si="878"/>
        <v>3.0920286477263197</v>
      </c>
      <c r="DC1320" s="195">
        <f t="shared" si="879"/>
        <v>199.11466523740256</v>
      </c>
      <c r="DD1320" s="195">
        <f t="shared" si="880"/>
        <v>2.9607177579983444</v>
      </c>
      <c r="DE1320" s="195">
        <f t="shared" si="881"/>
        <v>180.57289455221522</v>
      </c>
      <c r="DF1320" s="195">
        <f t="shared" si="882"/>
        <v>664.14381320947268</v>
      </c>
    </row>
    <row r="1321" spans="89:110" x14ac:dyDescent="0.2">
      <c r="CK1321" s="189">
        <v>1319</v>
      </c>
      <c r="CL1321" s="190">
        <f>'Litter calculation'!G$30+CK1321</f>
        <v>43994</v>
      </c>
      <c r="CM1321" s="193">
        <f t="shared" si="875"/>
        <v>6</v>
      </c>
      <c r="CN1321" s="189">
        <f t="shared" si="866"/>
        <v>0.06</v>
      </c>
      <c r="CO1321" s="194">
        <f t="shared" si="867"/>
        <v>0.02</v>
      </c>
      <c r="CP1321" s="194">
        <f t="shared" si="868"/>
        <v>0.04</v>
      </c>
      <c r="CQ1321" s="189">
        <f t="shared" si="869"/>
        <v>0.996</v>
      </c>
      <c r="CR1321" s="189">
        <f t="shared" si="883"/>
        <v>9.9599999999999994E-2</v>
      </c>
      <c r="CS1321" s="189">
        <f t="shared" si="883"/>
        <v>9.9599999999999994E-2</v>
      </c>
      <c r="CT1321" s="189">
        <f t="shared" si="871"/>
        <v>1.6999999999999999E-3</v>
      </c>
      <c r="CU1321" s="189">
        <f t="shared" si="884"/>
        <v>1.7000000000000001E-4</v>
      </c>
      <c r="CV1321" s="189">
        <f t="shared" si="884"/>
        <v>1.7000000000000001E-4</v>
      </c>
      <c r="CW1321" s="189">
        <f t="shared" si="873"/>
        <v>9.9999999999999995E-7</v>
      </c>
      <c r="CX1321" s="189">
        <f t="shared" si="885"/>
        <v>9.9999999999999995E-8</v>
      </c>
      <c r="CY1321" s="189">
        <f t="shared" si="885"/>
        <v>9.9999999999999995E-8</v>
      </c>
      <c r="CZ1321" s="195">
        <f t="shared" si="876"/>
        <v>5.9123487506148109</v>
      </c>
      <c r="DA1321" s="195">
        <f t="shared" si="877"/>
        <v>272.54092786003025</v>
      </c>
      <c r="DB1321" s="195">
        <f t="shared" si="878"/>
        <v>3.0934950475334881</v>
      </c>
      <c r="DC1321" s="195">
        <f t="shared" si="879"/>
        <v>199.13265332593704</v>
      </c>
      <c r="DD1321" s="195">
        <f t="shared" si="880"/>
        <v>2.9641984787594318</v>
      </c>
      <c r="DE1321" s="195">
        <f t="shared" si="881"/>
        <v>180.60889249492666</v>
      </c>
      <c r="DF1321" s="195">
        <f t="shared" si="882"/>
        <v>664.25251595780173</v>
      </c>
    </row>
    <row r="1322" spans="89:110" x14ac:dyDescent="0.2">
      <c r="CK1322" s="189">
        <v>1320</v>
      </c>
      <c r="CL1322" s="190">
        <f>'Litter calculation'!G$30+CK1322</f>
        <v>43995</v>
      </c>
      <c r="CM1322" s="193">
        <f t="shared" si="875"/>
        <v>6</v>
      </c>
      <c r="CN1322" s="189">
        <f t="shared" si="866"/>
        <v>0.06</v>
      </c>
      <c r="CO1322" s="194">
        <f t="shared" si="867"/>
        <v>0.02</v>
      </c>
      <c r="CP1322" s="194">
        <f t="shared" si="868"/>
        <v>0.04</v>
      </c>
      <c r="CQ1322" s="189">
        <f t="shared" si="869"/>
        <v>0.996</v>
      </c>
      <c r="CR1322" s="189">
        <f t="shared" si="883"/>
        <v>9.9599999999999994E-2</v>
      </c>
      <c r="CS1322" s="189">
        <f t="shared" si="883"/>
        <v>9.9599999999999994E-2</v>
      </c>
      <c r="CT1322" s="189">
        <f t="shared" si="871"/>
        <v>1.6999999999999999E-3</v>
      </c>
      <c r="CU1322" s="189">
        <f t="shared" si="884"/>
        <v>1.7000000000000001E-4</v>
      </c>
      <c r="CV1322" s="189">
        <f t="shared" si="884"/>
        <v>1.7000000000000001E-4</v>
      </c>
      <c r="CW1322" s="189">
        <f t="shared" si="873"/>
        <v>9.9999999999999995E-7</v>
      </c>
      <c r="CX1322" s="189">
        <f t="shared" si="885"/>
        <v>9.9999999999999995E-8</v>
      </c>
      <c r="CY1322" s="189">
        <f t="shared" si="885"/>
        <v>9.9999999999999995E-8</v>
      </c>
      <c r="CZ1322" s="195">
        <f t="shared" si="876"/>
        <v>5.9620662962435391</v>
      </c>
      <c r="DA1322" s="195">
        <f t="shared" si="877"/>
        <v>272.5408953192387</v>
      </c>
      <c r="DB1322" s="195">
        <f t="shared" si="878"/>
        <v>3.0949611980738778</v>
      </c>
      <c r="DC1322" s="195">
        <f t="shared" si="879"/>
        <v>199.15064141267271</v>
      </c>
      <c r="DD1322" s="195">
        <f t="shared" si="880"/>
        <v>2.9676786078482835</v>
      </c>
      <c r="DE1322" s="195">
        <f t="shared" si="881"/>
        <v>180.6448904340383</v>
      </c>
      <c r="DF1322" s="195">
        <f t="shared" si="882"/>
        <v>664.3611332681154</v>
      </c>
    </row>
    <row r="1323" spans="89:110" x14ac:dyDescent="0.2">
      <c r="CK1323" s="189">
        <v>1321</v>
      </c>
      <c r="CL1323" s="190">
        <f>'Litter calculation'!G$30+CK1323</f>
        <v>43996</v>
      </c>
      <c r="CM1323" s="193">
        <f t="shared" si="875"/>
        <v>6</v>
      </c>
      <c r="CN1323" s="189">
        <f t="shared" si="866"/>
        <v>0.06</v>
      </c>
      <c r="CO1323" s="194">
        <f t="shared" si="867"/>
        <v>0.02</v>
      </c>
      <c r="CP1323" s="194">
        <f t="shared" si="868"/>
        <v>0.04</v>
      </c>
      <c r="CQ1323" s="189">
        <f t="shared" si="869"/>
        <v>0.996</v>
      </c>
      <c r="CR1323" s="189">
        <f t="shared" ref="CR1323:CS1342" si="886">IF($CM1323=12,$D$50,IF($CM1323&lt;=2,$D$50,IF($CM1323&lt;=5,$D$52,IF($CM1323&lt;=8,$D$54,$D$56))))</f>
        <v>9.9599999999999994E-2</v>
      </c>
      <c r="CS1323" s="189">
        <f t="shared" si="886"/>
        <v>9.9599999999999994E-2</v>
      </c>
      <c r="CT1323" s="189">
        <f t="shared" si="871"/>
        <v>1.6999999999999999E-3</v>
      </c>
      <c r="CU1323" s="189">
        <f t="shared" ref="CU1323:CV1342" si="887">IF($CM1323=12,$D$58,IF($CM1323&lt;=2,$D$58,IF($CM1323&lt;=5,$D$60,IF($CM1323&lt;=8,$D$62,$D$64))))</f>
        <v>1.7000000000000001E-4</v>
      </c>
      <c r="CV1323" s="189">
        <f t="shared" si="887"/>
        <v>1.7000000000000001E-4</v>
      </c>
      <c r="CW1323" s="189">
        <f t="shared" si="873"/>
        <v>9.9999999999999995E-7</v>
      </c>
      <c r="CX1323" s="189">
        <f t="shared" ref="CX1323:CY1342" si="888">IF($CM1323=12,$D$66,IF($CM1323&lt;=2,$D$66,IF($CM1323&lt;=5,$D$68,IF($CM1323&lt;=8,$D$70,$D$72))))</f>
        <v>9.9999999999999995E-8</v>
      </c>
      <c r="CY1323" s="189">
        <f t="shared" si="888"/>
        <v>9.9999999999999995E-8</v>
      </c>
      <c r="CZ1323" s="195">
        <f t="shared" si="876"/>
        <v>6.0116993938458583</v>
      </c>
      <c r="DA1323" s="195">
        <f t="shared" si="877"/>
        <v>272.54086277847966</v>
      </c>
      <c r="DB1323" s="195">
        <f t="shared" si="878"/>
        <v>3.0964270993898602</v>
      </c>
      <c r="DC1323" s="195">
        <f t="shared" si="879"/>
        <v>199.16862949760957</v>
      </c>
      <c r="DD1323" s="195">
        <f t="shared" si="880"/>
        <v>2.9711581453654752</v>
      </c>
      <c r="DE1323" s="195">
        <f t="shared" si="881"/>
        <v>180.68088836955016</v>
      </c>
      <c r="DF1323" s="195">
        <f t="shared" si="882"/>
        <v>664.46966528424059</v>
      </c>
    </row>
    <row r="1324" spans="89:110" x14ac:dyDescent="0.2">
      <c r="CK1324" s="189">
        <v>1322</v>
      </c>
      <c r="CL1324" s="190">
        <f>'Litter calculation'!G$30+CK1324</f>
        <v>43997</v>
      </c>
      <c r="CM1324" s="193">
        <f t="shared" si="875"/>
        <v>6</v>
      </c>
      <c r="CN1324" s="189">
        <f t="shared" si="866"/>
        <v>0.06</v>
      </c>
      <c r="CO1324" s="194">
        <f t="shared" si="867"/>
        <v>0.02</v>
      </c>
      <c r="CP1324" s="194">
        <f t="shared" si="868"/>
        <v>0.04</v>
      </c>
      <c r="CQ1324" s="189">
        <f t="shared" si="869"/>
        <v>0.996</v>
      </c>
      <c r="CR1324" s="189">
        <f t="shared" si="886"/>
        <v>9.9599999999999994E-2</v>
      </c>
      <c r="CS1324" s="189">
        <f t="shared" si="886"/>
        <v>9.9599999999999994E-2</v>
      </c>
      <c r="CT1324" s="189">
        <f t="shared" si="871"/>
        <v>1.6999999999999999E-3</v>
      </c>
      <c r="CU1324" s="189">
        <f t="shared" si="887"/>
        <v>1.7000000000000001E-4</v>
      </c>
      <c r="CV1324" s="189">
        <f t="shared" si="887"/>
        <v>1.7000000000000001E-4</v>
      </c>
      <c r="CW1324" s="189">
        <f t="shared" si="873"/>
        <v>9.9999999999999995E-7</v>
      </c>
      <c r="CX1324" s="189">
        <f t="shared" si="888"/>
        <v>9.9999999999999995E-8</v>
      </c>
      <c r="CY1324" s="189">
        <f t="shared" si="888"/>
        <v>9.9999999999999995E-8</v>
      </c>
      <c r="CZ1324" s="195">
        <f t="shared" si="876"/>
        <v>6.0612481868614561</v>
      </c>
      <c r="DA1324" s="195">
        <f t="shared" si="877"/>
        <v>272.5408302377532</v>
      </c>
      <c r="DB1324" s="195">
        <f t="shared" si="878"/>
        <v>3.0978927515237999</v>
      </c>
      <c r="DC1324" s="195">
        <f t="shared" si="879"/>
        <v>199.18661758074765</v>
      </c>
      <c r="DD1324" s="195">
        <f t="shared" si="880"/>
        <v>2.9746370914115654</v>
      </c>
      <c r="DE1324" s="195">
        <f t="shared" si="881"/>
        <v>180.71688630146224</v>
      </c>
      <c r="DF1324" s="195">
        <f t="shared" si="882"/>
        <v>664.57811214975993</v>
      </c>
    </row>
    <row r="1325" spans="89:110" x14ac:dyDescent="0.2">
      <c r="CK1325" s="189">
        <v>1323</v>
      </c>
      <c r="CL1325" s="190">
        <f>'Litter calculation'!G$30+CK1325</f>
        <v>43998</v>
      </c>
      <c r="CM1325" s="193">
        <f t="shared" si="875"/>
        <v>6</v>
      </c>
      <c r="CN1325" s="189">
        <f t="shared" si="866"/>
        <v>0.06</v>
      </c>
      <c r="CO1325" s="194">
        <f t="shared" si="867"/>
        <v>0.02</v>
      </c>
      <c r="CP1325" s="194">
        <f t="shared" si="868"/>
        <v>0.04</v>
      </c>
      <c r="CQ1325" s="189">
        <f t="shared" si="869"/>
        <v>0.996</v>
      </c>
      <c r="CR1325" s="189">
        <f t="shared" si="886"/>
        <v>9.9599999999999994E-2</v>
      </c>
      <c r="CS1325" s="189">
        <f t="shared" si="886"/>
        <v>9.9599999999999994E-2</v>
      </c>
      <c r="CT1325" s="189">
        <f t="shared" si="871"/>
        <v>1.6999999999999999E-3</v>
      </c>
      <c r="CU1325" s="189">
        <f t="shared" si="887"/>
        <v>1.7000000000000001E-4</v>
      </c>
      <c r="CV1325" s="189">
        <f t="shared" si="887"/>
        <v>1.7000000000000001E-4</v>
      </c>
      <c r="CW1325" s="189">
        <f t="shared" si="873"/>
        <v>9.9999999999999995E-7</v>
      </c>
      <c r="CX1325" s="189">
        <f t="shared" si="888"/>
        <v>9.9999999999999995E-8</v>
      </c>
      <c r="CY1325" s="189">
        <f t="shared" si="888"/>
        <v>9.9999999999999995E-8</v>
      </c>
      <c r="CZ1325" s="195">
        <f t="shared" si="876"/>
        <v>6.1107128184863777</v>
      </c>
      <c r="DA1325" s="195">
        <f t="shared" si="877"/>
        <v>272.54079769705925</v>
      </c>
      <c r="DB1325" s="195">
        <f t="shared" si="878"/>
        <v>3.0993581545180544</v>
      </c>
      <c r="DC1325" s="195">
        <f t="shared" si="879"/>
        <v>199.20460566208692</v>
      </c>
      <c r="DD1325" s="195">
        <f t="shared" si="880"/>
        <v>2.9781154460870956</v>
      </c>
      <c r="DE1325" s="195">
        <f t="shared" si="881"/>
        <v>180.75288422977451</v>
      </c>
      <c r="DF1325" s="195">
        <f t="shared" si="882"/>
        <v>664.68647400801217</v>
      </c>
    </row>
    <row r="1326" spans="89:110" x14ac:dyDescent="0.2">
      <c r="CK1326" s="189">
        <v>1324</v>
      </c>
      <c r="CL1326" s="190">
        <f>'Litter calculation'!G$30+CK1326</f>
        <v>43999</v>
      </c>
      <c r="CM1326" s="193">
        <f t="shared" si="875"/>
        <v>6</v>
      </c>
      <c r="CN1326" s="189">
        <f t="shared" si="866"/>
        <v>0.06</v>
      </c>
      <c r="CO1326" s="194">
        <f t="shared" si="867"/>
        <v>0.02</v>
      </c>
      <c r="CP1326" s="194">
        <f t="shared" si="868"/>
        <v>0.04</v>
      </c>
      <c r="CQ1326" s="189">
        <f t="shared" si="869"/>
        <v>0.996</v>
      </c>
      <c r="CR1326" s="189">
        <f t="shared" si="886"/>
        <v>9.9599999999999994E-2</v>
      </c>
      <c r="CS1326" s="189">
        <f t="shared" si="886"/>
        <v>9.9599999999999994E-2</v>
      </c>
      <c r="CT1326" s="189">
        <f t="shared" si="871"/>
        <v>1.6999999999999999E-3</v>
      </c>
      <c r="CU1326" s="189">
        <f t="shared" si="887"/>
        <v>1.7000000000000001E-4</v>
      </c>
      <c r="CV1326" s="189">
        <f t="shared" si="887"/>
        <v>1.7000000000000001E-4</v>
      </c>
      <c r="CW1326" s="189">
        <f t="shared" si="873"/>
        <v>9.9999999999999995E-7</v>
      </c>
      <c r="CX1326" s="189">
        <f t="shared" si="888"/>
        <v>9.9999999999999995E-8</v>
      </c>
      <c r="CY1326" s="189">
        <f t="shared" si="888"/>
        <v>9.9999999999999995E-8</v>
      </c>
      <c r="CZ1326" s="195">
        <f t="shared" si="876"/>
        <v>6.1600934316734444</v>
      </c>
      <c r="DA1326" s="195">
        <f t="shared" si="877"/>
        <v>272.54076515639787</v>
      </c>
      <c r="DB1326" s="195">
        <f t="shared" si="878"/>
        <v>3.1008233084149737</v>
      </c>
      <c r="DC1326" s="195">
        <f t="shared" si="879"/>
        <v>199.22259374162738</v>
      </c>
      <c r="DD1326" s="195">
        <f t="shared" si="880"/>
        <v>2.9815932094925905</v>
      </c>
      <c r="DE1326" s="195">
        <f t="shared" si="881"/>
        <v>180.788882154487</v>
      </c>
      <c r="DF1326" s="195">
        <f t="shared" si="882"/>
        <v>664.79475100209322</v>
      </c>
    </row>
    <row r="1327" spans="89:110" x14ac:dyDescent="0.2">
      <c r="CK1327" s="189">
        <v>1325</v>
      </c>
      <c r="CL1327" s="190">
        <f>'Litter calculation'!G$30+CK1327</f>
        <v>44000</v>
      </c>
      <c r="CM1327" s="193">
        <f t="shared" si="875"/>
        <v>6</v>
      </c>
      <c r="CN1327" s="189">
        <f t="shared" si="866"/>
        <v>0.06</v>
      </c>
      <c r="CO1327" s="194">
        <f t="shared" si="867"/>
        <v>0.02</v>
      </c>
      <c r="CP1327" s="194">
        <f t="shared" si="868"/>
        <v>0.04</v>
      </c>
      <c r="CQ1327" s="189">
        <f t="shared" si="869"/>
        <v>0.996</v>
      </c>
      <c r="CR1327" s="189">
        <f t="shared" si="886"/>
        <v>9.9599999999999994E-2</v>
      </c>
      <c r="CS1327" s="189">
        <f t="shared" si="886"/>
        <v>9.9599999999999994E-2</v>
      </c>
      <c r="CT1327" s="189">
        <f t="shared" si="871"/>
        <v>1.6999999999999999E-3</v>
      </c>
      <c r="CU1327" s="189">
        <f t="shared" si="887"/>
        <v>1.7000000000000001E-4</v>
      </c>
      <c r="CV1327" s="189">
        <f t="shared" si="887"/>
        <v>1.7000000000000001E-4</v>
      </c>
      <c r="CW1327" s="189">
        <f t="shared" si="873"/>
        <v>9.9999999999999995E-7</v>
      </c>
      <c r="CX1327" s="189">
        <f t="shared" si="888"/>
        <v>9.9999999999999995E-8</v>
      </c>
      <c r="CY1327" s="189">
        <f t="shared" si="888"/>
        <v>9.9999999999999995E-8</v>
      </c>
      <c r="CZ1327" s="195">
        <f t="shared" si="876"/>
        <v>6.2093901691326616</v>
      </c>
      <c r="DA1327" s="195">
        <f t="shared" si="877"/>
        <v>272.540732615769</v>
      </c>
      <c r="DB1327" s="195">
        <f t="shared" si="878"/>
        <v>3.1022882132569007</v>
      </c>
      <c r="DC1327" s="195">
        <f t="shared" si="879"/>
        <v>199.24058181936903</v>
      </c>
      <c r="DD1327" s="195">
        <f t="shared" si="880"/>
        <v>2.9850703817285571</v>
      </c>
      <c r="DE1327" s="195">
        <f t="shared" si="881"/>
        <v>180.82488007559968</v>
      </c>
      <c r="DF1327" s="195">
        <f t="shared" si="882"/>
        <v>664.90294327485583</v>
      </c>
    </row>
    <row r="1328" spans="89:110" x14ac:dyDescent="0.2">
      <c r="CK1328" s="189">
        <v>1326</v>
      </c>
      <c r="CL1328" s="190">
        <f>'Litter calculation'!G$30+CK1328</f>
        <v>44001</v>
      </c>
      <c r="CM1328" s="193">
        <f t="shared" si="875"/>
        <v>6</v>
      </c>
      <c r="CN1328" s="189">
        <f t="shared" si="866"/>
        <v>0.06</v>
      </c>
      <c r="CO1328" s="194">
        <f t="shared" si="867"/>
        <v>0.02</v>
      </c>
      <c r="CP1328" s="194">
        <f t="shared" si="868"/>
        <v>0.04</v>
      </c>
      <c r="CQ1328" s="189">
        <f t="shared" si="869"/>
        <v>0.996</v>
      </c>
      <c r="CR1328" s="189">
        <f t="shared" si="886"/>
        <v>9.9599999999999994E-2</v>
      </c>
      <c r="CS1328" s="189">
        <f t="shared" si="886"/>
        <v>9.9599999999999994E-2</v>
      </c>
      <c r="CT1328" s="189">
        <f t="shared" si="871"/>
        <v>1.6999999999999999E-3</v>
      </c>
      <c r="CU1328" s="189">
        <f t="shared" si="887"/>
        <v>1.7000000000000001E-4</v>
      </c>
      <c r="CV1328" s="189">
        <f t="shared" si="887"/>
        <v>1.7000000000000001E-4</v>
      </c>
      <c r="CW1328" s="189">
        <f t="shared" si="873"/>
        <v>9.9999999999999995E-7</v>
      </c>
      <c r="CX1328" s="189">
        <f t="shared" si="888"/>
        <v>9.9999999999999995E-8</v>
      </c>
      <c r="CY1328" s="189">
        <f t="shared" si="888"/>
        <v>9.9999999999999995E-8</v>
      </c>
      <c r="CZ1328" s="195">
        <f t="shared" si="876"/>
        <v>6.2586031733316352</v>
      </c>
      <c r="DA1328" s="195">
        <f t="shared" si="877"/>
        <v>272.54070007517271</v>
      </c>
      <c r="DB1328" s="195">
        <f t="shared" si="878"/>
        <v>3.1037528690861715</v>
      </c>
      <c r="DC1328" s="195">
        <f t="shared" si="879"/>
        <v>199.25856989531187</v>
      </c>
      <c r="DD1328" s="195">
        <f t="shared" si="880"/>
        <v>2.9885469628954859</v>
      </c>
      <c r="DE1328" s="195">
        <f t="shared" si="881"/>
        <v>180.86087799311258</v>
      </c>
      <c r="DF1328" s="195">
        <f t="shared" si="882"/>
        <v>665.01105096891047</v>
      </c>
    </row>
    <row r="1329" spans="89:110" x14ac:dyDescent="0.2">
      <c r="CK1329" s="189">
        <v>1327</v>
      </c>
      <c r="CL1329" s="190">
        <f>'Litter calculation'!G$30+CK1329</f>
        <v>44002</v>
      </c>
      <c r="CM1329" s="193">
        <f t="shared" si="875"/>
        <v>6</v>
      </c>
      <c r="CN1329" s="189">
        <f t="shared" si="866"/>
        <v>0.06</v>
      </c>
      <c r="CO1329" s="194">
        <f t="shared" si="867"/>
        <v>0.02</v>
      </c>
      <c r="CP1329" s="194">
        <f t="shared" si="868"/>
        <v>0.04</v>
      </c>
      <c r="CQ1329" s="189">
        <f t="shared" si="869"/>
        <v>0.996</v>
      </c>
      <c r="CR1329" s="189">
        <f t="shared" si="886"/>
        <v>9.9599999999999994E-2</v>
      </c>
      <c r="CS1329" s="189">
        <f t="shared" si="886"/>
        <v>9.9599999999999994E-2</v>
      </c>
      <c r="CT1329" s="189">
        <f t="shared" si="871"/>
        <v>1.6999999999999999E-3</v>
      </c>
      <c r="CU1329" s="189">
        <f t="shared" si="887"/>
        <v>1.7000000000000001E-4</v>
      </c>
      <c r="CV1329" s="189">
        <f t="shared" si="887"/>
        <v>1.7000000000000001E-4</v>
      </c>
      <c r="CW1329" s="189">
        <f t="shared" si="873"/>
        <v>9.9999999999999995E-7</v>
      </c>
      <c r="CX1329" s="189">
        <f t="shared" si="888"/>
        <v>9.9999999999999995E-8</v>
      </c>
      <c r="CY1329" s="189">
        <f t="shared" si="888"/>
        <v>9.9999999999999995E-8</v>
      </c>
      <c r="CZ1329" s="195">
        <f t="shared" si="876"/>
        <v>6.3077325864959812</v>
      </c>
      <c r="DA1329" s="195">
        <f t="shared" si="877"/>
        <v>272.54066753460893</v>
      </c>
      <c r="DB1329" s="195">
        <f t="shared" si="878"/>
        <v>3.1052172759451144</v>
      </c>
      <c r="DC1329" s="195">
        <f t="shared" si="879"/>
        <v>199.27655796945589</v>
      </c>
      <c r="DD1329" s="195">
        <f t="shared" si="880"/>
        <v>2.99202295309385</v>
      </c>
      <c r="DE1329" s="195">
        <f t="shared" si="881"/>
        <v>180.89687590702567</v>
      </c>
      <c r="DF1329" s="195">
        <f t="shared" si="882"/>
        <v>665.11907422662546</v>
      </c>
    </row>
    <row r="1330" spans="89:110" x14ac:dyDescent="0.2">
      <c r="CK1330" s="189">
        <v>1328</v>
      </c>
      <c r="CL1330" s="190">
        <f>'Litter calculation'!G$30+CK1330</f>
        <v>44003</v>
      </c>
      <c r="CM1330" s="193">
        <f t="shared" si="875"/>
        <v>6</v>
      </c>
      <c r="CN1330" s="189">
        <f t="shared" si="866"/>
        <v>0.06</v>
      </c>
      <c r="CO1330" s="194">
        <f t="shared" si="867"/>
        <v>0.02</v>
      </c>
      <c r="CP1330" s="194">
        <f t="shared" si="868"/>
        <v>0.04</v>
      </c>
      <c r="CQ1330" s="189">
        <f t="shared" si="869"/>
        <v>0.996</v>
      </c>
      <c r="CR1330" s="189">
        <f t="shared" si="886"/>
        <v>9.9599999999999994E-2</v>
      </c>
      <c r="CS1330" s="189">
        <f t="shared" si="886"/>
        <v>9.9599999999999994E-2</v>
      </c>
      <c r="CT1330" s="189">
        <f t="shared" si="871"/>
        <v>1.6999999999999999E-3</v>
      </c>
      <c r="CU1330" s="189">
        <f t="shared" si="887"/>
        <v>1.7000000000000001E-4</v>
      </c>
      <c r="CV1330" s="189">
        <f t="shared" si="887"/>
        <v>1.7000000000000001E-4</v>
      </c>
      <c r="CW1330" s="189">
        <f t="shared" si="873"/>
        <v>9.9999999999999995E-7</v>
      </c>
      <c r="CX1330" s="189">
        <f t="shared" si="888"/>
        <v>9.9999999999999995E-8</v>
      </c>
      <c r="CY1330" s="189">
        <f t="shared" si="888"/>
        <v>9.9999999999999995E-8</v>
      </c>
      <c r="CZ1330" s="195">
        <f t="shared" si="876"/>
        <v>6.3567785506097385</v>
      </c>
      <c r="DA1330" s="195">
        <f t="shared" si="877"/>
        <v>272.54063499407766</v>
      </c>
      <c r="DB1330" s="195">
        <f t="shared" si="878"/>
        <v>3.1066814338760507</v>
      </c>
      <c r="DC1330" s="195">
        <f t="shared" si="879"/>
        <v>199.29454604180111</v>
      </c>
      <c r="DD1330" s="195">
        <f t="shared" si="880"/>
        <v>2.9954983524241059</v>
      </c>
      <c r="DE1330" s="195">
        <f t="shared" si="881"/>
        <v>180.93287381733899</v>
      </c>
      <c r="DF1330" s="195">
        <f t="shared" si="882"/>
        <v>665.22701319012765</v>
      </c>
    </row>
    <row r="1331" spans="89:110" x14ac:dyDescent="0.2">
      <c r="CK1331" s="189">
        <v>1329</v>
      </c>
      <c r="CL1331" s="190">
        <f>'Litter calculation'!G$30+CK1331</f>
        <v>44004</v>
      </c>
      <c r="CM1331" s="193">
        <f t="shared" si="875"/>
        <v>6</v>
      </c>
      <c r="CN1331" s="189">
        <f t="shared" si="866"/>
        <v>0.06</v>
      </c>
      <c r="CO1331" s="194">
        <f t="shared" si="867"/>
        <v>0.02</v>
      </c>
      <c r="CP1331" s="194">
        <f t="shared" si="868"/>
        <v>0.04</v>
      </c>
      <c r="CQ1331" s="189">
        <f t="shared" si="869"/>
        <v>0.996</v>
      </c>
      <c r="CR1331" s="189">
        <f t="shared" si="886"/>
        <v>9.9599999999999994E-2</v>
      </c>
      <c r="CS1331" s="189">
        <f t="shared" si="886"/>
        <v>9.9599999999999994E-2</v>
      </c>
      <c r="CT1331" s="189">
        <f t="shared" si="871"/>
        <v>1.6999999999999999E-3</v>
      </c>
      <c r="CU1331" s="189">
        <f t="shared" si="887"/>
        <v>1.7000000000000001E-4</v>
      </c>
      <c r="CV1331" s="189">
        <f t="shared" si="887"/>
        <v>1.7000000000000001E-4</v>
      </c>
      <c r="CW1331" s="189">
        <f t="shared" si="873"/>
        <v>9.9999999999999995E-7</v>
      </c>
      <c r="CX1331" s="189">
        <f t="shared" si="888"/>
        <v>9.9999999999999995E-8</v>
      </c>
      <c r="CY1331" s="189">
        <f t="shared" si="888"/>
        <v>9.9999999999999995E-8</v>
      </c>
      <c r="CZ1331" s="195">
        <f t="shared" si="876"/>
        <v>6.4057412074157769</v>
      </c>
      <c r="DA1331" s="195">
        <f t="shared" si="877"/>
        <v>272.54060245357897</v>
      </c>
      <c r="DB1331" s="195">
        <f t="shared" si="878"/>
        <v>3.1081453429212949</v>
      </c>
      <c r="DC1331" s="195">
        <f t="shared" si="879"/>
        <v>199.31253411234752</v>
      </c>
      <c r="DD1331" s="195">
        <f t="shared" si="880"/>
        <v>2.9989731609866923</v>
      </c>
      <c r="DE1331" s="195">
        <f t="shared" si="881"/>
        <v>180.96887172405252</v>
      </c>
      <c r="DF1331" s="195">
        <f t="shared" si="882"/>
        <v>665.33486800130277</v>
      </c>
    </row>
    <row r="1332" spans="89:110" x14ac:dyDescent="0.2">
      <c r="CK1332" s="189">
        <v>1330</v>
      </c>
      <c r="CL1332" s="190">
        <f>'Litter calculation'!G$30+CK1332</f>
        <v>44005</v>
      </c>
      <c r="CM1332" s="193">
        <f t="shared" si="875"/>
        <v>6</v>
      </c>
      <c r="CN1332" s="189">
        <f t="shared" si="866"/>
        <v>0.06</v>
      </c>
      <c r="CO1332" s="194">
        <f t="shared" si="867"/>
        <v>0.02</v>
      </c>
      <c r="CP1332" s="194">
        <f t="shared" si="868"/>
        <v>0.04</v>
      </c>
      <c r="CQ1332" s="189">
        <f t="shared" si="869"/>
        <v>0.996</v>
      </c>
      <c r="CR1332" s="189">
        <f t="shared" si="886"/>
        <v>9.9599999999999994E-2</v>
      </c>
      <c r="CS1332" s="189">
        <f t="shared" si="886"/>
        <v>9.9599999999999994E-2</v>
      </c>
      <c r="CT1332" s="189">
        <f t="shared" si="871"/>
        <v>1.6999999999999999E-3</v>
      </c>
      <c r="CU1332" s="189">
        <f t="shared" si="887"/>
        <v>1.7000000000000001E-4</v>
      </c>
      <c r="CV1332" s="189">
        <f t="shared" si="887"/>
        <v>1.7000000000000001E-4</v>
      </c>
      <c r="CW1332" s="189">
        <f t="shared" si="873"/>
        <v>9.9999999999999995E-7</v>
      </c>
      <c r="CX1332" s="189">
        <f t="shared" si="888"/>
        <v>9.9999999999999995E-8</v>
      </c>
      <c r="CY1332" s="189">
        <f t="shared" si="888"/>
        <v>9.9999999999999995E-8</v>
      </c>
      <c r="CZ1332" s="195">
        <f t="shared" si="876"/>
        <v>6.4546206984162087</v>
      </c>
      <c r="DA1332" s="195">
        <f t="shared" si="877"/>
        <v>272.54056991311279</v>
      </c>
      <c r="DB1332" s="195">
        <f t="shared" si="878"/>
        <v>3.1096090031231536</v>
      </c>
      <c r="DC1332" s="195">
        <f t="shared" si="879"/>
        <v>199.33052218109512</v>
      </c>
      <c r="DD1332" s="195">
        <f t="shared" si="880"/>
        <v>3.0024473788820312</v>
      </c>
      <c r="DE1332" s="195">
        <f t="shared" si="881"/>
        <v>181.00486962716624</v>
      </c>
      <c r="DF1332" s="195">
        <f t="shared" si="882"/>
        <v>665.44263880179551</v>
      </c>
    </row>
    <row r="1333" spans="89:110" x14ac:dyDescent="0.2">
      <c r="CK1333" s="189">
        <v>1331</v>
      </c>
      <c r="CL1333" s="190">
        <f>'Litter calculation'!G$30+CK1333</f>
        <v>44006</v>
      </c>
      <c r="CM1333" s="193">
        <f t="shared" si="875"/>
        <v>6</v>
      </c>
      <c r="CN1333" s="189">
        <f t="shared" si="866"/>
        <v>0.06</v>
      </c>
      <c r="CO1333" s="194">
        <f t="shared" si="867"/>
        <v>0.02</v>
      </c>
      <c r="CP1333" s="194">
        <f t="shared" si="868"/>
        <v>0.04</v>
      </c>
      <c r="CQ1333" s="189">
        <f t="shared" si="869"/>
        <v>0.996</v>
      </c>
      <c r="CR1333" s="189">
        <f t="shared" si="886"/>
        <v>9.9599999999999994E-2</v>
      </c>
      <c r="CS1333" s="189">
        <f t="shared" si="886"/>
        <v>9.9599999999999994E-2</v>
      </c>
      <c r="CT1333" s="189">
        <f t="shared" si="871"/>
        <v>1.6999999999999999E-3</v>
      </c>
      <c r="CU1333" s="189">
        <f t="shared" si="887"/>
        <v>1.7000000000000001E-4</v>
      </c>
      <c r="CV1333" s="189">
        <f t="shared" si="887"/>
        <v>1.7000000000000001E-4</v>
      </c>
      <c r="CW1333" s="189">
        <f t="shared" si="873"/>
        <v>9.9999999999999995E-7</v>
      </c>
      <c r="CX1333" s="189">
        <f t="shared" si="888"/>
        <v>9.9999999999999995E-8</v>
      </c>
      <c r="CY1333" s="189">
        <f t="shared" si="888"/>
        <v>9.9999999999999995E-8</v>
      </c>
      <c r="CZ1333" s="195">
        <f t="shared" si="876"/>
        <v>6.503417164872797</v>
      </c>
      <c r="DA1333" s="195">
        <f t="shared" si="877"/>
        <v>272.54053737267918</v>
      </c>
      <c r="DB1333" s="195">
        <f t="shared" si="878"/>
        <v>3.1110724145239264</v>
      </c>
      <c r="DC1333" s="195">
        <f t="shared" si="879"/>
        <v>199.34851024804391</v>
      </c>
      <c r="DD1333" s="195">
        <f t="shared" si="880"/>
        <v>3.0059210062105275</v>
      </c>
      <c r="DE1333" s="195">
        <f t="shared" si="881"/>
        <v>181.04086752668019</v>
      </c>
      <c r="DF1333" s="195">
        <f t="shared" si="882"/>
        <v>665.5503257330106</v>
      </c>
    </row>
    <row r="1334" spans="89:110" x14ac:dyDescent="0.2">
      <c r="CK1334" s="189">
        <v>1332</v>
      </c>
      <c r="CL1334" s="190">
        <f>'Litter calculation'!G$30+CK1334</f>
        <v>44007</v>
      </c>
      <c r="CM1334" s="193">
        <f t="shared" si="875"/>
        <v>6</v>
      </c>
      <c r="CN1334" s="189">
        <f t="shared" si="866"/>
        <v>0.06</v>
      </c>
      <c r="CO1334" s="194">
        <f t="shared" si="867"/>
        <v>0.02</v>
      </c>
      <c r="CP1334" s="194">
        <f t="shared" si="868"/>
        <v>0.04</v>
      </c>
      <c r="CQ1334" s="189">
        <f t="shared" si="869"/>
        <v>0.996</v>
      </c>
      <c r="CR1334" s="189">
        <f t="shared" si="886"/>
        <v>9.9599999999999994E-2</v>
      </c>
      <c r="CS1334" s="189">
        <f t="shared" si="886"/>
        <v>9.9599999999999994E-2</v>
      </c>
      <c r="CT1334" s="189">
        <f t="shared" si="871"/>
        <v>1.6999999999999999E-3</v>
      </c>
      <c r="CU1334" s="189">
        <f t="shared" si="887"/>
        <v>1.7000000000000001E-4</v>
      </c>
      <c r="CV1334" s="189">
        <f t="shared" si="887"/>
        <v>1.7000000000000001E-4</v>
      </c>
      <c r="CW1334" s="189">
        <f t="shared" si="873"/>
        <v>9.9999999999999995E-7</v>
      </c>
      <c r="CX1334" s="189">
        <f t="shared" si="888"/>
        <v>9.9999999999999995E-8</v>
      </c>
      <c r="CY1334" s="189">
        <f t="shared" si="888"/>
        <v>9.9999999999999995E-8</v>
      </c>
      <c r="CZ1334" s="195">
        <f t="shared" si="876"/>
        <v>6.5521307478073636</v>
      </c>
      <c r="DA1334" s="195">
        <f t="shared" si="877"/>
        <v>272.54050483227809</v>
      </c>
      <c r="DB1334" s="195">
        <f t="shared" si="878"/>
        <v>3.1125355771659065</v>
      </c>
      <c r="DC1334" s="195">
        <f t="shared" si="879"/>
        <v>199.36649831319389</v>
      </c>
      <c r="DD1334" s="195">
        <f t="shared" si="880"/>
        <v>3.009394043072569</v>
      </c>
      <c r="DE1334" s="195">
        <f t="shared" si="881"/>
        <v>181.07686542259435</v>
      </c>
      <c r="DF1334" s="195">
        <f t="shared" si="882"/>
        <v>665.65792893611217</v>
      </c>
    </row>
    <row r="1335" spans="89:110" x14ac:dyDescent="0.2">
      <c r="CK1335" s="189">
        <v>1333</v>
      </c>
      <c r="CL1335" s="190">
        <f>'Litter calculation'!G$30+CK1335</f>
        <v>44008</v>
      </c>
      <c r="CM1335" s="193">
        <f t="shared" si="875"/>
        <v>6</v>
      </c>
      <c r="CN1335" s="189">
        <f t="shared" si="866"/>
        <v>0.06</v>
      </c>
      <c r="CO1335" s="194">
        <f t="shared" si="867"/>
        <v>0.02</v>
      </c>
      <c r="CP1335" s="194">
        <f t="shared" si="868"/>
        <v>0.04</v>
      </c>
      <c r="CQ1335" s="189">
        <f t="shared" si="869"/>
        <v>0.996</v>
      </c>
      <c r="CR1335" s="189">
        <f t="shared" si="886"/>
        <v>9.9599999999999994E-2</v>
      </c>
      <c r="CS1335" s="189">
        <f t="shared" si="886"/>
        <v>9.9599999999999994E-2</v>
      </c>
      <c r="CT1335" s="189">
        <f t="shared" si="871"/>
        <v>1.6999999999999999E-3</v>
      </c>
      <c r="CU1335" s="189">
        <f t="shared" si="887"/>
        <v>1.7000000000000001E-4</v>
      </c>
      <c r="CV1335" s="189">
        <f t="shared" si="887"/>
        <v>1.7000000000000001E-4</v>
      </c>
      <c r="CW1335" s="189">
        <f t="shared" si="873"/>
        <v>9.9999999999999995E-7</v>
      </c>
      <c r="CX1335" s="189">
        <f t="shared" si="888"/>
        <v>9.9999999999999995E-8</v>
      </c>
      <c r="CY1335" s="189">
        <f t="shared" si="888"/>
        <v>9.9999999999999995E-8</v>
      </c>
      <c r="CZ1335" s="195">
        <f t="shared" si="876"/>
        <v>6.6007615880021975</v>
      </c>
      <c r="DA1335" s="195">
        <f t="shared" si="877"/>
        <v>272.54047229190957</v>
      </c>
      <c r="DB1335" s="195">
        <f t="shared" si="878"/>
        <v>3.1139984910913787</v>
      </c>
      <c r="DC1335" s="195">
        <f t="shared" si="879"/>
        <v>199.38448637654508</v>
      </c>
      <c r="DD1335" s="195">
        <f t="shared" si="880"/>
        <v>3.0128664895685264</v>
      </c>
      <c r="DE1335" s="195">
        <f t="shared" si="881"/>
        <v>181.11286331490871</v>
      </c>
      <c r="DF1335" s="195">
        <f t="shared" si="882"/>
        <v>665.76544855202542</v>
      </c>
    </row>
    <row r="1336" spans="89:110" x14ac:dyDescent="0.2">
      <c r="CK1336" s="189">
        <v>1334</v>
      </c>
      <c r="CL1336" s="190">
        <f>'Litter calculation'!G$30+CK1336</f>
        <v>44009</v>
      </c>
      <c r="CM1336" s="193">
        <f t="shared" si="875"/>
        <v>6</v>
      </c>
      <c r="CN1336" s="189">
        <f t="shared" si="866"/>
        <v>0.06</v>
      </c>
      <c r="CO1336" s="194">
        <f t="shared" si="867"/>
        <v>0.02</v>
      </c>
      <c r="CP1336" s="194">
        <f t="shared" si="868"/>
        <v>0.04</v>
      </c>
      <c r="CQ1336" s="189">
        <f t="shared" si="869"/>
        <v>0.996</v>
      </c>
      <c r="CR1336" s="189">
        <f t="shared" si="886"/>
        <v>9.9599999999999994E-2</v>
      </c>
      <c r="CS1336" s="189">
        <f t="shared" si="886"/>
        <v>9.9599999999999994E-2</v>
      </c>
      <c r="CT1336" s="189">
        <f t="shared" si="871"/>
        <v>1.6999999999999999E-3</v>
      </c>
      <c r="CU1336" s="189">
        <f t="shared" si="887"/>
        <v>1.7000000000000001E-4</v>
      </c>
      <c r="CV1336" s="189">
        <f t="shared" si="887"/>
        <v>1.7000000000000001E-4</v>
      </c>
      <c r="CW1336" s="189">
        <f t="shared" si="873"/>
        <v>9.9999999999999995E-7</v>
      </c>
      <c r="CX1336" s="189">
        <f t="shared" si="888"/>
        <v>9.9999999999999995E-8</v>
      </c>
      <c r="CY1336" s="189">
        <f t="shared" si="888"/>
        <v>9.9999999999999995E-8</v>
      </c>
      <c r="CZ1336" s="195">
        <f t="shared" si="876"/>
        <v>6.6493098260004606</v>
      </c>
      <c r="DA1336" s="195">
        <f t="shared" si="877"/>
        <v>272.54043975157356</v>
      </c>
      <c r="DB1336" s="195">
        <f t="shared" si="878"/>
        <v>3.1154611563426218</v>
      </c>
      <c r="DC1336" s="195">
        <f t="shared" si="879"/>
        <v>199.40247443809747</v>
      </c>
      <c r="DD1336" s="195">
        <f t="shared" si="880"/>
        <v>3.0163383457987534</v>
      </c>
      <c r="DE1336" s="195">
        <f t="shared" si="881"/>
        <v>181.14886120362328</v>
      </c>
      <c r="DF1336" s="195">
        <f t="shared" si="882"/>
        <v>665.87288472143609</v>
      </c>
    </row>
    <row r="1337" spans="89:110" x14ac:dyDescent="0.2">
      <c r="CK1337" s="189">
        <v>1335</v>
      </c>
      <c r="CL1337" s="190">
        <f>'Litter calculation'!G$30+CK1337</f>
        <v>44010</v>
      </c>
      <c r="CM1337" s="193">
        <f t="shared" si="875"/>
        <v>6</v>
      </c>
      <c r="CN1337" s="189">
        <f t="shared" si="866"/>
        <v>0.06</v>
      </c>
      <c r="CO1337" s="194">
        <f t="shared" si="867"/>
        <v>0.02</v>
      </c>
      <c r="CP1337" s="194">
        <f t="shared" si="868"/>
        <v>0.04</v>
      </c>
      <c r="CQ1337" s="189">
        <f t="shared" si="869"/>
        <v>0.996</v>
      </c>
      <c r="CR1337" s="189">
        <f t="shared" si="886"/>
        <v>9.9599999999999994E-2</v>
      </c>
      <c r="CS1337" s="189">
        <f t="shared" si="886"/>
        <v>9.9599999999999994E-2</v>
      </c>
      <c r="CT1337" s="189">
        <f t="shared" si="871"/>
        <v>1.6999999999999999E-3</v>
      </c>
      <c r="CU1337" s="189">
        <f t="shared" si="887"/>
        <v>1.7000000000000001E-4</v>
      </c>
      <c r="CV1337" s="189">
        <f t="shared" si="887"/>
        <v>1.7000000000000001E-4</v>
      </c>
      <c r="CW1337" s="189">
        <f t="shared" si="873"/>
        <v>9.9999999999999995E-7</v>
      </c>
      <c r="CX1337" s="189">
        <f t="shared" si="888"/>
        <v>9.9999999999999995E-8</v>
      </c>
      <c r="CY1337" s="189">
        <f t="shared" si="888"/>
        <v>9.9999999999999995E-8</v>
      </c>
      <c r="CZ1337" s="195">
        <f t="shared" si="876"/>
        <v>6.6977756021065948</v>
      </c>
      <c r="DA1337" s="195">
        <f t="shared" si="877"/>
        <v>272.54040721127012</v>
      </c>
      <c r="DB1337" s="195">
        <f t="shared" si="878"/>
        <v>3.1169235729619063</v>
      </c>
      <c r="DC1337" s="195">
        <f t="shared" si="879"/>
        <v>199.42046249785105</v>
      </c>
      <c r="DD1337" s="195">
        <f t="shared" si="880"/>
        <v>3.0198096118635869</v>
      </c>
      <c r="DE1337" s="195">
        <f t="shared" si="881"/>
        <v>181.18485908873808</v>
      </c>
      <c r="DF1337" s="195">
        <f t="shared" si="882"/>
        <v>665.98023758479144</v>
      </c>
    </row>
    <row r="1338" spans="89:110" x14ac:dyDescent="0.2">
      <c r="CK1338" s="189">
        <v>1336</v>
      </c>
      <c r="CL1338" s="190">
        <f>'Litter calculation'!G$30+CK1338</f>
        <v>44011</v>
      </c>
      <c r="CM1338" s="193">
        <f t="shared" si="875"/>
        <v>6</v>
      </c>
      <c r="CN1338" s="189">
        <f t="shared" si="866"/>
        <v>0.06</v>
      </c>
      <c r="CO1338" s="194">
        <f t="shared" si="867"/>
        <v>0.02</v>
      </c>
      <c r="CP1338" s="194">
        <f t="shared" si="868"/>
        <v>0.04</v>
      </c>
      <c r="CQ1338" s="189">
        <f t="shared" si="869"/>
        <v>0.996</v>
      </c>
      <c r="CR1338" s="189">
        <f t="shared" si="886"/>
        <v>9.9599999999999994E-2</v>
      </c>
      <c r="CS1338" s="189">
        <f t="shared" si="886"/>
        <v>9.9599999999999994E-2</v>
      </c>
      <c r="CT1338" s="189">
        <f t="shared" si="871"/>
        <v>1.6999999999999999E-3</v>
      </c>
      <c r="CU1338" s="189">
        <f t="shared" si="887"/>
        <v>1.7000000000000001E-4</v>
      </c>
      <c r="CV1338" s="189">
        <f t="shared" si="887"/>
        <v>1.7000000000000001E-4</v>
      </c>
      <c r="CW1338" s="189">
        <f t="shared" si="873"/>
        <v>9.9999999999999995E-7</v>
      </c>
      <c r="CX1338" s="189">
        <f t="shared" si="888"/>
        <v>9.9999999999999995E-8</v>
      </c>
      <c r="CY1338" s="189">
        <f t="shared" si="888"/>
        <v>9.9999999999999995E-8</v>
      </c>
      <c r="CZ1338" s="195">
        <f t="shared" si="876"/>
        <v>6.7461590563867269</v>
      </c>
      <c r="DA1338" s="195">
        <f t="shared" si="877"/>
        <v>272.5403746709992</v>
      </c>
      <c r="DB1338" s="195">
        <f t="shared" si="878"/>
        <v>3.1183857409914961</v>
      </c>
      <c r="DC1338" s="195">
        <f t="shared" si="879"/>
        <v>199.43845055580582</v>
      </c>
      <c r="DD1338" s="195">
        <f t="shared" si="880"/>
        <v>3.0232802878633462</v>
      </c>
      <c r="DE1338" s="195">
        <f t="shared" si="881"/>
        <v>181.22085697025307</v>
      </c>
      <c r="DF1338" s="195">
        <f t="shared" si="882"/>
        <v>666.08750728229961</v>
      </c>
    </row>
    <row r="1339" spans="89:110" x14ac:dyDescent="0.2">
      <c r="CK1339" s="189">
        <v>1337</v>
      </c>
      <c r="CL1339" s="190">
        <f>'Litter calculation'!G$30+CK1339</f>
        <v>44012</v>
      </c>
      <c r="CM1339" s="193">
        <f t="shared" si="875"/>
        <v>6</v>
      </c>
      <c r="CN1339" s="189">
        <f t="shared" si="866"/>
        <v>0.06</v>
      </c>
      <c r="CO1339" s="194">
        <f t="shared" si="867"/>
        <v>0.02</v>
      </c>
      <c r="CP1339" s="194">
        <f t="shared" si="868"/>
        <v>0.04</v>
      </c>
      <c r="CQ1339" s="189">
        <f t="shared" si="869"/>
        <v>0.996</v>
      </c>
      <c r="CR1339" s="189">
        <f t="shared" si="886"/>
        <v>9.9599999999999994E-2</v>
      </c>
      <c r="CS1339" s="189">
        <f t="shared" si="886"/>
        <v>9.9599999999999994E-2</v>
      </c>
      <c r="CT1339" s="189">
        <f t="shared" si="871"/>
        <v>1.6999999999999999E-3</v>
      </c>
      <c r="CU1339" s="189">
        <f t="shared" si="887"/>
        <v>1.7000000000000001E-4</v>
      </c>
      <c r="CV1339" s="189">
        <f t="shared" si="887"/>
        <v>1.7000000000000001E-4</v>
      </c>
      <c r="CW1339" s="189">
        <f t="shared" si="873"/>
        <v>9.9999999999999995E-7</v>
      </c>
      <c r="CX1339" s="189">
        <f t="shared" si="888"/>
        <v>9.9999999999999995E-8</v>
      </c>
      <c r="CY1339" s="189">
        <f t="shared" si="888"/>
        <v>9.9999999999999995E-8</v>
      </c>
      <c r="CZ1339" s="195">
        <f t="shared" si="876"/>
        <v>6.7944603286690723</v>
      </c>
      <c r="DA1339" s="195">
        <f t="shared" si="877"/>
        <v>272.54034213076085</v>
      </c>
      <c r="DB1339" s="195">
        <f t="shared" si="878"/>
        <v>3.1198476604736483</v>
      </c>
      <c r="DC1339" s="195">
        <f t="shared" si="879"/>
        <v>199.45643861196177</v>
      </c>
      <c r="DD1339" s="195">
        <f t="shared" si="880"/>
        <v>3.0267503738983339</v>
      </c>
      <c r="DE1339" s="195">
        <f t="shared" si="881"/>
        <v>181.25685484816827</v>
      </c>
      <c r="DF1339" s="195">
        <f t="shared" si="882"/>
        <v>666.19469395393196</v>
      </c>
    </row>
    <row r="1340" spans="89:110" x14ac:dyDescent="0.2">
      <c r="CK1340" s="189">
        <v>1338</v>
      </c>
      <c r="CL1340" s="190">
        <f>'Litter calculation'!G$30+CK1340</f>
        <v>44013</v>
      </c>
      <c r="CM1340" s="193">
        <f t="shared" si="875"/>
        <v>7</v>
      </c>
      <c r="CN1340" s="189">
        <f t="shared" si="866"/>
        <v>0.06</v>
      </c>
      <c r="CO1340" s="194">
        <f t="shared" si="867"/>
        <v>0.02</v>
      </c>
      <c r="CP1340" s="194">
        <f t="shared" si="868"/>
        <v>0.04</v>
      </c>
      <c r="CQ1340" s="189">
        <f t="shared" si="869"/>
        <v>0.996</v>
      </c>
      <c r="CR1340" s="189">
        <f t="shared" si="886"/>
        <v>9.9599999999999994E-2</v>
      </c>
      <c r="CS1340" s="189">
        <f t="shared" si="886"/>
        <v>9.9599999999999994E-2</v>
      </c>
      <c r="CT1340" s="189">
        <f t="shared" si="871"/>
        <v>1.6999999999999999E-3</v>
      </c>
      <c r="CU1340" s="189">
        <f t="shared" si="887"/>
        <v>1.7000000000000001E-4</v>
      </c>
      <c r="CV1340" s="189">
        <f t="shared" si="887"/>
        <v>1.7000000000000001E-4</v>
      </c>
      <c r="CW1340" s="189">
        <f t="shared" si="873"/>
        <v>9.9999999999999995E-7</v>
      </c>
      <c r="CX1340" s="189">
        <f t="shared" si="888"/>
        <v>9.9999999999999995E-8</v>
      </c>
      <c r="CY1340" s="189">
        <f t="shared" si="888"/>
        <v>9.9999999999999995E-8</v>
      </c>
      <c r="CZ1340" s="195">
        <f t="shared" si="876"/>
        <v>6.8426795585443427</v>
      </c>
      <c r="DA1340" s="195">
        <f t="shared" si="877"/>
        <v>272.54030959055501</v>
      </c>
      <c r="DB1340" s="195">
        <f t="shared" si="878"/>
        <v>3.121309331450612</v>
      </c>
      <c r="DC1340" s="195">
        <f t="shared" si="879"/>
        <v>199.47442666631892</v>
      </c>
      <c r="DD1340" s="195">
        <f t="shared" si="880"/>
        <v>3.0302198700688359</v>
      </c>
      <c r="DE1340" s="195">
        <f t="shared" si="881"/>
        <v>181.2928527224837</v>
      </c>
      <c r="DF1340" s="195">
        <f t="shared" si="882"/>
        <v>666.30179773942143</v>
      </c>
    </row>
    <row r="1341" spans="89:110" x14ac:dyDescent="0.2">
      <c r="CK1341" s="189">
        <v>1339</v>
      </c>
      <c r="CL1341" s="190">
        <f>'Litter calculation'!G$30+CK1341</f>
        <v>44014</v>
      </c>
      <c r="CM1341" s="193">
        <f t="shared" si="875"/>
        <v>7</v>
      </c>
      <c r="CN1341" s="189">
        <f t="shared" si="866"/>
        <v>0.06</v>
      </c>
      <c r="CO1341" s="194">
        <f t="shared" si="867"/>
        <v>0.02</v>
      </c>
      <c r="CP1341" s="194">
        <f t="shared" si="868"/>
        <v>0.04</v>
      </c>
      <c r="CQ1341" s="189">
        <f t="shared" si="869"/>
        <v>0.996</v>
      </c>
      <c r="CR1341" s="189">
        <f t="shared" si="886"/>
        <v>9.9599999999999994E-2</v>
      </c>
      <c r="CS1341" s="189">
        <f t="shared" si="886"/>
        <v>9.9599999999999994E-2</v>
      </c>
      <c r="CT1341" s="189">
        <f t="shared" si="871"/>
        <v>1.6999999999999999E-3</v>
      </c>
      <c r="CU1341" s="189">
        <f t="shared" si="887"/>
        <v>1.7000000000000001E-4</v>
      </c>
      <c r="CV1341" s="189">
        <f t="shared" si="887"/>
        <v>1.7000000000000001E-4</v>
      </c>
      <c r="CW1341" s="189">
        <f t="shared" si="873"/>
        <v>9.9999999999999995E-7</v>
      </c>
      <c r="CX1341" s="189">
        <f t="shared" si="888"/>
        <v>9.9999999999999995E-8</v>
      </c>
      <c r="CY1341" s="189">
        <f t="shared" si="888"/>
        <v>9.9999999999999995E-8</v>
      </c>
      <c r="CZ1341" s="195">
        <f t="shared" si="876"/>
        <v>6.8908168853661458</v>
      </c>
      <c r="DA1341" s="195">
        <f t="shared" si="877"/>
        <v>272.54027705038169</v>
      </c>
      <c r="DB1341" s="195">
        <f t="shared" si="878"/>
        <v>3.1227707539646294</v>
      </c>
      <c r="DC1341" s="195">
        <f t="shared" si="879"/>
        <v>199.49241471887726</v>
      </c>
      <c r="DD1341" s="195">
        <f t="shared" si="880"/>
        <v>3.0336887764751199</v>
      </c>
      <c r="DE1341" s="195">
        <f t="shared" si="881"/>
        <v>181.32885059319932</v>
      </c>
      <c r="DF1341" s="195">
        <f t="shared" si="882"/>
        <v>666.40881877826416</v>
      </c>
    </row>
    <row r="1342" spans="89:110" x14ac:dyDescent="0.2">
      <c r="CK1342" s="189">
        <v>1340</v>
      </c>
      <c r="CL1342" s="190">
        <f>'Litter calculation'!G$30+CK1342</f>
        <v>44015</v>
      </c>
      <c r="CM1342" s="193">
        <f t="shared" si="875"/>
        <v>7</v>
      </c>
      <c r="CN1342" s="189">
        <f t="shared" si="866"/>
        <v>0.06</v>
      </c>
      <c r="CO1342" s="194">
        <f t="shared" si="867"/>
        <v>0.02</v>
      </c>
      <c r="CP1342" s="194">
        <f t="shared" si="868"/>
        <v>0.04</v>
      </c>
      <c r="CQ1342" s="189">
        <f t="shared" si="869"/>
        <v>0.996</v>
      </c>
      <c r="CR1342" s="189">
        <f t="shared" si="886"/>
        <v>9.9599999999999994E-2</v>
      </c>
      <c r="CS1342" s="189">
        <f t="shared" si="886"/>
        <v>9.9599999999999994E-2</v>
      </c>
      <c r="CT1342" s="189">
        <f t="shared" si="871"/>
        <v>1.6999999999999999E-3</v>
      </c>
      <c r="CU1342" s="189">
        <f t="shared" si="887"/>
        <v>1.7000000000000001E-4</v>
      </c>
      <c r="CV1342" s="189">
        <f t="shared" si="887"/>
        <v>1.7000000000000001E-4</v>
      </c>
      <c r="CW1342" s="189">
        <f t="shared" si="873"/>
        <v>9.9999999999999995E-7</v>
      </c>
      <c r="CX1342" s="189">
        <f t="shared" si="888"/>
        <v>9.9999999999999995E-8</v>
      </c>
      <c r="CY1342" s="189">
        <f t="shared" si="888"/>
        <v>9.9999999999999995E-8</v>
      </c>
      <c r="CZ1342" s="195">
        <f t="shared" si="876"/>
        <v>6.9388724482513888</v>
      </c>
      <c r="DA1342" s="195">
        <f t="shared" si="877"/>
        <v>272.54024451024094</v>
      </c>
      <c r="DB1342" s="195">
        <f t="shared" si="878"/>
        <v>3.1242319280579358</v>
      </c>
      <c r="DC1342" s="195">
        <f t="shared" si="879"/>
        <v>199.51040276963681</v>
      </c>
      <c r="DD1342" s="195">
        <f t="shared" si="880"/>
        <v>3.0371570932174379</v>
      </c>
      <c r="DE1342" s="195">
        <f t="shared" si="881"/>
        <v>181.36484846031516</v>
      </c>
      <c r="DF1342" s="195">
        <f t="shared" si="882"/>
        <v>666.51575720971971</v>
      </c>
    </row>
    <row r="1343" spans="89:110" x14ac:dyDescent="0.2">
      <c r="CK1343" s="189">
        <v>1341</v>
      </c>
      <c r="CL1343" s="190">
        <f>'Litter calculation'!G$30+CK1343</f>
        <v>44016</v>
      </c>
      <c r="CM1343" s="193">
        <f t="shared" si="875"/>
        <v>7</v>
      </c>
      <c r="CN1343" s="189">
        <f t="shared" si="866"/>
        <v>0.06</v>
      </c>
      <c r="CO1343" s="194">
        <f t="shared" si="867"/>
        <v>0.02</v>
      </c>
      <c r="CP1343" s="194">
        <f t="shared" si="868"/>
        <v>0.04</v>
      </c>
      <c r="CQ1343" s="189">
        <f t="shared" si="869"/>
        <v>0.996</v>
      </c>
      <c r="CR1343" s="189">
        <f t="shared" ref="CR1343:CS1362" si="889">IF($CM1343=12,$D$50,IF($CM1343&lt;=2,$D$50,IF($CM1343&lt;=5,$D$52,IF($CM1343&lt;=8,$D$54,$D$56))))</f>
        <v>9.9599999999999994E-2</v>
      </c>
      <c r="CS1343" s="189">
        <f t="shared" si="889"/>
        <v>9.9599999999999994E-2</v>
      </c>
      <c r="CT1343" s="189">
        <f t="shared" si="871"/>
        <v>1.6999999999999999E-3</v>
      </c>
      <c r="CU1343" s="189">
        <f t="shared" ref="CU1343:CV1362" si="890">IF($CM1343=12,$D$58,IF($CM1343&lt;=2,$D$58,IF($CM1343&lt;=5,$D$60,IF($CM1343&lt;=8,$D$62,$D$64))))</f>
        <v>1.7000000000000001E-4</v>
      </c>
      <c r="CV1343" s="189">
        <f t="shared" si="890"/>
        <v>1.7000000000000001E-4</v>
      </c>
      <c r="CW1343" s="189">
        <f t="shared" si="873"/>
        <v>9.9999999999999995E-7</v>
      </c>
      <c r="CX1343" s="189">
        <f t="shared" ref="CX1343:CY1362" si="891">IF($CM1343=12,$D$66,IF($CM1343&lt;=2,$D$66,IF($CM1343&lt;=5,$D$68,IF($CM1343&lt;=8,$D$70,$D$72))))</f>
        <v>9.9999999999999995E-8</v>
      </c>
      <c r="CY1343" s="189">
        <f t="shared" si="891"/>
        <v>9.9999999999999995E-8</v>
      </c>
      <c r="CZ1343" s="195">
        <f t="shared" si="876"/>
        <v>6.9868463860806829</v>
      </c>
      <c r="DA1343" s="195">
        <f t="shared" si="877"/>
        <v>272.5402119701327</v>
      </c>
      <c r="DB1343" s="195">
        <f t="shared" si="878"/>
        <v>3.1256928537727591</v>
      </c>
      <c r="DC1343" s="195">
        <f t="shared" si="879"/>
        <v>199.52839081859756</v>
      </c>
      <c r="DD1343" s="195">
        <f t="shared" si="880"/>
        <v>3.0406248203960242</v>
      </c>
      <c r="DE1343" s="195">
        <f t="shared" si="881"/>
        <v>181.40084632383122</v>
      </c>
      <c r="DF1343" s="195">
        <f t="shared" si="882"/>
        <v>666.62261317281104</v>
      </c>
    </row>
    <row r="1344" spans="89:110" x14ac:dyDescent="0.2">
      <c r="CK1344" s="189">
        <v>1342</v>
      </c>
      <c r="CL1344" s="190">
        <f>'Litter calculation'!G$30+CK1344</f>
        <v>44017</v>
      </c>
      <c r="CM1344" s="193">
        <f t="shared" si="875"/>
        <v>7</v>
      </c>
      <c r="CN1344" s="189">
        <f t="shared" si="866"/>
        <v>0.06</v>
      </c>
      <c r="CO1344" s="194">
        <f t="shared" si="867"/>
        <v>0.02</v>
      </c>
      <c r="CP1344" s="194">
        <f t="shared" si="868"/>
        <v>0.04</v>
      </c>
      <c r="CQ1344" s="189">
        <f t="shared" si="869"/>
        <v>0.996</v>
      </c>
      <c r="CR1344" s="189">
        <f t="shared" si="889"/>
        <v>9.9599999999999994E-2</v>
      </c>
      <c r="CS1344" s="189">
        <f t="shared" si="889"/>
        <v>9.9599999999999994E-2</v>
      </c>
      <c r="CT1344" s="189">
        <f t="shared" si="871"/>
        <v>1.6999999999999999E-3</v>
      </c>
      <c r="CU1344" s="189">
        <f t="shared" si="890"/>
        <v>1.7000000000000001E-4</v>
      </c>
      <c r="CV1344" s="189">
        <f t="shared" si="890"/>
        <v>1.7000000000000001E-4</v>
      </c>
      <c r="CW1344" s="189">
        <f t="shared" si="873"/>
        <v>9.9999999999999995E-7</v>
      </c>
      <c r="CX1344" s="189">
        <f t="shared" si="891"/>
        <v>9.9999999999999995E-8</v>
      </c>
      <c r="CY1344" s="189">
        <f t="shared" si="891"/>
        <v>9.9999999999999995E-8</v>
      </c>
      <c r="CZ1344" s="195">
        <f t="shared" si="876"/>
        <v>7.0347388374987414</v>
      </c>
      <c r="DA1344" s="195">
        <f t="shared" si="877"/>
        <v>272.54017943005704</v>
      </c>
      <c r="DB1344" s="195">
        <f t="shared" si="878"/>
        <v>3.1271535311513201</v>
      </c>
      <c r="DC1344" s="195">
        <f t="shared" si="879"/>
        <v>199.54637886575949</v>
      </c>
      <c r="DD1344" s="195">
        <f t="shared" si="880"/>
        <v>3.0440919581110957</v>
      </c>
      <c r="DE1344" s="195">
        <f t="shared" si="881"/>
        <v>181.4368441837475</v>
      </c>
      <c r="DF1344" s="195">
        <f t="shared" si="882"/>
        <v>666.72938680632524</v>
      </c>
    </row>
    <row r="1345" spans="89:110" x14ac:dyDescent="0.2">
      <c r="CK1345" s="189">
        <v>1343</v>
      </c>
      <c r="CL1345" s="190">
        <f>'Litter calculation'!G$30+CK1345</f>
        <v>44018</v>
      </c>
      <c r="CM1345" s="193">
        <f t="shared" si="875"/>
        <v>7</v>
      </c>
      <c r="CN1345" s="189">
        <f t="shared" si="866"/>
        <v>0.06</v>
      </c>
      <c r="CO1345" s="194">
        <f t="shared" si="867"/>
        <v>0.02</v>
      </c>
      <c r="CP1345" s="194">
        <f t="shared" si="868"/>
        <v>0.04</v>
      </c>
      <c r="CQ1345" s="189">
        <f t="shared" si="869"/>
        <v>0.996</v>
      </c>
      <c r="CR1345" s="189">
        <f t="shared" si="889"/>
        <v>9.9599999999999994E-2</v>
      </c>
      <c r="CS1345" s="189">
        <f t="shared" si="889"/>
        <v>9.9599999999999994E-2</v>
      </c>
      <c r="CT1345" s="189">
        <f t="shared" si="871"/>
        <v>1.6999999999999999E-3</v>
      </c>
      <c r="CU1345" s="189">
        <f t="shared" si="890"/>
        <v>1.7000000000000001E-4</v>
      </c>
      <c r="CV1345" s="189">
        <f t="shared" si="890"/>
        <v>1.7000000000000001E-4</v>
      </c>
      <c r="CW1345" s="189">
        <f t="shared" si="873"/>
        <v>9.9999999999999995E-7</v>
      </c>
      <c r="CX1345" s="189">
        <f t="shared" si="891"/>
        <v>9.9999999999999995E-8</v>
      </c>
      <c r="CY1345" s="189">
        <f t="shared" si="891"/>
        <v>9.9999999999999995E-8</v>
      </c>
      <c r="CZ1345" s="195">
        <f t="shared" si="876"/>
        <v>7.0825499409147818</v>
      </c>
      <c r="DA1345" s="195">
        <f t="shared" si="877"/>
        <v>272.54014689001389</v>
      </c>
      <c r="DB1345" s="195">
        <f t="shared" si="878"/>
        <v>3.1286139602358323</v>
      </c>
      <c r="DC1345" s="195">
        <f t="shared" si="879"/>
        <v>199.56436691112262</v>
      </c>
      <c r="DD1345" s="195">
        <f t="shared" si="880"/>
        <v>3.047558506462853</v>
      </c>
      <c r="DE1345" s="195">
        <f t="shared" si="881"/>
        <v>181.47284204006399</v>
      </c>
      <c r="DF1345" s="195">
        <f t="shared" si="882"/>
        <v>666.83607824881392</v>
      </c>
    </row>
    <row r="1346" spans="89:110" x14ac:dyDescent="0.2">
      <c r="CK1346" s="189">
        <v>1344</v>
      </c>
      <c r="CL1346" s="190">
        <f>'Litter calculation'!G$30+CK1346</f>
        <v>44019</v>
      </c>
      <c r="CM1346" s="193">
        <f t="shared" si="875"/>
        <v>7</v>
      </c>
      <c r="CN1346" s="189">
        <f t="shared" si="866"/>
        <v>0.06</v>
      </c>
      <c r="CO1346" s="194">
        <f t="shared" si="867"/>
        <v>0.02</v>
      </c>
      <c r="CP1346" s="194">
        <f t="shared" si="868"/>
        <v>0.04</v>
      </c>
      <c r="CQ1346" s="189">
        <f t="shared" si="869"/>
        <v>0.996</v>
      </c>
      <c r="CR1346" s="189">
        <f t="shared" si="889"/>
        <v>9.9599999999999994E-2</v>
      </c>
      <c r="CS1346" s="189">
        <f t="shared" si="889"/>
        <v>9.9599999999999994E-2</v>
      </c>
      <c r="CT1346" s="189">
        <f t="shared" si="871"/>
        <v>1.6999999999999999E-3</v>
      </c>
      <c r="CU1346" s="189">
        <f t="shared" si="890"/>
        <v>1.7000000000000001E-4</v>
      </c>
      <c r="CV1346" s="189">
        <f t="shared" si="890"/>
        <v>1.7000000000000001E-4</v>
      </c>
      <c r="CW1346" s="189">
        <f t="shared" si="873"/>
        <v>9.9999999999999995E-7</v>
      </c>
      <c r="CX1346" s="189">
        <f t="shared" si="891"/>
        <v>9.9999999999999995E-8</v>
      </c>
      <c r="CY1346" s="189">
        <f t="shared" si="891"/>
        <v>9.9999999999999995E-8</v>
      </c>
      <c r="CZ1346" s="195">
        <f t="shared" si="876"/>
        <v>7.130279834502927</v>
      </c>
      <c r="DA1346" s="195">
        <f t="shared" si="877"/>
        <v>272.54011435000331</v>
      </c>
      <c r="DB1346" s="195">
        <f t="shared" si="878"/>
        <v>3.1300741410685022</v>
      </c>
      <c r="DC1346" s="195">
        <f t="shared" si="879"/>
        <v>199.58235495468693</v>
      </c>
      <c r="DD1346" s="195">
        <f t="shared" si="880"/>
        <v>3.0510244655514791</v>
      </c>
      <c r="DE1346" s="195">
        <f t="shared" si="881"/>
        <v>181.50883989278068</v>
      </c>
      <c r="DF1346" s="195">
        <f t="shared" si="882"/>
        <v>666.94268763859384</v>
      </c>
    </row>
    <row r="1347" spans="89:110" x14ac:dyDescent="0.2">
      <c r="CK1347" s="189">
        <v>1345</v>
      </c>
      <c r="CL1347" s="190">
        <f>'Litter calculation'!G$30+CK1347</f>
        <v>44020</v>
      </c>
      <c r="CM1347" s="193">
        <f t="shared" si="875"/>
        <v>7</v>
      </c>
      <c r="CN1347" s="189">
        <f t="shared" ref="CN1347:CN1410" si="892">IF($CM1347=12,D$37,IF($CM1347&lt;=2,D$37,IF($CM1347&lt;=5,D$40,IF($CM1347&lt;=8,D$43,D$46))))</f>
        <v>0.06</v>
      </c>
      <c r="CO1347" s="194">
        <f t="shared" ref="CO1347:CO1410" si="893">IF($CM1347=12,D$39,IF($CM1347&lt;=2,D$39,IF($CM1347&lt;=5,D$42,IF($CM1347&lt;=8,D$45,D$48))))</f>
        <v>0.02</v>
      </c>
      <c r="CP1347" s="194">
        <f t="shared" ref="CP1347:CP1410" si="894">IF($CM1347=12,D$38,IF($CM1347&lt;=2,D$38,IF($CM1347&lt;=5,D$41,IF($CM1347&lt;=8,D$44,D$47))))</f>
        <v>0.04</v>
      </c>
      <c r="CQ1347" s="189">
        <f t="shared" ref="CQ1347:CQ1410" si="895">IF($CM1347=12,$D$49,IF($CM1347&lt;=2,$D$49,IF($CM1347&lt;=5,$D$51,IF($CM1347&lt;=8,$D$53,$D$55))))</f>
        <v>0.996</v>
      </c>
      <c r="CR1347" s="189">
        <f t="shared" si="889"/>
        <v>9.9599999999999994E-2</v>
      </c>
      <c r="CS1347" s="189">
        <f t="shared" si="889"/>
        <v>9.9599999999999994E-2</v>
      </c>
      <c r="CT1347" s="189">
        <f t="shared" ref="CT1347:CT1410" si="896">IF($CM1347=12,$D$57,IF($CM1347&lt;=2,$D$57,IF($CM1347&lt;=5,$D$59,IF($CM1347&lt;=8,$D$61,$D$63))))</f>
        <v>1.6999999999999999E-3</v>
      </c>
      <c r="CU1347" s="189">
        <f t="shared" si="890"/>
        <v>1.7000000000000001E-4</v>
      </c>
      <c r="CV1347" s="189">
        <f t="shared" si="890"/>
        <v>1.7000000000000001E-4</v>
      </c>
      <c r="CW1347" s="189">
        <f t="shared" ref="CW1347:CW1410" si="897">IF($CM1347=12,$D$65,IF($CM1347&lt;=2,$D$65,IF($CM1347&lt;=5,$D$67,IF($CM1347&lt;=8,$D$69,$D$71))))</f>
        <v>9.9999999999999995E-7</v>
      </c>
      <c r="CX1347" s="189">
        <f t="shared" si="891"/>
        <v>9.9999999999999995E-8</v>
      </c>
      <c r="CY1347" s="189">
        <f t="shared" si="891"/>
        <v>9.9999999999999995E-8</v>
      </c>
      <c r="CZ1347" s="195">
        <f t="shared" si="876"/>
        <v>7.1779286562026021</v>
      </c>
      <c r="DA1347" s="195">
        <f t="shared" si="877"/>
        <v>272.54008181002524</v>
      </c>
      <c r="DB1347" s="195">
        <f t="shared" si="878"/>
        <v>3.1315340736915291</v>
      </c>
      <c r="DC1347" s="195">
        <f t="shared" si="879"/>
        <v>199.60034299645247</v>
      </c>
      <c r="DD1347" s="195">
        <f t="shared" si="880"/>
        <v>3.0544898354771406</v>
      </c>
      <c r="DE1347" s="195">
        <f t="shared" si="881"/>
        <v>181.5448377418976</v>
      </c>
      <c r="DF1347" s="195">
        <f t="shared" si="882"/>
        <v>667.04921511374653</v>
      </c>
    </row>
    <row r="1348" spans="89:110" x14ac:dyDescent="0.2">
      <c r="CK1348" s="189">
        <v>1346</v>
      </c>
      <c r="CL1348" s="190">
        <f>'Litter calculation'!G$30+CK1348</f>
        <v>44021</v>
      </c>
      <c r="CM1348" s="193">
        <f t="shared" ref="CM1348:CM1411" si="898">MONTH(CL1348)</f>
        <v>7</v>
      </c>
      <c r="CN1348" s="189">
        <f t="shared" si="892"/>
        <v>0.06</v>
      </c>
      <c r="CO1348" s="194">
        <f t="shared" si="893"/>
        <v>0.02</v>
      </c>
      <c r="CP1348" s="194">
        <f t="shared" si="894"/>
        <v>0.04</v>
      </c>
      <c r="CQ1348" s="189">
        <f t="shared" si="895"/>
        <v>0.996</v>
      </c>
      <c r="CR1348" s="189">
        <f t="shared" si="889"/>
        <v>9.9599999999999994E-2</v>
      </c>
      <c r="CS1348" s="189">
        <f t="shared" si="889"/>
        <v>9.9599999999999994E-2</v>
      </c>
      <c r="CT1348" s="189">
        <f t="shared" si="896"/>
        <v>1.6999999999999999E-3</v>
      </c>
      <c r="CU1348" s="189">
        <f t="shared" si="890"/>
        <v>1.7000000000000001E-4</v>
      </c>
      <c r="CV1348" s="189">
        <f t="shared" si="890"/>
        <v>1.7000000000000001E-4</v>
      </c>
      <c r="CW1348" s="189">
        <f t="shared" si="897"/>
        <v>9.9999999999999995E-7</v>
      </c>
      <c r="CX1348" s="189">
        <f t="shared" si="891"/>
        <v>9.9999999999999995E-8</v>
      </c>
      <c r="CY1348" s="189">
        <f t="shared" si="891"/>
        <v>9.9999999999999995E-8</v>
      </c>
      <c r="CZ1348" s="195">
        <f t="shared" si="876"/>
        <v>7.2254965437189353</v>
      </c>
      <c r="DA1348" s="195">
        <f t="shared" si="877"/>
        <v>272.54004927007975</v>
      </c>
      <c r="DB1348" s="195">
        <f t="shared" si="878"/>
        <v>3.1329937581471046</v>
      </c>
      <c r="DC1348" s="195">
        <f t="shared" si="879"/>
        <v>199.61833103641919</v>
      </c>
      <c r="DD1348" s="195">
        <f t="shared" si="880"/>
        <v>3.0579546163399867</v>
      </c>
      <c r="DE1348" s="195">
        <f t="shared" si="881"/>
        <v>181.58083558741473</v>
      </c>
      <c r="DF1348" s="195">
        <f t="shared" si="882"/>
        <v>667.15566081211966</v>
      </c>
    </row>
    <row r="1349" spans="89:110" x14ac:dyDescent="0.2">
      <c r="CK1349" s="189">
        <v>1347</v>
      </c>
      <c r="CL1349" s="190">
        <f>'Litter calculation'!G$30+CK1349</f>
        <v>44022</v>
      </c>
      <c r="CM1349" s="193">
        <f t="shared" si="898"/>
        <v>7</v>
      </c>
      <c r="CN1349" s="189">
        <f t="shared" si="892"/>
        <v>0.06</v>
      </c>
      <c r="CO1349" s="194">
        <f t="shared" si="893"/>
        <v>0.02</v>
      </c>
      <c r="CP1349" s="194">
        <f t="shared" si="894"/>
        <v>0.04</v>
      </c>
      <c r="CQ1349" s="189">
        <f t="shared" si="895"/>
        <v>0.996</v>
      </c>
      <c r="CR1349" s="189">
        <f t="shared" si="889"/>
        <v>9.9599999999999994E-2</v>
      </c>
      <c r="CS1349" s="189">
        <f t="shared" si="889"/>
        <v>9.9599999999999994E-2</v>
      </c>
      <c r="CT1349" s="189">
        <f t="shared" si="896"/>
        <v>1.6999999999999999E-3</v>
      </c>
      <c r="CU1349" s="189">
        <f t="shared" si="890"/>
        <v>1.7000000000000001E-4</v>
      </c>
      <c r="CV1349" s="189">
        <f t="shared" si="890"/>
        <v>1.7000000000000001E-4</v>
      </c>
      <c r="CW1349" s="189">
        <f t="shared" si="897"/>
        <v>9.9999999999999995E-7</v>
      </c>
      <c r="CX1349" s="189">
        <f t="shared" si="891"/>
        <v>9.9999999999999995E-8</v>
      </c>
      <c r="CY1349" s="189">
        <f t="shared" si="891"/>
        <v>9.9999999999999995E-8</v>
      </c>
      <c r="CZ1349" s="195">
        <f t="shared" si="876"/>
        <v>7.2729836345231549</v>
      </c>
      <c r="DA1349" s="195">
        <f t="shared" si="877"/>
        <v>272.54001673016677</v>
      </c>
      <c r="DB1349" s="195">
        <f t="shared" si="878"/>
        <v>3.1344531944774139</v>
      </c>
      <c r="DC1349" s="195">
        <f t="shared" si="879"/>
        <v>199.63631907458711</v>
      </c>
      <c r="DD1349" s="195">
        <f t="shared" si="880"/>
        <v>3.0614188082401492</v>
      </c>
      <c r="DE1349" s="195">
        <f t="shared" si="881"/>
        <v>181.61683342933208</v>
      </c>
      <c r="DF1349" s="195">
        <f t="shared" si="882"/>
        <v>667.26202487132673</v>
      </c>
    </row>
    <row r="1350" spans="89:110" x14ac:dyDescent="0.2">
      <c r="CK1350" s="189">
        <v>1348</v>
      </c>
      <c r="CL1350" s="190">
        <f>'Litter calculation'!G$30+CK1350</f>
        <v>44023</v>
      </c>
      <c r="CM1350" s="193">
        <f t="shared" si="898"/>
        <v>7</v>
      </c>
      <c r="CN1350" s="189">
        <f t="shared" si="892"/>
        <v>0.06</v>
      </c>
      <c r="CO1350" s="194">
        <f t="shared" si="893"/>
        <v>0.02</v>
      </c>
      <c r="CP1350" s="194">
        <f t="shared" si="894"/>
        <v>0.04</v>
      </c>
      <c r="CQ1350" s="189">
        <f t="shared" si="895"/>
        <v>0.996</v>
      </c>
      <c r="CR1350" s="189">
        <f t="shared" si="889"/>
        <v>9.9599999999999994E-2</v>
      </c>
      <c r="CS1350" s="189">
        <f t="shared" si="889"/>
        <v>9.9599999999999994E-2</v>
      </c>
      <c r="CT1350" s="189">
        <f t="shared" si="896"/>
        <v>1.6999999999999999E-3</v>
      </c>
      <c r="CU1350" s="189">
        <f t="shared" si="890"/>
        <v>1.7000000000000001E-4</v>
      </c>
      <c r="CV1350" s="189">
        <f t="shared" si="890"/>
        <v>1.7000000000000001E-4</v>
      </c>
      <c r="CW1350" s="189">
        <f t="shared" si="897"/>
        <v>9.9999999999999995E-7</v>
      </c>
      <c r="CX1350" s="189">
        <f t="shared" si="891"/>
        <v>9.9999999999999995E-8</v>
      </c>
      <c r="CY1350" s="189">
        <f t="shared" si="891"/>
        <v>9.9999999999999995E-8</v>
      </c>
      <c r="CZ1350" s="195">
        <f t="shared" si="876"/>
        <v>7.3203900658529859</v>
      </c>
      <c r="DA1350" s="195">
        <f t="shared" si="877"/>
        <v>272.5399841902863</v>
      </c>
      <c r="DB1350" s="195">
        <f t="shared" si="878"/>
        <v>3.1359123827246349</v>
      </c>
      <c r="DC1350" s="195">
        <f t="shared" si="879"/>
        <v>199.65430711095621</v>
      </c>
      <c r="DD1350" s="195">
        <f t="shared" si="880"/>
        <v>3.0648824112777433</v>
      </c>
      <c r="DE1350" s="195">
        <f t="shared" si="881"/>
        <v>181.65283126764965</v>
      </c>
      <c r="DF1350" s="195">
        <f t="shared" si="882"/>
        <v>667.36830742874747</v>
      </c>
    </row>
    <row r="1351" spans="89:110" x14ac:dyDescent="0.2">
      <c r="CK1351" s="189">
        <v>1349</v>
      </c>
      <c r="CL1351" s="190">
        <f>'Litter calculation'!G$30+CK1351</f>
        <v>44024</v>
      </c>
      <c r="CM1351" s="193">
        <f t="shared" si="898"/>
        <v>7</v>
      </c>
      <c r="CN1351" s="189">
        <f t="shared" si="892"/>
        <v>0.06</v>
      </c>
      <c r="CO1351" s="194">
        <f t="shared" si="893"/>
        <v>0.02</v>
      </c>
      <c r="CP1351" s="194">
        <f t="shared" si="894"/>
        <v>0.04</v>
      </c>
      <c r="CQ1351" s="189">
        <f t="shared" si="895"/>
        <v>0.996</v>
      </c>
      <c r="CR1351" s="189">
        <f t="shared" si="889"/>
        <v>9.9599999999999994E-2</v>
      </c>
      <c r="CS1351" s="189">
        <f t="shared" si="889"/>
        <v>9.9599999999999994E-2</v>
      </c>
      <c r="CT1351" s="189">
        <f t="shared" si="896"/>
        <v>1.6999999999999999E-3</v>
      </c>
      <c r="CU1351" s="189">
        <f t="shared" si="890"/>
        <v>1.7000000000000001E-4</v>
      </c>
      <c r="CV1351" s="189">
        <f t="shared" si="890"/>
        <v>1.7000000000000001E-4</v>
      </c>
      <c r="CW1351" s="189">
        <f t="shared" si="897"/>
        <v>9.9999999999999995E-7</v>
      </c>
      <c r="CX1351" s="189">
        <f t="shared" si="891"/>
        <v>9.9999999999999995E-8</v>
      </c>
      <c r="CY1351" s="189">
        <f t="shared" si="891"/>
        <v>9.9999999999999995E-8</v>
      </c>
      <c r="CZ1351" s="195">
        <f t="shared" si="876"/>
        <v>7.3677159747130485</v>
      </c>
      <c r="DA1351" s="195">
        <f t="shared" si="877"/>
        <v>272.53995165043841</v>
      </c>
      <c r="DB1351" s="195">
        <f t="shared" si="878"/>
        <v>3.1373713229309379</v>
      </c>
      <c r="DC1351" s="195">
        <f t="shared" si="879"/>
        <v>199.6722951455265</v>
      </c>
      <c r="DD1351" s="195">
        <f t="shared" si="880"/>
        <v>3.0683454255528675</v>
      </c>
      <c r="DE1351" s="195">
        <f t="shared" si="881"/>
        <v>181.68882910236744</v>
      </c>
      <c r="DF1351" s="195">
        <f t="shared" si="882"/>
        <v>667.47450862152925</v>
      </c>
    </row>
    <row r="1352" spans="89:110" x14ac:dyDescent="0.2">
      <c r="CK1352" s="189">
        <v>1350</v>
      </c>
      <c r="CL1352" s="190">
        <f>'Litter calculation'!G$30+CK1352</f>
        <v>44025</v>
      </c>
      <c r="CM1352" s="193">
        <f t="shared" si="898"/>
        <v>7</v>
      </c>
      <c r="CN1352" s="189">
        <f t="shared" si="892"/>
        <v>0.06</v>
      </c>
      <c r="CO1352" s="194">
        <f t="shared" si="893"/>
        <v>0.02</v>
      </c>
      <c r="CP1352" s="194">
        <f t="shared" si="894"/>
        <v>0.04</v>
      </c>
      <c r="CQ1352" s="189">
        <f t="shared" si="895"/>
        <v>0.996</v>
      </c>
      <c r="CR1352" s="189">
        <f t="shared" si="889"/>
        <v>9.9599999999999994E-2</v>
      </c>
      <c r="CS1352" s="189">
        <f t="shared" si="889"/>
        <v>9.9599999999999994E-2</v>
      </c>
      <c r="CT1352" s="189">
        <f t="shared" si="896"/>
        <v>1.6999999999999999E-3</v>
      </c>
      <c r="CU1352" s="189">
        <f t="shared" si="890"/>
        <v>1.7000000000000001E-4</v>
      </c>
      <c r="CV1352" s="189">
        <f t="shared" si="890"/>
        <v>1.7000000000000001E-4</v>
      </c>
      <c r="CW1352" s="189">
        <f t="shared" si="897"/>
        <v>9.9999999999999995E-7</v>
      </c>
      <c r="CX1352" s="189">
        <f t="shared" si="891"/>
        <v>9.9999999999999995E-8</v>
      </c>
      <c r="CY1352" s="189">
        <f t="shared" si="891"/>
        <v>9.9999999999999995E-8</v>
      </c>
      <c r="CZ1352" s="195">
        <f t="shared" si="876"/>
        <v>7.4149614978752512</v>
      </c>
      <c r="DA1352" s="195">
        <f t="shared" si="877"/>
        <v>272.53991911062303</v>
      </c>
      <c r="DB1352" s="195">
        <f t="shared" si="878"/>
        <v>3.1388300151384865</v>
      </c>
      <c r="DC1352" s="195">
        <f t="shared" si="879"/>
        <v>199.69028317829802</v>
      </c>
      <c r="DD1352" s="195">
        <f t="shared" si="880"/>
        <v>3.0718078511656026</v>
      </c>
      <c r="DE1352" s="195">
        <f t="shared" si="881"/>
        <v>181.72482693348545</v>
      </c>
      <c r="DF1352" s="195">
        <f t="shared" si="882"/>
        <v>667.58062858658582</v>
      </c>
    </row>
    <row r="1353" spans="89:110" x14ac:dyDescent="0.2">
      <c r="CK1353" s="189">
        <v>1351</v>
      </c>
      <c r="CL1353" s="190">
        <f>'Litter calculation'!G$30+CK1353</f>
        <v>44026</v>
      </c>
      <c r="CM1353" s="193">
        <f t="shared" si="898"/>
        <v>7</v>
      </c>
      <c r="CN1353" s="189">
        <f t="shared" si="892"/>
        <v>0.06</v>
      </c>
      <c r="CO1353" s="194">
        <f t="shared" si="893"/>
        <v>0.02</v>
      </c>
      <c r="CP1353" s="194">
        <f t="shared" si="894"/>
        <v>0.04</v>
      </c>
      <c r="CQ1353" s="189">
        <f t="shared" si="895"/>
        <v>0.996</v>
      </c>
      <c r="CR1353" s="189">
        <f t="shared" si="889"/>
        <v>9.9599999999999994E-2</v>
      </c>
      <c r="CS1353" s="189">
        <f t="shared" si="889"/>
        <v>9.9599999999999994E-2</v>
      </c>
      <c r="CT1353" s="189">
        <f t="shared" si="896"/>
        <v>1.6999999999999999E-3</v>
      </c>
      <c r="CU1353" s="189">
        <f t="shared" si="890"/>
        <v>1.7000000000000001E-4</v>
      </c>
      <c r="CV1353" s="189">
        <f t="shared" si="890"/>
        <v>1.7000000000000001E-4</v>
      </c>
      <c r="CW1353" s="189">
        <f t="shared" si="897"/>
        <v>9.9999999999999995E-7</v>
      </c>
      <c r="CX1353" s="189">
        <f t="shared" si="891"/>
        <v>9.9999999999999995E-8</v>
      </c>
      <c r="CY1353" s="189">
        <f t="shared" si="891"/>
        <v>9.9999999999999995E-8</v>
      </c>
      <c r="CZ1353" s="195">
        <f t="shared" si="876"/>
        <v>7.4621267718791895</v>
      </c>
      <c r="DA1353" s="195">
        <f t="shared" si="877"/>
        <v>272.53988657084022</v>
      </c>
      <c r="DB1353" s="195">
        <f t="shared" si="878"/>
        <v>3.1402884593894367</v>
      </c>
      <c r="DC1353" s="195">
        <f t="shared" si="879"/>
        <v>199.70827120927072</v>
      </c>
      <c r="DD1353" s="195">
        <f t="shared" si="880"/>
        <v>3.0752696882160127</v>
      </c>
      <c r="DE1353" s="195">
        <f t="shared" si="881"/>
        <v>181.76082476100365</v>
      </c>
      <c r="DF1353" s="195">
        <f t="shared" si="882"/>
        <v>667.68666746059921</v>
      </c>
    </row>
    <row r="1354" spans="89:110" x14ac:dyDescent="0.2">
      <c r="CK1354" s="189">
        <v>1352</v>
      </c>
      <c r="CL1354" s="190">
        <f>'Litter calculation'!G$30+CK1354</f>
        <v>44027</v>
      </c>
      <c r="CM1354" s="193">
        <f t="shared" si="898"/>
        <v>7</v>
      </c>
      <c r="CN1354" s="189">
        <f t="shared" si="892"/>
        <v>0.06</v>
      </c>
      <c r="CO1354" s="194">
        <f t="shared" si="893"/>
        <v>0.02</v>
      </c>
      <c r="CP1354" s="194">
        <f t="shared" si="894"/>
        <v>0.04</v>
      </c>
      <c r="CQ1354" s="189">
        <f t="shared" si="895"/>
        <v>0.996</v>
      </c>
      <c r="CR1354" s="189">
        <f t="shared" si="889"/>
        <v>9.9599999999999994E-2</v>
      </c>
      <c r="CS1354" s="189">
        <f t="shared" si="889"/>
        <v>9.9599999999999994E-2</v>
      </c>
      <c r="CT1354" s="189">
        <f t="shared" si="896"/>
        <v>1.6999999999999999E-3</v>
      </c>
      <c r="CU1354" s="189">
        <f t="shared" si="890"/>
        <v>1.7000000000000001E-4</v>
      </c>
      <c r="CV1354" s="189">
        <f t="shared" si="890"/>
        <v>1.7000000000000001E-4</v>
      </c>
      <c r="CW1354" s="189">
        <f t="shared" si="897"/>
        <v>9.9999999999999995E-7</v>
      </c>
      <c r="CX1354" s="189">
        <f t="shared" si="891"/>
        <v>9.9999999999999995E-8</v>
      </c>
      <c r="CY1354" s="189">
        <f t="shared" si="891"/>
        <v>9.9999999999999995E-8</v>
      </c>
      <c r="CZ1354" s="195">
        <f t="shared" si="876"/>
        <v>7.509211933032538</v>
      </c>
      <c r="DA1354" s="195">
        <f t="shared" si="877"/>
        <v>272.53985403108993</v>
      </c>
      <c r="DB1354" s="195">
        <f t="shared" si="878"/>
        <v>3.1417466557259375</v>
      </c>
      <c r="DC1354" s="195">
        <f t="shared" si="879"/>
        <v>199.72625923844461</v>
      </c>
      <c r="DD1354" s="195">
        <f t="shared" si="880"/>
        <v>3.0787309368041447</v>
      </c>
      <c r="DE1354" s="195">
        <f t="shared" si="881"/>
        <v>181.79682258492207</v>
      </c>
      <c r="DF1354" s="195">
        <f t="shared" si="882"/>
        <v>667.79262538001922</v>
      </c>
    </row>
    <row r="1355" spans="89:110" x14ac:dyDescent="0.2">
      <c r="CK1355" s="189">
        <v>1353</v>
      </c>
      <c r="CL1355" s="190">
        <f>'Litter calculation'!G$30+CK1355</f>
        <v>44028</v>
      </c>
      <c r="CM1355" s="193">
        <f t="shared" si="898"/>
        <v>7</v>
      </c>
      <c r="CN1355" s="189">
        <f t="shared" si="892"/>
        <v>0.06</v>
      </c>
      <c r="CO1355" s="194">
        <f t="shared" si="893"/>
        <v>0.02</v>
      </c>
      <c r="CP1355" s="194">
        <f t="shared" si="894"/>
        <v>0.04</v>
      </c>
      <c r="CQ1355" s="189">
        <f t="shared" si="895"/>
        <v>0.996</v>
      </c>
      <c r="CR1355" s="189">
        <f t="shared" si="889"/>
        <v>9.9599999999999994E-2</v>
      </c>
      <c r="CS1355" s="189">
        <f t="shared" si="889"/>
        <v>9.9599999999999994E-2</v>
      </c>
      <c r="CT1355" s="189">
        <f t="shared" si="896"/>
        <v>1.6999999999999999E-3</v>
      </c>
      <c r="CU1355" s="189">
        <f t="shared" si="890"/>
        <v>1.7000000000000001E-4</v>
      </c>
      <c r="CV1355" s="189">
        <f t="shared" si="890"/>
        <v>1.7000000000000001E-4</v>
      </c>
      <c r="CW1355" s="189">
        <f t="shared" si="897"/>
        <v>9.9999999999999995E-7</v>
      </c>
      <c r="CX1355" s="189">
        <f t="shared" si="891"/>
        <v>9.9999999999999995E-8</v>
      </c>
      <c r="CY1355" s="189">
        <f t="shared" si="891"/>
        <v>9.9999999999999995E-8</v>
      </c>
      <c r="CZ1355" s="195">
        <f t="shared" si="876"/>
        <v>7.5562171174114452</v>
      </c>
      <c r="DA1355" s="195">
        <f t="shared" si="877"/>
        <v>272.53982149137221</v>
      </c>
      <c r="DB1355" s="195">
        <f t="shared" si="878"/>
        <v>3.1432046041901307</v>
      </c>
      <c r="DC1355" s="195">
        <f t="shared" si="879"/>
        <v>199.74424726581969</v>
      </c>
      <c r="DD1355" s="195">
        <f t="shared" si="880"/>
        <v>3.0821915970300289</v>
      </c>
      <c r="DE1355" s="195">
        <f t="shared" si="881"/>
        <v>181.83282040524071</v>
      </c>
      <c r="DF1355" s="195">
        <f t="shared" si="882"/>
        <v>667.89850248106427</v>
      </c>
    </row>
    <row r="1356" spans="89:110" x14ac:dyDescent="0.2">
      <c r="CK1356" s="189">
        <v>1354</v>
      </c>
      <c r="CL1356" s="190">
        <f>'Litter calculation'!G$30+CK1356</f>
        <v>44029</v>
      </c>
      <c r="CM1356" s="193">
        <f t="shared" si="898"/>
        <v>7</v>
      </c>
      <c r="CN1356" s="189">
        <f t="shared" si="892"/>
        <v>0.06</v>
      </c>
      <c r="CO1356" s="194">
        <f t="shared" si="893"/>
        <v>0.02</v>
      </c>
      <c r="CP1356" s="194">
        <f t="shared" si="894"/>
        <v>0.04</v>
      </c>
      <c r="CQ1356" s="189">
        <f t="shared" si="895"/>
        <v>0.996</v>
      </c>
      <c r="CR1356" s="189">
        <f t="shared" si="889"/>
        <v>9.9599999999999994E-2</v>
      </c>
      <c r="CS1356" s="189">
        <f t="shared" si="889"/>
        <v>9.9599999999999994E-2</v>
      </c>
      <c r="CT1356" s="189">
        <f t="shared" si="896"/>
        <v>1.6999999999999999E-3</v>
      </c>
      <c r="CU1356" s="189">
        <f t="shared" si="890"/>
        <v>1.7000000000000001E-4</v>
      </c>
      <c r="CV1356" s="189">
        <f t="shared" si="890"/>
        <v>1.7000000000000001E-4</v>
      </c>
      <c r="CW1356" s="189">
        <f t="shared" si="897"/>
        <v>9.9999999999999995E-7</v>
      </c>
      <c r="CX1356" s="189">
        <f t="shared" si="891"/>
        <v>9.9999999999999995E-8</v>
      </c>
      <c r="CY1356" s="189">
        <f t="shared" si="891"/>
        <v>9.9999999999999995E-8</v>
      </c>
      <c r="CZ1356" s="195">
        <f t="shared" si="876"/>
        <v>7.6031424608609264</v>
      </c>
      <c r="DA1356" s="195">
        <f t="shared" si="877"/>
        <v>272.539788951687</v>
      </c>
      <c r="DB1356" s="195">
        <f t="shared" si="878"/>
        <v>3.1446623048241511</v>
      </c>
      <c r="DC1356" s="195">
        <f t="shared" si="879"/>
        <v>199.762235291396</v>
      </c>
      <c r="DD1356" s="195">
        <f t="shared" si="880"/>
        <v>3.0856516689936786</v>
      </c>
      <c r="DE1356" s="195">
        <f t="shared" si="881"/>
        <v>181.86881822195957</v>
      </c>
      <c r="DF1356" s="195">
        <f t="shared" si="882"/>
        <v>668.00429889972133</v>
      </c>
    </row>
    <row r="1357" spans="89:110" x14ac:dyDescent="0.2">
      <c r="CK1357" s="189">
        <v>1355</v>
      </c>
      <c r="CL1357" s="190">
        <f>'Litter calculation'!G$30+CK1357</f>
        <v>44030</v>
      </c>
      <c r="CM1357" s="193">
        <f t="shared" si="898"/>
        <v>7</v>
      </c>
      <c r="CN1357" s="189">
        <f t="shared" si="892"/>
        <v>0.06</v>
      </c>
      <c r="CO1357" s="194">
        <f t="shared" si="893"/>
        <v>0.02</v>
      </c>
      <c r="CP1357" s="194">
        <f t="shared" si="894"/>
        <v>0.04</v>
      </c>
      <c r="CQ1357" s="189">
        <f t="shared" si="895"/>
        <v>0.996</v>
      </c>
      <c r="CR1357" s="189">
        <f t="shared" si="889"/>
        <v>9.9599999999999994E-2</v>
      </c>
      <c r="CS1357" s="189">
        <f t="shared" si="889"/>
        <v>9.9599999999999994E-2</v>
      </c>
      <c r="CT1357" s="189">
        <f t="shared" si="896"/>
        <v>1.6999999999999999E-3</v>
      </c>
      <c r="CU1357" s="189">
        <f t="shared" si="890"/>
        <v>1.7000000000000001E-4</v>
      </c>
      <c r="CV1357" s="189">
        <f t="shared" si="890"/>
        <v>1.7000000000000001E-4</v>
      </c>
      <c r="CW1357" s="189">
        <f t="shared" si="897"/>
        <v>9.9999999999999995E-7</v>
      </c>
      <c r="CX1357" s="189">
        <f t="shared" si="891"/>
        <v>9.9999999999999995E-8</v>
      </c>
      <c r="CY1357" s="189">
        <f t="shared" si="891"/>
        <v>9.9999999999999995E-8</v>
      </c>
      <c r="CZ1357" s="195">
        <f t="shared" si="876"/>
        <v>7.6499880989952569</v>
      </c>
      <c r="DA1357" s="195">
        <f t="shared" si="877"/>
        <v>272.53975641203436</v>
      </c>
      <c r="DB1357" s="195">
        <f t="shared" si="878"/>
        <v>3.1461197576701263</v>
      </c>
      <c r="DC1357" s="195">
        <f t="shared" si="879"/>
        <v>199.78022331517349</v>
      </c>
      <c r="DD1357" s="195">
        <f t="shared" si="880"/>
        <v>3.0891111527950899</v>
      </c>
      <c r="DE1357" s="195">
        <f t="shared" si="881"/>
        <v>181.90481603507865</v>
      </c>
      <c r="DF1357" s="195">
        <f t="shared" si="882"/>
        <v>668.11001477174705</v>
      </c>
    </row>
    <row r="1358" spans="89:110" x14ac:dyDescent="0.2">
      <c r="CK1358" s="189">
        <v>1356</v>
      </c>
      <c r="CL1358" s="190">
        <f>'Litter calculation'!G$30+CK1358</f>
        <v>44031</v>
      </c>
      <c r="CM1358" s="193">
        <f t="shared" si="898"/>
        <v>7</v>
      </c>
      <c r="CN1358" s="189">
        <f t="shared" si="892"/>
        <v>0.06</v>
      </c>
      <c r="CO1358" s="194">
        <f t="shared" si="893"/>
        <v>0.02</v>
      </c>
      <c r="CP1358" s="194">
        <f t="shared" si="894"/>
        <v>0.04</v>
      </c>
      <c r="CQ1358" s="189">
        <f t="shared" si="895"/>
        <v>0.996</v>
      </c>
      <c r="CR1358" s="189">
        <f t="shared" si="889"/>
        <v>9.9599999999999994E-2</v>
      </c>
      <c r="CS1358" s="189">
        <f t="shared" si="889"/>
        <v>9.9599999999999994E-2</v>
      </c>
      <c r="CT1358" s="189">
        <f t="shared" si="896"/>
        <v>1.6999999999999999E-3</v>
      </c>
      <c r="CU1358" s="189">
        <f t="shared" si="890"/>
        <v>1.7000000000000001E-4</v>
      </c>
      <c r="CV1358" s="189">
        <f t="shared" si="890"/>
        <v>1.7000000000000001E-4</v>
      </c>
      <c r="CW1358" s="189">
        <f t="shared" si="897"/>
        <v>9.9999999999999995E-7</v>
      </c>
      <c r="CX1358" s="189">
        <f t="shared" si="891"/>
        <v>9.9999999999999995E-8</v>
      </c>
      <c r="CY1358" s="189">
        <f t="shared" si="891"/>
        <v>9.9999999999999995E-8</v>
      </c>
      <c r="CZ1358" s="195">
        <f t="shared" si="876"/>
        <v>7.6967541671983639</v>
      </c>
      <c r="DA1358" s="195">
        <f t="shared" si="877"/>
        <v>272.53972387241424</v>
      </c>
      <c r="DB1358" s="195">
        <f t="shared" si="878"/>
        <v>3.1475769627701768</v>
      </c>
      <c r="DC1358" s="195">
        <f t="shared" si="879"/>
        <v>199.79821133715217</v>
      </c>
      <c r="DD1358" s="195">
        <f t="shared" si="880"/>
        <v>3.0925700485342413</v>
      </c>
      <c r="DE1358" s="195">
        <f t="shared" si="881"/>
        <v>181.94081384459795</v>
      </c>
      <c r="DF1358" s="195">
        <f t="shared" si="882"/>
        <v>668.21565023266714</v>
      </c>
    </row>
    <row r="1359" spans="89:110" x14ac:dyDescent="0.2">
      <c r="CK1359" s="189">
        <v>1357</v>
      </c>
      <c r="CL1359" s="190">
        <f>'Litter calculation'!G$30+CK1359</f>
        <v>44032</v>
      </c>
      <c r="CM1359" s="193">
        <f t="shared" si="898"/>
        <v>7</v>
      </c>
      <c r="CN1359" s="189">
        <f t="shared" si="892"/>
        <v>0.06</v>
      </c>
      <c r="CO1359" s="194">
        <f t="shared" si="893"/>
        <v>0.02</v>
      </c>
      <c r="CP1359" s="194">
        <f t="shared" si="894"/>
        <v>0.04</v>
      </c>
      <c r="CQ1359" s="189">
        <f t="shared" si="895"/>
        <v>0.996</v>
      </c>
      <c r="CR1359" s="189">
        <f t="shared" si="889"/>
        <v>9.9599999999999994E-2</v>
      </c>
      <c r="CS1359" s="189">
        <f t="shared" si="889"/>
        <v>9.9599999999999994E-2</v>
      </c>
      <c r="CT1359" s="189">
        <f t="shared" si="896"/>
        <v>1.6999999999999999E-3</v>
      </c>
      <c r="CU1359" s="189">
        <f t="shared" si="890"/>
        <v>1.7000000000000001E-4</v>
      </c>
      <c r="CV1359" s="189">
        <f t="shared" si="890"/>
        <v>1.7000000000000001E-4</v>
      </c>
      <c r="CW1359" s="189">
        <f t="shared" si="897"/>
        <v>9.9999999999999995E-7</v>
      </c>
      <c r="CX1359" s="189">
        <f t="shared" si="891"/>
        <v>9.9999999999999995E-8</v>
      </c>
      <c r="CY1359" s="189">
        <f t="shared" si="891"/>
        <v>9.9999999999999995E-8</v>
      </c>
      <c r="CZ1359" s="195">
        <f t="shared" si="876"/>
        <v>7.7434408006242172</v>
      </c>
      <c r="DA1359" s="195">
        <f t="shared" si="877"/>
        <v>272.53969133282669</v>
      </c>
      <c r="DB1359" s="195">
        <f t="shared" si="878"/>
        <v>3.1490339201664157</v>
      </c>
      <c r="DC1359" s="195">
        <f t="shared" si="879"/>
        <v>199.81619935733204</v>
      </c>
      <c r="DD1359" s="195">
        <f t="shared" si="880"/>
        <v>3.0960283563110953</v>
      </c>
      <c r="DE1359" s="195">
        <f t="shared" si="881"/>
        <v>181.97681165051748</v>
      </c>
      <c r="DF1359" s="195">
        <f t="shared" si="882"/>
        <v>668.32120541777795</v>
      </c>
    </row>
    <row r="1360" spans="89:110" x14ac:dyDescent="0.2">
      <c r="CK1360" s="189">
        <v>1358</v>
      </c>
      <c r="CL1360" s="190">
        <f>'Litter calculation'!G$30+CK1360</f>
        <v>44033</v>
      </c>
      <c r="CM1360" s="193">
        <f t="shared" si="898"/>
        <v>7</v>
      </c>
      <c r="CN1360" s="189">
        <f t="shared" si="892"/>
        <v>0.06</v>
      </c>
      <c r="CO1360" s="194">
        <f t="shared" si="893"/>
        <v>0.02</v>
      </c>
      <c r="CP1360" s="194">
        <f t="shared" si="894"/>
        <v>0.04</v>
      </c>
      <c r="CQ1360" s="189">
        <f t="shared" si="895"/>
        <v>0.996</v>
      </c>
      <c r="CR1360" s="189">
        <f t="shared" si="889"/>
        <v>9.9599999999999994E-2</v>
      </c>
      <c r="CS1360" s="189">
        <f t="shared" si="889"/>
        <v>9.9599999999999994E-2</v>
      </c>
      <c r="CT1360" s="189">
        <f t="shared" si="896"/>
        <v>1.6999999999999999E-3</v>
      </c>
      <c r="CU1360" s="189">
        <f t="shared" si="890"/>
        <v>1.7000000000000001E-4</v>
      </c>
      <c r="CV1360" s="189">
        <f t="shared" si="890"/>
        <v>1.7000000000000001E-4</v>
      </c>
      <c r="CW1360" s="189">
        <f t="shared" si="897"/>
        <v>9.9999999999999995E-7</v>
      </c>
      <c r="CX1360" s="189">
        <f t="shared" si="891"/>
        <v>9.9999999999999995E-8</v>
      </c>
      <c r="CY1360" s="189">
        <f t="shared" si="891"/>
        <v>9.9999999999999995E-8</v>
      </c>
      <c r="CZ1360" s="195">
        <f t="shared" si="876"/>
        <v>7.7900481341972192</v>
      </c>
      <c r="DA1360" s="195">
        <f t="shared" si="877"/>
        <v>272.53965879327166</v>
      </c>
      <c r="DB1360" s="195">
        <f t="shared" si="878"/>
        <v>3.1504906299009492</v>
      </c>
      <c r="DC1360" s="195">
        <f t="shared" si="879"/>
        <v>199.83418737571313</v>
      </c>
      <c r="DD1360" s="195">
        <f t="shared" si="880"/>
        <v>3.0994860762255971</v>
      </c>
      <c r="DE1360" s="195">
        <f t="shared" si="881"/>
        <v>182.01280945283722</v>
      </c>
      <c r="DF1360" s="195">
        <f t="shared" si="882"/>
        <v>668.42668046214578</v>
      </c>
    </row>
    <row r="1361" spans="89:110" x14ac:dyDescent="0.2">
      <c r="CK1361" s="189">
        <v>1359</v>
      </c>
      <c r="CL1361" s="190">
        <f>'Litter calculation'!G$30+CK1361</f>
        <v>44034</v>
      </c>
      <c r="CM1361" s="193">
        <f t="shared" si="898"/>
        <v>7</v>
      </c>
      <c r="CN1361" s="189">
        <f t="shared" si="892"/>
        <v>0.06</v>
      </c>
      <c r="CO1361" s="194">
        <f t="shared" si="893"/>
        <v>0.02</v>
      </c>
      <c r="CP1361" s="194">
        <f t="shared" si="894"/>
        <v>0.04</v>
      </c>
      <c r="CQ1361" s="189">
        <f t="shared" si="895"/>
        <v>0.996</v>
      </c>
      <c r="CR1361" s="189">
        <f t="shared" si="889"/>
        <v>9.9599999999999994E-2</v>
      </c>
      <c r="CS1361" s="189">
        <f t="shared" si="889"/>
        <v>9.9599999999999994E-2</v>
      </c>
      <c r="CT1361" s="189">
        <f t="shared" si="896"/>
        <v>1.6999999999999999E-3</v>
      </c>
      <c r="CU1361" s="189">
        <f t="shared" si="890"/>
        <v>1.7000000000000001E-4</v>
      </c>
      <c r="CV1361" s="189">
        <f t="shared" si="890"/>
        <v>1.7000000000000001E-4</v>
      </c>
      <c r="CW1361" s="189">
        <f t="shared" si="897"/>
        <v>9.9999999999999995E-7</v>
      </c>
      <c r="CX1361" s="189">
        <f t="shared" si="891"/>
        <v>9.9999999999999995E-8</v>
      </c>
      <c r="CY1361" s="189">
        <f t="shared" si="891"/>
        <v>9.9999999999999995E-8</v>
      </c>
      <c r="CZ1361" s="195">
        <f t="shared" si="876"/>
        <v>7.8365763026125963</v>
      </c>
      <c r="DA1361" s="195">
        <f t="shared" si="877"/>
        <v>272.53962625374913</v>
      </c>
      <c r="DB1361" s="195">
        <f t="shared" si="878"/>
        <v>3.1519470920158761</v>
      </c>
      <c r="DC1361" s="195">
        <f t="shared" si="879"/>
        <v>199.85217539229541</v>
      </c>
      <c r="DD1361" s="195">
        <f t="shared" si="880"/>
        <v>3.1029432083776745</v>
      </c>
      <c r="DE1361" s="195">
        <f t="shared" si="881"/>
        <v>182.04880725155718</v>
      </c>
      <c r="DF1361" s="195">
        <f t="shared" si="882"/>
        <v>668.53207550060779</v>
      </c>
    </row>
    <row r="1362" spans="89:110" x14ac:dyDescent="0.2">
      <c r="CK1362" s="189">
        <v>1360</v>
      </c>
      <c r="CL1362" s="190">
        <f>'Litter calculation'!G$30+CK1362</f>
        <v>44035</v>
      </c>
      <c r="CM1362" s="193">
        <f t="shared" si="898"/>
        <v>7</v>
      </c>
      <c r="CN1362" s="189">
        <f t="shared" si="892"/>
        <v>0.06</v>
      </c>
      <c r="CO1362" s="194">
        <f t="shared" si="893"/>
        <v>0.02</v>
      </c>
      <c r="CP1362" s="194">
        <f t="shared" si="894"/>
        <v>0.04</v>
      </c>
      <c r="CQ1362" s="189">
        <f t="shared" si="895"/>
        <v>0.996</v>
      </c>
      <c r="CR1362" s="189">
        <f t="shared" si="889"/>
        <v>9.9599999999999994E-2</v>
      </c>
      <c r="CS1362" s="189">
        <f t="shared" si="889"/>
        <v>9.9599999999999994E-2</v>
      </c>
      <c r="CT1362" s="189">
        <f t="shared" si="896"/>
        <v>1.6999999999999999E-3</v>
      </c>
      <c r="CU1362" s="189">
        <f t="shared" si="890"/>
        <v>1.7000000000000001E-4</v>
      </c>
      <c r="CV1362" s="189">
        <f t="shared" si="890"/>
        <v>1.7000000000000001E-4</v>
      </c>
      <c r="CW1362" s="189">
        <f t="shared" si="897"/>
        <v>9.9999999999999995E-7</v>
      </c>
      <c r="CX1362" s="189">
        <f t="shared" si="891"/>
        <v>9.9999999999999995E-8</v>
      </c>
      <c r="CY1362" s="189">
        <f t="shared" si="891"/>
        <v>9.9999999999999995E-8</v>
      </c>
      <c r="CZ1362" s="195">
        <f t="shared" si="876"/>
        <v>7.8830254403367883</v>
      </c>
      <c r="DA1362" s="195">
        <f t="shared" si="877"/>
        <v>272.53959371425918</v>
      </c>
      <c r="DB1362" s="195">
        <f t="shared" si="878"/>
        <v>3.153403306553288</v>
      </c>
      <c r="DC1362" s="195">
        <f t="shared" si="879"/>
        <v>199.87016340707888</v>
      </c>
      <c r="DD1362" s="195">
        <f t="shared" si="880"/>
        <v>3.1063997528672389</v>
      </c>
      <c r="DE1362" s="195">
        <f t="shared" si="881"/>
        <v>182.08480504667736</v>
      </c>
      <c r="DF1362" s="195">
        <f t="shared" si="882"/>
        <v>668.63739066777271</v>
      </c>
    </row>
    <row r="1363" spans="89:110" x14ac:dyDescent="0.2">
      <c r="CK1363" s="189">
        <v>1361</v>
      </c>
      <c r="CL1363" s="190">
        <f>'Litter calculation'!G$30+CK1363</f>
        <v>44036</v>
      </c>
      <c r="CM1363" s="193">
        <f t="shared" si="898"/>
        <v>7</v>
      </c>
      <c r="CN1363" s="189">
        <f t="shared" si="892"/>
        <v>0.06</v>
      </c>
      <c r="CO1363" s="194">
        <f t="shared" si="893"/>
        <v>0.02</v>
      </c>
      <c r="CP1363" s="194">
        <f t="shared" si="894"/>
        <v>0.04</v>
      </c>
      <c r="CQ1363" s="189">
        <f t="shared" si="895"/>
        <v>0.996</v>
      </c>
      <c r="CR1363" s="189">
        <f t="shared" ref="CR1363:CS1382" si="899">IF($CM1363=12,$D$50,IF($CM1363&lt;=2,$D$50,IF($CM1363&lt;=5,$D$52,IF($CM1363&lt;=8,$D$54,$D$56))))</f>
        <v>9.9599999999999994E-2</v>
      </c>
      <c r="CS1363" s="189">
        <f t="shared" si="899"/>
        <v>9.9599999999999994E-2</v>
      </c>
      <c r="CT1363" s="189">
        <f t="shared" si="896"/>
        <v>1.6999999999999999E-3</v>
      </c>
      <c r="CU1363" s="189">
        <f t="shared" ref="CU1363:CV1382" si="900">IF($CM1363=12,$D$58,IF($CM1363&lt;=2,$D$58,IF($CM1363&lt;=5,$D$60,IF($CM1363&lt;=8,$D$62,$D$64))))</f>
        <v>1.7000000000000001E-4</v>
      </c>
      <c r="CV1363" s="189">
        <f t="shared" si="900"/>
        <v>1.7000000000000001E-4</v>
      </c>
      <c r="CW1363" s="189">
        <f t="shared" si="897"/>
        <v>9.9999999999999995E-7</v>
      </c>
      <c r="CX1363" s="189">
        <f t="shared" ref="CX1363:CY1382" si="901">IF($CM1363=12,$D$66,IF($CM1363&lt;=2,$D$66,IF($CM1363&lt;=5,$D$68,IF($CM1363&lt;=8,$D$70,$D$72))))</f>
        <v>9.9999999999999995E-8</v>
      </c>
      <c r="CY1363" s="189">
        <f t="shared" si="901"/>
        <v>9.9999999999999995E-8</v>
      </c>
      <c r="CZ1363" s="195">
        <f t="shared" si="876"/>
        <v>7.9293956816078355</v>
      </c>
      <c r="DA1363" s="195">
        <f t="shared" si="877"/>
        <v>272.53956117480175</v>
      </c>
      <c r="DB1363" s="195">
        <f t="shared" si="878"/>
        <v>3.1548592735552696</v>
      </c>
      <c r="DC1363" s="195">
        <f t="shared" si="879"/>
        <v>199.88815142006356</v>
      </c>
      <c r="DD1363" s="195">
        <f t="shared" si="880"/>
        <v>3.1098557097941844</v>
      </c>
      <c r="DE1363" s="195">
        <f t="shared" si="881"/>
        <v>182.12080283819776</v>
      </c>
      <c r="DF1363" s="195">
        <f t="shared" si="882"/>
        <v>668.74262609802042</v>
      </c>
    </row>
    <row r="1364" spans="89:110" x14ac:dyDescent="0.2">
      <c r="CK1364" s="189">
        <v>1362</v>
      </c>
      <c r="CL1364" s="190">
        <f>'Litter calculation'!G$30+CK1364</f>
        <v>44037</v>
      </c>
      <c r="CM1364" s="193">
        <f t="shared" si="898"/>
        <v>7</v>
      </c>
      <c r="CN1364" s="189">
        <f t="shared" si="892"/>
        <v>0.06</v>
      </c>
      <c r="CO1364" s="194">
        <f t="shared" si="893"/>
        <v>0.02</v>
      </c>
      <c r="CP1364" s="194">
        <f t="shared" si="894"/>
        <v>0.04</v>
      </c>
      <c r="CQ1364" s="189">
        <f t="shared" si="895"/>
        <v>0.996</v>
      </c>
      <c r="CR1364" s="189">
        <f t="shared" si="899"/>
        <v>9.9599999999999994E-2</v>
      </c>
      <c r="CS1364" s="189">
        <f t="shared" si="899"/>
        <v>9.9599999999999994E-2</v>
      </c>
      <c r="CT1364" s="189">
        <f t="shared" si="896"/>
        <v>1.6999999999999999E-3</v>
      </c>
      <c r="CU1364" s="189">
        <f t="shared" si="900"/>
        <v>1.7000000000000001E-4</v>
      </c>
      <c r="CV1364" s="189">
        <f t="shared" si="900"/>
        <v>1.7000000000000001E-4</v>
      </c>
      <c r="CW1364" s="189">
        <f t="shared" si="897"/>
        <v>9.9999999999999995E-7</v>
      </c>
      <c r="CX1364" s="189">
        <f t="shared" si="901"/>
        <v>9.9999999999999995E-8</v>
      </c>
      <c r="CY1364" s="189">
        <f t="shared" si="901"/>
        <v>9.9999999999999995E-8</v>
      </c>
      <c r="CZ1364" s="195">
        <f t="shared" si="876"/>
        <v>7.9756871604357666</v>
      </c>
      <c r="DA1364" s="195">
        <f t="shared" si="877"/>
        <v>272.53952863537688</v>
      </c>
      <c r="DB1364" s="195">
        <f t="shared" si="878"/>
        <v>3.1563149930638983</v>
      </c>
      <c r="DC1364" s="195">
        <f t="shared" si="879"/>
        <v>199.90613943124944</v>
      </c>
      <c r="DD1364" s="195">
        <f t="shared" si="880"/>
        <v>3.1133110792583878</v>
      </c>
      <c r="DE1364" s="195">
        <f t="shared" si="881"/>
        <v>182.15680062611838</v>
      </c>
      <c r="DF1364" s="195">
        <f t="shared" si="882"/>
        <v>668.84778192550277</v>
      </c>
    </row>
    <row r="1365" spans="89:110" x14ac:dyDescent="0.2">
      <c r="CK1365" s="189">
        <v>1363</v>
      </c>
      <c r="CL1365" s="190">
        <f>'Litter calculation'!G$30+CK1365</f>
        <v>44038</v>
      </c>
      <c r="CM1365" s="193">
        <f t="shared" si="898"/>
        <v>7</v>
      </c>
      <c r="CN1365" s="189">
        <f t="shared" si="892"/>
        <v>0.06</v>
      </c>
      <c r="CO1365" s="194">
        <f t="shared" si="893"/>
        <v>0.02</v>
      </c>
      <c r="CP1365" s="194">
        <f t="shared" si="894"/>
        <v>0.04</v>
      </c>
      <c r="CQ1365" s="189">
        <f t="shared" si="895"/>
        <v>0.996</v>
      </c>
      <c r="CR1365" s="189">
        <f t="shared" si="899"/>
        <v>9.9599999999999994E-2</v>
      </c>
      <c r="CS1365" s="189">
        <f t="shared" si="899"/>
        <v>9.9599999999999994E-2</v>
      </c>
      <c r="CT1365" s="189">
        <f t="shared" si="896"/>
        <v>1.6999999999999999E-3</v>
      </c>
      <c r="CU1365" s="189">
        <f t="shared" si="900"/>
        <v>1.7000000000000001E-4</v>
      </c>
      <c r="CV1365" s="189">
        <f t="shared" si="900"/>
        <v>1.7000000000000001E-4</v>
      </c>
      <c r="CW1365" s="189">
        <f t="shared" si="897"/>
        <v>9.9999999999999995E-7</v>
      </c>
      <c r="CX1365" s="189">
        <f t="shared" si="901"/>
        <v>9.9999999999999995E-8</v>
      </c>
      <c r="CY1365" s="189">
        <f t="shared" si="901"/>
        <v>9.9999999999999995E-8</v>
      </c>
      <c r="CZ1365" s="195">
        <f t="shared" si="876"/>
        <v>8.0219000106029892</v>
      </c>
      <c r="DA1365" s="195">
        <f t="shared" si="877"/>
        <v>272.53949609598453</v>
      </c>
      <c r="DB1365" s="195">
        <f t="shared" si="878"/>
        <v>3.1577704651212448</v>
      </c>
      <c r="DC1365" s="195">
        <f t="shared" si="879"/>
        <v>199.92412744063651</v>
      </c>
      <c r="DD1365" s="195">
        <f t="shared" si="880"/>
        <v>3.1167658613597098</v>
      </c>
      <c r="DE1365" s="195">
        <f t="shared" si="881"/>
        <v>182.19279841043922</v>
      </c>
      <c r="DF1365" s="195">
        <f t="shared" si="882"/>
        <v>668.9528582841441</v>
      </c>
    </row>
    <row r="1366" spans="89:110" x14ac:dyDescent="0.2">
      <c r="CK1366" s="189">
        <v>1364</v>
      </c>
      <c r="CL1366" s="190">
        <f>'Litter calculation'!G$30+CK1366</f>
        <v>44039</v>
      </c>
      <c r="CM1366" s="193">
        <f t="shared" si="898"/>
        <v>7</v>
      </c>
      <c r="CN1366" s="189">
        <f t="shared" si="892"/>
        <v>0.06</v>
      </c>
      <c r="CO1366" s="194">
        <f t="shared" si="893"/>
        <v>0.02</v>
      </c>
      <c r="CP1366" s="194">
        <f t="shared" si="894"/>
        <v>0.04</v>
      </c>
      <c r="CQ1366" s="189">
        <f t="shared" si="895"/>
        <v>0.996</v>
      </c>
      <c r="CR1366" s="189">
        <f t="shared" si="899"/>
        <v>9.9599999999999994E-2</v>
      </c>
      <c r="CS1366" s="189">
        <f t="shared" si="899"/>
        <v>9.9599999999999994E-2</v>
      </c>
      <c r="CT1366" s="189">
        <f t="shared" si="896"/>
        <v>1.6999999999999999E-3</v>
      </c>
      <c r="CU1366" s="189">
        <f t="shared" si="900"/>
        <v>1.7000000000000001E-4</v>
      </c>
      <c r="CV1366" s="189">
        <f t="shared" si="900"/>
        <v>1.7000000000000001E-4</v>
      </c>
      <c r="CW1366" s="189">
        <f t="shared" si="897"/>
        <v>9.9999999999999995E-7</v>
      </c>
      <c r="CX1366" s="189">
        <f t="shared" si="901"/>
        <v>9.9999999999999995E-8</v>
      </c>
      <c r="CY1366" s="189">
        <f t="shared" si="901"/>
        <v>9.9999999999999995E-8</v>
      </c>
      <c r="CZ1366" s="195">
        <f t="shared" ref="CZ1366:CZ1429" si="902">CZ1365*EXP(-CT1366)+CN1366*CQ1366</f>
        <v>8.0680343656646709</v>
      </c>
      <c r="DA1366" s="195">
        <f t="shared" ref="DA1366:DA1429" si="903">DA1365*EXP(-CW1366)+CN1366*(1-CQ1366)</f>
        <v>272.53946355662475</v>
      </c>
      <c r="DB1366" s="195">
        <f t="shared" ref="DB1366:DB1429" si="904">DB1365*EXP(-CU1366)+CO1366*CR1366</f>
        <v>3.1592256897693716</v>
      </c>
      <c r="DC1366" s="195">
        <f t="shared" ref="DC1366:DC1429" si="905">DC1365*EXP(-CX1366)+CO1366*(1-CR1366)</f>
        <v>199.9421154482248</v>
      </c>
      <c r="DD1366" s="195">
        <f t="shared" ref="DD1366:DD1429" si="906">DD1365*EXP(-CV1366)+CP1366*CS1366</f>
        <v>3.1202200561979931</v>
      </c>
      <c r="DE1366" s="195">
        <f t="shared" ref="DE1366:DE1429" si="907">DE1365*EXP(-CY1366)+CP1366*(1-CS1366)</f>
        <v>182.22879619116028</v>
      </c>
      <c r="DF1366" s="195">
        <f t="shared" ref="DF1366:DF1429" si="908">SUM(CZ1366:DE1366)</f>
        <v>669.05785530764183</v>
      </c>
    </row>
    <row r="1367" spans="89:110" x14ac:dyDescent="0.2">
      <c r="CK1367" s="189">
        <v>1365</v>
      </c>
      <c r="CL1367" s="190">
        <f>'Litter calculation'!G$30+CK1367</f>
        <v>44040</v>
      </c>
      <c r="CM1367" s="193">
        <f t="shared" si="898"/>
        <v>7</v>
      </c>
      <c r="CN1367" s="189">
        <f t="shared" si="892"/>
        <v>0.06</v>
      </c>
      <c r="CO1367" s="194">
        <f t="shared" si="893"/>
        <v>0.02</v>
      </c>
      <c r="CP1367" s="194">
        <f t="shared" si="894"/>
        <v>0.04</v>
      </c>
      <c r="CQ1367" s="189">
        <f t="shared" si="895"/>
        <v>0.996</v>
      </c>
      <c r="CR1367" s="189">
        <f t="shared" si="899"/>
        <v>9.9599999999999994E-2</v>
      </c>
      <c r="CS1367" s="189">
        <f t="shared" si="899"/>
        <v>9.9599999999999994E-2</v>
      </c>
      <c r="CT1367" s="189">
        <f t="shared" si="896"/>
        <v>1.6999999999999999E-3</v>
      </c>
      <c r="CU1367" s="189">
        <f t="shared" si="900"/>
        <v>1.7000000000000001E-4</v>
      </c>
      <c r="CV1367" s="189">
        <f t="shared" si="900"/>
        <v>1.7000000000000001E-4</v>
      </c>
      <c r="CW1367" s="189">
        <f t="shared" si="897"/>
        <v>9.9999999999999995E-7</v>
      </c>
      <c r="CX1367" s="189">
        <f t="shared" si="901"/>
        <v>9.9999999999999995E-8</v>
      </c>
      <c r="CY1367" s="189">
        <f t="shared" si="901"/>
        <v>9.9999999999999995E-8</v>
      </c>
      <c r="CZ1367" s="195">
        <f t="shared" si="902"/>
        <v>8.1140903589491309</v>
      </c>
      <c r="DA1367" s="195">
        <f t="shared" si="903"/>
        <v>272.53943101729749</v>
      </c>
      <c r="DB1367" s="195">
        <f t="shared" si="904"/>
        <v>3.1606806670503351</v>
      </c>
      <c r="DC1367" s="195">
        <f t="shared" si="905"/>
        <v>199.96010345401427</v>
      </c>
      <c r="DD1367" s="195">
        <f t="shared" si="906"/>
        <v>3.1236736638730642</v>
      </c>
      <c r="DE1367" s="195">
        <f t="shared" si="907"/>
        <v>182.26479396828157</v>
      </c>
      <c r="DF1367" s="195">
        <f t="shared" si="908"/>
        <v>669.16277312946579</v>
      </c>
    </row>
    <row r="1368" spans="89:110" x14ac:dyDescent="0.2">
      <c r="CK1368" s="189">
        <v>1366</v>
      </c>
      <c r="CL1368" s="190">
        <f>'Litter calculation'!G$30+CK1368</f>
        <v>44041</v>
      </c>
      <c r="CM1368" s="193">
        <f t="shared" si="898"/>
        <v>7</v>
      </c>
      <c r="CN1368" s="189">
        <f t="shared" si="892"/>
        <v>0.06</v>
      </c>
      <c r="CO1368" s="194">
        <f t="shared" si="893"/>
        <v>0.02</v>
      </c>
      <c r="CP1368" s="194">
        <f t="shared" si="894"/>
        <v>0.04</v>
      </c>
      <c r="CQ1368" s="189">
        <f t="shared" si="895"/>
        <v>0.996</v>
      </c>
      <c r="CR1368" s="189">
        <f t="shared" si="899"/>
        <v>9.9599999999999994E-2</v>
      </c>
      <c r="CS1368" s="189">
        <f t="shared" si="899"/>
        <v>9.9599999999999994E-2</v>
      </c>
      <c r="CT1368" s="189">
        <f t="shared" si="896"/>
        <v>1.6999999999999999E-3</v>
      </c>
      <c r="CU1368" s="189">
        <f t="shared" si="900"/>
        <v>1.7000000000000001E-4</v>
      </c>
      <c r="CV1368" s="189">
        <f t="shared" si="900"/>
        <v>1.7000000000000001E-4</v>
      </c>
      <c r="CW1368" s="189">
        <f t="shared" si="897"/>
        <v>9.9999999999999995E-7</v>
      </c>
      <c r="CX1368" s="189">
        <f t="shared" si="901"/>
        <v>9.9999999999999995E-8</v>
      </c>
      <c r="CY1368" s="189">
        <f t="shared" si="901"/>
        <v>9.9999999999999995E-8</v>
      </c>
      <c r="CZ1368" s="195">
        <f t="shared" si="902"/>
        <v>8.1600681235582222</v>
      </c>
      <c r="DA1368" s="195">
        <f t="shared" si="903"/>
        <v>272.53939847800274</v>
      </c>
      <c r="DB1368" s="195">
        <f t="shared" si="904"/>
        <v>3.1621353970061841</v>
      </c>
      <c r="DC1368" s="195">
        <f t="shared" si="905"/>
        <v>199.97809145800494</v>
      </c>
      <c r="DD1368" s="195">
        <f t="shared" si="906"/>
        <v>3.1271266844847325</v>
      </c>
      <c r="DE1368" s="195">
        <f t="shared" si="907"/>
        <v>182.30079174180307</v>
      </c>
      <c r="DF1368" s="195">
        <f t="shared" si="908"/>
        <v>669.26761188285991</v>
      </c>
    </row>
    <row r="1369" spans="89:110" x14ac:dyDescent="0.2">
      <c r="CK1369" s="189">
        <v>1367</v>
      </c>
      <c r="CL1369" s="190">
        <f>'Litter calculation'!G$30+CK1369</f>
        <v>44042</v>
      </c>
      <c r="CM1369" s="193">
        <f t="shared" si="898"/>
        <v>7</v>
      </c>
      <c r="CN1369" s="189">
        <f t="shared" si="892"/>
        <v>0.06</v>
      </c>
      <c r="CO1369" s="194">
        <f t="shared" si="893"/>
        <v>0.02</v>
      </c>
      <c r="CP1369" s="194">
        <f t="shared" si="894"/>
        <v>0.04</v>
      </c>
      <c r="CQ1369" s="189">
        <f t="shared" si="895"/>
        <v>0.996</v>
      </c>
      <c r="CR1369" s="189">
        <f t="shared" si="899"/>
        <v>9.9599999999999994E-2</v>
      </c>
      <c r="CS1369" s="189">
        <f t="shared" si="899"/>
        <v>9.9599999999999994E-2</v>
      </c>
      <c r="CT1369" s="189">
        <f t="shared" si="896"/>
        <v>1.6999999999999999E-3</v>
      </c>
      <c r="CU1369" s="189">
        <f t="shared" si="900"/>
        <v>1.7000000000000001E-4</v>
      </c>
      <c r="CV1369" s="189">
        <f t="shared" si="900"/>
        <v>1.7000000000000001E-4</v>
      </c>
      <c r="CW1369" s="189">
        <f t="shared" si="897"/>
        <v>9.9999999999999995E-7</v>
      </c>
      <c r="CX1369" s="189">
        <f t="shared" si="901"/>
        <v>9.9999999999999995E-8</v>
      </c>
      <c r="CY1369" s="189">
        <f t="shared" si="901"/>
        <v>9.9999999999999995E-8</v>
      </c>
      <c r="CZ1369" s="195">
        <f t="shared" si="902"/>
        <v>8.2059677923677157</v>
      </c>
      <c r="DA1369" s="195">
        <f t="shared" si="903"/>
        <v>272.53936593874056</v>
      </c>
      <c r="DB1369" s="195">
        <f t="shared" si="904"/>
        <v>3.1635898796789603</v>
      </c>
      <c r="DC1369" s="195">
        <f t="shared" si="905"/>
        <v>199.99607946019682</v>
      </c>
      <c r="DD1369" s="195">
        <f t="shared" si="906"/>
        <v>3.1305791181327902</v>
      </c>
      <c r="DE1369" s="195">
        <f t="shared" si="907"/>
        <v>182.33678951172482</v>
      </c>
      <c r="DF1369" s="195">
        <f t="shared" si="908"/>
        <v>669.37237170084177</v>
      </c>
    </row>
    <row r="1370" spans="89:110" x14ac:dyDescent="0.2">
      <c r="CK1370" s="189">
        <v>1368</v>
      </c>
      <c r="CL1370" s="190">
        <f>'Litter calculation'!G$30+CK1370</f>
        <v>44043</v>
      </c>
      <c r="CM1370" s="193">
        <f t="shared" si="898"/>
        <v>7</v>
      </c>
      <c r="CN1370" s="189">
        <f t="shared" si="892"/>
        <v>0.06</v>
      </c>
      <c r="CO1370" s="194">
        <f t="shared" si="893"/>
        <v>0.02</v>
      </c>
      <c r="CP1370" s="194">
        <f t="shared" si="894"/>
        <v>0.04</v>
      </c>
      <c r="CQ1370" s="189">
        <f t="shared" si="895"/>
        <v>0.996</v>
      </c>
      <c r="CR1370" s="189">
        <f t="shared" si="899"/>
        <v>9.9599999999999994E-2</v>
      </c>
      <c r="CS1370" s="189">
        <f t="shared" si="899"/>
        <v>9.9599999999999994E-2</v>
      </c>
      <c r="CT1370" s="189">
        <f t="shared" si="896"/>
        <v>1.6999999999999999E-3</v>
      </c>
      <c r="CU1370" s="189">
        <f t="shared" si="900"/>
        <v>1.7000000000000001E-4</v>
      </c>
      <c r="CV1370" s="189">
        <f t="shared" si="900"/>
        <v>1.7000000000000001E-4</v>
      </c>
      <c r="CW1370" s="189">
        <f t="shared" si="897"/>
        <v>9.9999999999999995E-7</v>
      </c>
      <c r="CX1370" s="189">
        <f t="shared" si="901"/>
        <v>9.9999999999999995E-8</v>
      </c>
      <c r="CY1370" s="189">
        <f t="shared" si="901"/>
        <v>9.9999999999999995E-8</v>
      </c>
      <c r="CZ1370" s="195">
        <f t="shared" si="902"/>
        <v>8.2517894980276854</v>
      </c>
      <c r="DA1370" s="195">
        <f t="shared" si="903"/>
        <v>272.53933339951089</v>
      </c>
      <c r="DB1370" s="195">
        <f t="shared" si="904"/>
        <v>3.1650441151106983</v>
      </c>
      <c r="DC1370" s="195">
        <f t="shared" si="905"/>
        <v>200.0140674605899</v>
      </c>
      <c r="DD1370" s="195">
        <f t="shared" si="906"/>
        <v>3.1340309649170126</v>
      </c>
      <c r="DE1370" s="195">
        <f t="shared" si="907"/>
        <v>182.37278727804679</v>
      </c>
      <c r="DF1370" s="195">
        <f t="shared" si="908"/>
        <v>669.47705271620293</v>
      </c>
    </row>
    <row r="1371" spans="89:110" x14ac:dyDescent="0.2">
      <c r="CK1371" s="189">
        <v>1369</v>
      </c>
      <c r="CL1371" s="190">
        <f>'Litter calculation'!G$30+CK1371</f>
        <v>44044</v>
      </c>
      <c r="CM1371" s="193">
        <f t="shared" si="898"/>
        <v>8</v>
      </c>
      <c r="CN1371" s="189">
        <f t="shared" si="892"/>
        <v>0.06</v>
      </c>
      <c r="CO1371" s="194">
        <f t="shared" si="893"/>
        <v>0.02</v>
      </c>
      <c r="CP1371" s="194">
        <f t="shared" si="894"/>
        <v>0.04</v>
      </c>
      <c r="CQ1371" s="189">
        <f t="shared" si="895"/>
        <v>0.996</v>
      </c>
      <c r="CR1371" s="189">
        <f t="shared" si="899"/>
        <v>9.9599999999999994E-2</v>
      </c>
      <c r="CS1371" s="189">
        <f t="shared" si="899"/>
        <v>9.9599999999999994E-2</v>
      </c>
      <c r="CT1371" s="189">
        <f t="shared" si="896"/>
        <v>1.6999999999999999E-3</v>
      </c>
      <c r="CU1371" s="189">
        <f t="shared" si="900"/>
        <v>1.7000000000000001E-4</v>
      </c>
      <c r="CV1371" s="189">
        <f t="shared" si="900"/>
        <v>1.7000000000000001E-4</v>
      </c>
      <c r="CW1371" s="189">
        <f t="shared" si="897"/>
        <v>9.9999999999999995E-7</v>
      </c>
      <c r="CX1371" s="189">
        <f t="shared" si="901"/>
        <v>9.9999999999999995E-8</v>
      </c>
      <c r="CY1371" s="189">
        <f t="shared" si="901"/>
        <v>9.9999999999999995E-8</v>
      </c>
      <c r="CZ1371" s="195">
        <f t="shared" si="902"/>
        <v>8.2975333729628939</v>
      </c>
      <c r="DA1371" s="195">
        <f t="shared" si="903"/>
        <v>272.5393008603138</v>
      </c>
      <c r="DB1371" s="195">
        <f t="shared" si="904"/>
        <v>3.1664981033434252</v>
      </c>
      <c r="DC1371" s="195">
        <f t="shared" si="905"/>
        <v>200.03205545918416</v>
      </c>
      <c r="DD1371" s="195">
        <f t="shared" si="906"/>
        <v>3.1374822249371581</v>
      </c>
      <c r="DE1371" s="195">
        <f t="shared" si="907"/>
        <v>182.40878504076898</v>
      </c>
      <c r="DF1371" s="195">
        <f t="shared" si="908"/>
        <v>669.58165506151045</v>
      </c>
    </row>
    <row r="1372" spans="89:110" x14ac:dyDescent="0.2">
      <c r="CK1372" s="189">
        <v>1370</v>
      </c>
      <c r="CL1372" s="190">
        <f>'Litter calculation'!G$30+CK1372</f>
        <v>44045</v>
      </c>
      <c r="CM1372" s="193">
        <f t="shared" si="898"/>
        <v>8</v>
      </c>
      <c r="CN1372" s="189">
        <f t="shared" si="892"/>
        <v>0.06</v>
      </c>
      <c r="CO1372" s="194">
        <f t="shared" si="893"/>
        <v>0.02</v>
      </c>
      <c r="CP1372" s="194">
        <f t="shared" si="894"/>
        <v>0.04</v>
      </c>
      <c r="CQ1372" s="189">
        <f t="shared" si="895"/>
        <v>0.996</v>
      </c>
      <c r="CR1372" s="189">
        <f t="shared" si="899"/>
        <v>9.9599999999999994E-2</v>
      </c>
      <c r="CS1372" s="189">
        <f t="shared" si="899"/>
        <v>9.9599999999999994E-2</v>
      </c>
      <c r="CT1372" s="189">
        <f t="shared" si="896"/>
        <v>1.6999999999999999E-3</v>
      </c>
      <c r="CU1372" s="189">
        <f t="shared" si="900"/>
        <v>1.7000000000000001E-4</v>
      </c>
      <c r="CV1372" s="189">
        <f t="shared" si="900"/>
        <v>1.7000000000000001E-4</v>
      </c>
      <c r="CW1372" s="189">
        <f t="shared" si="897"/>
        <v>9.9999999999999995E-7</v>
      </c>
      <c r="CX1372" s="189">
        <f t="shared" si="901"/>
        <v>9.9999999999999995E-8</v>
      </c>
      <c r="CY1372" s="189">
        <f t="shared" si="901"/>
        <v>9.9999999999999995E-8</v>
      </c>
      <c r="CZ1372" s="195">
        <f t="shared" si="902"/>
        <v>8.3431995493731712</v>
      </c>
      <c r="DA1372" s="195">
        <f t="shared" si="903"/>
        <v>272.53926832114922</v>
      </c>
      <c r="DB1372" s="195">
        <f t="shared" si="904"/>
        <v>3.1679518444191617</v>
      </c>
      <c r="DC1372" s="195">
        <f t="shared" si="905"/>
        <v>200.05004345597965</v>
      </c>
      <c r="DD1372" s="195">
        <f t="shared" si="906"/>
        <v>3.1409328982929678</v>
      </c>
      <c r="DE1372" s="195">
        <f t="shared" si="907"/>
        <v>182.44478279989139</v>
      </c>
      <c r="DF1372" s="195">
        <f t="shared" si="908"/>
        <v>669.68617886910556</v>
      </c>
    </row>
    <row r="1373" spans="89:110" x14ac:dyDescent="0.2">
      <c r="CK1373" s="189">
        <v>1371</v>
      </c>
      <c r="CL1373" s="190">
        <f>'Litter calculation'!G$30+CK1373</f>
        <v>44046</v>
      </c>
      <c r="CM1373" s="193">
        <f t="shared" si="898"/>
        <v>8</v>
      </c>
      <c r="CN1373" s="189">
        <f t="shared" si="892"/>
        <v>0.06</v>
      </c>
      <c r="CO1373" s="194">
        <f t="shared" si="893"/>
        <v>0.02</v>
      </c>
      <c r="CP1373" s="194">
        <f t="shared" si="894"/>
        <v>0.04</v>
      </c>
      <c r="CQ1373" s="189">
        <f t="shared" si="895"/>
        <v>0.996</v>
      </c>
      <c r="CR1373" s="189">
        <f t="shared" si="899"/>
        <v>9.9599999999999994E-2</v>
      </c>
      <c r="CS1373" s="189">
        <f t="shared" si="899"/>
        <v>9.9599999999999994E-2</v>
      </c>
      <c r="CT1373" s="189">
        <f t="shared" si="896"/>
        <v>1.6999999999999999E-3</v>
      </c>
      <c r="CU1373" s="189">
        <f t="shared" si="900"/>
        <v>1.7000000000000001E-4</v>
      </c>
      <c r="CV1373" s="189">
        <f t="shared" si="900"/>
        <v>1.7000000000000001E-4</v>
      </c>
      <c r="CW1373" s="189">
        <f t="shared" si="897"/>
        <v>9.9999999999999995E-7</v>
      </c>
      <c r="CX1373" s="189">
        <f t="shared" si="901"/>
        <v>9.9999999999999995E-8</v>
      </c>
      <c r="CY1373" s="189">
        <f t="shared" si="901"/>
        <v>9.9999999999999995E-8</v>
      </c>
      <c r="CZ1373" s="195">
        <f t="shared" si="902"/>
        <v>8.3887881592337994</v>
      </c>
      <c r="DA1373" s="195">
        <f t="shared" si="903"/>
        <v>272.53923578201722</v>
      </c>
      <c r="DB1373" s="195">
        <f t="shared" si="904"/>
        <v>3.1694053383799208</v>
      </c>
      <c r="DC1373" s="195">
        <f t="shared" si="905"/>
        <v>200.06803145097632</v>
      </c>
      <c r="DD1373" s="195">
        <f t="shared" si="906"/>
        <v>3.1443829850841665</v>
      </c>
      <c r="DE1373" s="195">
        <f t="shared" si="907"/>
        <v>182.48078055541401</v>
      </c>
      <c r="DF1373" s="195">
        <f t="shared" si="908"/>
        <v>669.79062427110546</v>
      </c>
    </row>
    <row r="1374" spans="89:110" x14ac:dyDescent="0.2">
      <c r="CK1374" s="189">
        <v>1372</v>
      </c>
      <c r="CL1374" s="190">
        <f>'Litter calculation'!G$30+CK1374</f>
        <v>44047</v>
      </c>
      <c r="CM1374" s="193">
        <f t="shared" si="898"/>
        <v>8</v>
      </c>
      <c r="CN1374" s="189">
        <f t="shared" si="892"/>
        <v>0.06</v>
      </c>
      <c r="CO1374" s="194">
        <f t="shared" si="893"/>
        <v>0.02</v>
      </c>
      <c r="CP1374" s="194">
        <f t="shared" si="894"/>
        <v>0.04</v>
      </c>
      <c r="CQ1374" s="189">
        <f t="shared" si="895"/>
        <v>0.996</v>
      </c>
      <c r="CR1374" s="189">
        <f t="shared" si="899"/>
        <v>9.9599999999999994E-2</v>
      </c>
      <c r="CS1374" s="189">
        <f t="shared" si="899"/>
        <v>9.9599999999999994E-2</v>
      </c>
      <c r="CT1374" s="189">
        <f t="shared" si="896"/>
        <v>1.6999999999999999E-3</v>
      </c>
      <c r="CU1374" s="189">
        <f t="shared" si="900"/>
        <v>1.7000000000000001E-4</v>
      </c>
      <c r="CV1374" s="189">
        <f t="shared" si="900"/>
        <v>1.7000000000000001E-4</v>
      </c>
      <c r="CW1374" s="189">
        <f t="shared" si="897"/>
        <v>9.9999999999999995E-7</v>
      </c>
      <c r="CX1374" s="189">
        <f t="shared" si="901"/>
        <v>9.9999999999999995E-8</v>
      </c>
      <c r="CY1374" s="189">
        <f t="shared" si="901"/>
        <v>9.9999999999999995E-8</v>
      </c>
      <c r="CZ1374" s="195">
        <f t="shared" si="902"/>
        <v>8.4342993342958916</v>
      </c>
      <c r="DA1374" s="195">
        <f t="shared" si="903"/>
        <v>272.53920324291772</v>
      </c>
      <c r="DB1374" s="195">
        <f t="shared" si="904"/>
        <v>3.170858585267708</v>
      </c>
      <c r="DC1374" s="195">
        <f t="shared" si="905"/>
        <v>200.08601944417418</v>
      </c>
      <c r="DD1374" s="195">
        <f t="shared" si="906"/>
        <v>3.1478324854104618</v>
      </c>
      <c r="DE1374" s="195">
        <f t="shared" si="907"/>
        <v>182.51677830733686</v>
      </c>
      <c r="DF1374" s="195">
        <f t="shared" si="908"/>
        <v>669.89499139940278</v>
      </c>
    </row>
    <row r="1375" spans="89:110" x14ac:dyDescent="0.2">
      <c r="CK1375" s="189">
        <v>1373</v>
      </c>
      <c r="CL1375" s="190">
        <f>'Litter calculation'!G$30+CK1375</f>
        <v>44048</v>
      </c>
      <c r="CM1375" s="193">
        <f t="shared" si="898"/>
        <v>8</v>
      </c>
      <c r="CN1375" s="189">
        <f t="shared" si="892"/>
        <v>0.06</v>
      </c>
      <c r="CO1375" s="194">
        <f t="shared" si="893"/>
        <v>0.02</v>
      </c>
      <c r="CP1375" s="194">
        <f t="shared" si="894"/>
        <v>0.04</v>
      </c>
      <c r="CQ1375" s="189">
        <f t="shared" si="895"/>
        <v>0.996</v>
      </c>
      <c r="CR1375" s="189">
        <f t="shared" si="899"/>
        <v>9.9599999999999994E-2</v>
      </c>
      <c r="CS1375" s="189">
        <f t="shared" si="899"/>
        <v>9.9599999999999994E-2</v>
      </c>
      <c r="CT1375" s="189">
        <f t="shared" si="896"/>
        <v>1.6999999999999999E-3</v>
      </c>
      <c r="CU1375" s="189">
        <f t="shared" si="900"/>
        <v>1.7000000000000001E-4</v>
      </c>
      <c r="CV1375" s="189">
        <f t="shared" si="900"/>
        <v>1.7000000000000001E-4</v>
      </c>
      <c r="CW1375" s="189">
        <f t="shared" si="897"/>
        <v>9.9999999999999995E-7</v>
      </c>
      <c r="CX1375" s="189">
        <f t="shared" si="901"/>
        <v>9.9999999999999995E-8</v>
      </c>
      <c r="CY1375" s="189">
        <f t="shared" si="901"/>
        <v>9.9999999999999995E-8</v>
      </c>
      <c r="CZ1375" s="195">
        <f t="shared" si="902"/>
        <v>8.4797332060867756</v>
      </c>
      <c r="DA1375" s="195">
        <f t="shared" si="903"/>
        <v>272.5391707038508</v>
      </c>
      <c r="DB1375" s="195">
        <f t="shared" si="904"/>
        <v>3.1723115851245227</v>
      </c>
      <c r="DC1375" s="195">
        <f t="shared" si="905"/>
        <v>200.10400743557327</v>
      </c>
      <c r="DD1375" s="195">
        <f t="shared" si="906"/>
        <v>3.1512813993715438</v>
      </c>
      <c r="DE1375" s="195">
        <f t="shared" si="907"/>
        <v>182.55277605565993</v>
      </c>
      <c r="DF1375" s="195">
        <f t="shared" si="908"/>
        <v>669.99928038566691</v>
      </c>
    </row>
    <row r="1376" spans="89:110" x14ac:dyDescent="0.2">
      <c r="CK1376" s="189">
        <v>1374</v>
      </c>
      <c r="CL1376" s="190">
        <f>'Litter calculation'!G$30+CK1376</f>
        <v>44049</v>
      </c>
      <c r="CM1376" s="193">
        <f t="shared" si="898"/>
        <v>8</v>
      </c>
      <c r="CN1376" s="189">
        <f t="shared" si="892"/>
        <v>0.06</v>
      </c>
      <c r="CO1376" s="194">
        <f t="shared" si="893"/>
        <v>0.02</v>
      </c>
      <c r="CP1376" s="194">
        <f t="shared" si="894"/>
        <v>0.04</v>
      </c>
      <c r="CQ1376" s="189">
        <f t="shared" si="895"/>
        <v>0.996</v>
      </c>
      <c r="CR1376" s="189">
        <f t="shared" si="899"/>
        <v>9.9599999999999994E-2</v>
      </c>
      <c r="CS1376" s="189">
        <f t="shared" si="899"/>
        <v>9.9599999999999994E-2</v>
      </c>
      <c r="CT1376" s="189">
        <f t="shared" si="896"/>
        <v>1.6999999999999999E-3</v>
      </c>
      <c r="CU1376" s="189">
        <f t="shared" si="900"/>
        <v>1.7000000000000001E-4</v>
      </c>
      <c r="CV1376" s="189">
        <f t="shared" si="900"/>
        <v>1.7000000000000001E-4</v>
      </c>
      <c r="CW1376" s="189">
        <f t="shared" si="897"/>
        <v>9.9999999999999995E-7</v>
      </c>
      <c r="CX1376" s="189">
        <f t="shared" si="901"/>
        <v>9.9999999999999995E-8</v>
      </c>
      <c r="CY1376" s="189">
        <f t="shared" si="901"/>
        <v>9.9999999999999995E-8</v>
      </c>
      <c r="CZ1376" s="195">
        <f t="shared" si="902"/>
        <v>8.5250899059103737</v>
      </c>
      <c r="DA1376" s="195">
        <f t="shared" si="903"/>
        <v>272.53913816481639</v>
      </c>
      <c r="DB1376" s="195">
        <f t="shared" si="904"/>
        <v>3.1737643379923566</v>
      </c>
      <c r="DC1376" s="195">
        <f t="shared" si="905"/>
        <v>200.12199542517354</v>
      </c>
      <c r="DD1376" s="195">
        <f t="shared" si="906"/>
        <v>3.1547297270670867</v>
      </c>
      <c r="DE1376" s="195">
        <f t="shared" si="907"/>
        <v>182.58877380038325</v>
      </c>
      <c r="DF1376" s="195">
        <f t="shared" si="908"/>
        <v>670.103491361343</v>
      </c>
    </row>
    <row r="1377" spans="89:110" x14ac:dyDescent="0.2">
      <c r="CK1377" s="189">
        <v>1375</v>
      </c>
      <c r="CL1377" s="190">
        <f>'Litter calculation'!G$30+CK1377</f>
        <v>44050</v>
      </c>
      <c r="CM1377" s="193">
        <f t="shared" si="898"/>
        <v>8</v>
      </c>
      <c r="CN1377" s="189">
        <f t="shared" si="892"/>
        <v>0.06</v>
      </c>
      <c r="CO1377" s="194">
        <f t="shared" si="893"/>
        <v>0.02</v>
      </c>
      <c r="CP1377" s="194">
        <f t="shared" si="894"/>
        <v>0.04</v>
      </c>
      <c r="CQ1377" s="189">
        <f t="shared" si="895"/>
        <v>0.996</v>
      </c>
      <c r="CR1377" s="189">
        <f t="shared" si="899"/>
        <v>9.9599999999999994E-2</v>
      </c>
      <c r="CS1377" s="189">
        <f t="shared" si="899"/>
        <v>9.9599999999999994E-2</v>
      </c>
      <c r="CT1377" s="189">
        <f t="shared" si="896"/>
        <v>1.6999999999999999E-3</v>
      </c>
      <c r="CU1377" s="189">
        <f t="shared" si="900"/>
        <v>1.7000000000000001E-4</v>
      </c>
      <c r="CV1377" s="189">
        <f t="shared" si="900"/>
        <v>1.7000000000000001E-4</v>
      </c>
      <c r="CW1377" s="189">
        <f t="shared" si="897"/>
        <v>9.9999999999999995E-7</v>
      </c>
      <c r="CX1377" s="189">
        <f t="shared" si="901"/>
        <v>9.9999999999999995E-8</v>
      </c>
      <c r="CY1377" s="189">
        <f t="shared" si="901"/>
        <v>9.9999999999999995E-8</v>
      </c>
      <c r="CZ1377" s="195">
        <f t="shared" si="902"/>
        <v>8.5703695648475797</v>
      </c>
      <c r="DA1377" s="195">
        <f t="shared" si="903"/>
        <v>272.5391056258145</v>
      </c>
      <c r="DB1377" s="195">
        <f t="shared" si="904"/>
        <v>3.1752168439131938</v>
      </c>
      <c r="DC1377" s="195">
        <f t="shared" si="905"/>
        <v>200.13998341297503</v>
      </c>
      <c r="DD1377" s="195">
        <f t="shared" si="906"/>
        <v>3.1581774685967465</v>
      </c>
      <c r="DE1377" s="195">
        <f t="shared" si="907"/>
        <v>182.62477154150679</v>
      </c>
      <c r="DF1377" s="195">
        <f t="shared" si="908"/>
        <v>670.20762445765376</v>
      </c>
    </row>
    <row r="1378" spans="89:110" x14ac:dyDescent="0.2">
      <c r="CK1378" s="189">
        <v>1376</v>
      </c>
      <c r="CL1378" s="190">
        <f>'Litter calculation'!G$30+CK1378</f>
        <v>44051</v>
      </c>
      <c r="CM1378" s="193">
        <f t="shared" si="898"/>
        <v>8</v>
      </c>
      <c r="CN1378" s="189">
        <f t="shared" si="892"/>
        <v>0.06</v>
      </c>
      <c r="CO1378" s="194">
        <f t="shared" si="893"/>
        <v>0.02</v>
      </c>
      <c r="CP1378" s="194">
        <f t="shared" si="894"/>
        <v>0.04</v>
      </c>
      <c r="CQ1378" s="189">
        <f t="shared" si="895"/>
        <v>0.996</v>
      </c>
      <c r="CR1378" s="189">
        <f t="shared" si="899"/>
        <v>9.9599999999999994E-2</v>
      </c>
      <c r="CS1378" s="189">
        <f t="shared" si="899"/>
        <v>9.9599999999999994E-2</v>
      </c>
      <c r="CT1378" s="189">
        <f t="shared" si="896"/>
        <v>1.6999999999999999E-3</v>
      </c>
      <c r="CU1378" s="189">
        <f t="shared" si="900"/>
        <v>1.7000000000000001E-4</v>
      </c>
      <c r="CV1378" s="189">
        <f t="shared" si="900"/>
        <v>1.7000000000000001E-4</v>
      </c>
      <c r="CW1378" s="189">
        <f t="shared" si="897"/>
        <v>9.9999999999999995E-7</v>
      </c>
      <c r="CX1378" s="189">
        <f t="shared" si="901"/>
        <v>9.9999999999999995E-8</v>
      </c>
      <c r="CY1378" s="189">
        <f t="shared" si="901"/>
        <v>9.9999999999999995E-8</v>
      </c>
      <c r="CZ1378" s="195">
        <f t="shared" si="902"/>
        <v>8.6155723137566387</v>
      </c>
      <c r="DA1378" s="195">
        <f t="shared" si="903"/>
        <v>272.53907308684518</v>
      </c>
      <c r="DB1378" s="195">
        <f t="shared" si="904"/>
        <v>3.1766691029290119</v>
      </c>
      <c r="DC1378" s="195">
        <f t="shared" si="905"/>
        <v>200.15797139897771</v>
      </c>
      <c r="DD1378" s="195">
        <f t="shared" si="906"/>
        <v>3.1616246240601633</v>
      </c>
      <c r="DE1378" s="195">
        <f t="shared" si="907"/>
        <v>182.66076927903055</v>
      </c>
      <c r="DF1378" s="195">
        <f t="shared" si="908"/>
        <v>670.31167980559917</v>
      </c>
    </row>
    <row r="1379" spans="89:110" x14ac:dyDescent="0.2">
      <c r="CK1379" s="189">
        <v>1377</v>
      </c>
      <c r="CL1379" s="190">
        <f>'Litter calculation'!G$30+CK1379</f>
        <v>44052</v>
      </c>
      <c r="CM1379" s="193">
        <f t="shared" si="898"/>
        <v>8</v>
      </c>
      <c r="CN1379" s="189">
        <f t="shared" si="892"/>
        <v>0.06</v>
      </c>
      <c r="CO1379" s="194">
        <f t="shared" si="893"/>
        <v>0.02</v>
      </c>
      <c r="CP1379" s="194">
        <f t="shared" si="894"/>
        <v>0.04</v>
      </c>
      <c r="CQ1379" s="189">
        <f t="shared" si="895"/>
        <v>0.996</v>
      </c>
      <c r="CR1379" s="189">
        <f t="shared" si="899"/>
        <v>9.9599999999999994E-2</v>
      </c>
      <c r="CS1379" s="189">
        <f t="shared" si="899"/>
        <v>9.9599999999999994E-2</v>
      </c>
      <c r="CT1379" s="189">
        <f t="shared" si="896"/>
        <v>1.6999999999999999E-3</v>
      </c>
      <c r="CU1379" s="189">
        <f t="shared" si="900"/>
        <v>1.7000000000000001E-4</v>
      </c>
      <c r="CV1379" s="189">
        <f t="shared" si="900"/>
        <v>1.7000000000000001E-4</v>
      </c>
      <c r="CW1379" s="189">
        <f t="shared" si="897"/>
        <v>9.9999999999999995E-7</v>
      </c>
      <c r="CX1379" s="189">
        <f t="shared" si="901"/>
        <v>9.9999999999999995E-8</v>
      </c>
      <c r="CY1379" s="189">
        <f t="shared" si="901"/>
        <v>9.9999999999999995E-8</v>
      </c>
      <c r="CZ1379" s="195">
        <f t="shared" si="902"/>
        <v>8.6606982832735255</v>
      </c>
      <c r="DA1379" s="195">
        <f t="shared" si="903"/>
        <v>272.53904054790837</v>
      </c>
      <c r="DB1379" s="195">
        <f t="shared" si="904"/>
        <v>3.1781211150817814</v>
      </c>
      <c r="DC1379" s="195">
        <f t="shared" si="905"/>
        <v>200.17595938318158</v>
      </c>
      <c r="DD1379" s="195">
        <f t="shared" si="906"/>
        <v>3.16507119355696</v>
      </c>
      <c r="DE1379" s="195">
        <f t="shared" si="907"/>
        <v>182.69676701295452</v>
      </c>
      <c r="DF1379" s="195">
        <f t="shared" si="908"/>
        <v>670.41565753595683</v>
      </c>
    </row>
    <row r="1380" spans="89:110" x14ac:dyDescent="0.2">
      <c r="CK1380" s="189">
        <v>1378</v>
      </c>
      <c r="CL1380" s="190">
        <f>'Litter calculation'!G$30+CK1380</f>
        <v>44053</v>
      </c>
      <c r="CM1380" s="193">
        <f t="shared" si="898"/>
        <v>8</v>
      </c>
      <c r="CN1380" s="189">
        <f t="shared" si="892"/>
        <v>0.06</v>
      </c>
      <c r="CO1380" s="194">
        <f t="shared" si="893"/>
        <v>0.02</v>
      </c>
      <c r="CP1380" s="194">
        <f t="shared" si="894"/>
        <v>0.04</v>
      </c>
      <c r="CQ1380" s="189">
        <f t="shared" si="895"/>
        <v>0.996</v>
      </c>
      <c r="CR1380" s="189">
        <f t="shared" si="899"/>
        <v>9.9599999999999994E-2</v>
      </c>
      <c r="CS1380" s="189">
        <f t="shared" si="899"/>
        <v>9.9599999999999994E-2</v>
      </c>
      <c r="CT1380" s="189">
        <f t="shared" si="896"/>
        <v>1.6999999999999999E-3</v>
      </c>
      <c r="CU1380" s="189">
        <f t="shared" si="900"/>
        <v>1.7000000000000001E-4</v>
      </c>
      <c r="CV1380" s="189">
        <f t="shared" si="900"/>
        <v>1.7000000000000001E-4</v>
      </c>
      <c r="CW1380" s="189">
        <f t="shared" si="897"/>
        <v>9.9999999999999995E-7</v>
      </c>
      <c r="CX1380" s="189">
        <f t="shared" si="901"/>
        <v>9.9999999999999995E-8</v>
      </c>
      <c r="CY1380" s="189">
        <f t="shared" si="901"/>
        <v>9.9999999999999995E-8</v>
      </c>
      <c r="CZ1380" s="195">
        <f t="shared" si="902"/>
        <v>8.7057476038123252</v>
      </c>
      <c r="DA1380" s="195">
        <f t="shared" si="903"/>
        <v>272.53900800900414</v>
      </c>
      <c r="DB1380" s="195">
        <f t="shared" si="904"/>
        <v>3.1795728804134655</v>
      </c>
      <c r="DC1380" s="195">
        <f t="shared" si="905"/>
        <v>200.19394736558667</v>
      </c>
      <c r="DD1380" s="195">
        <f t="shared" si="906"/>
        <v>3.1685171771867422</v>
      </c>
      <c r="DE1380" s="195">
        <f t="shared" si="907"/>
        <v>182.73276474327872</v>
      </c>
      <c r="DF1380" s="195">
        <f t="shared" si="908"/>
        <v>670.51955777928197</v>
      </c>
    </row>
    <row r="1381" spans="89:110" x14ac:dyDescent="0.2">
      <c r="CK1381" s="189">
        <v>1379</v>
      </c>
      <c r="CL1381" s="190">
        <f>'Litter calculation'!G$30+CK1381</f>
        <v>44054</v>
      </c>
      <c r="CM1381" s="193">
        <f t="shared" si="898"/>
        <v>8</v>
      </c>
      <c r="CN1381" s="189">
        <f t="shared" si="892"/>
        <v>0.06</v>
      </c>
      <c r="CO1381" s="194">
        <f t="shared" si="893"/>
        <v>0.02</v>
      </c>
      <c r="CP1381" s="194">
        <f t="shared" si="894"/>
        <v>0.04</v>
      </c>
      <c r="CQ1381" s="189">
        <f t="shared" si="895"/>
        <v>0.996</v>
      </c>
      <c r="CR1381" s="189">
        <f t="shared" si="899"/>
        <v>9.9599999999999994E-2</v>
      </c>
      <c r="CS1381" s="189">
        <f t="shared" si="899"/>
        <v>9.9599999999999994E-2</v>
      </c>
      <c r="CT1381" s="189">
        <f t="shared" si="896"/>
        <v>1.6999999999999999E-3</v>
      </c>
      <c r="CU1381" s="189">
        <f t="shared" si="900"/>
        <v>1.7000000000000001E-4</v>
      </c>
      <c r="CV1381" s="189">
        <f t="shared" si="900"/>
        <v>1.7000000000000001E-4</v>
      </c>
      <c r="CW1381" s="189">
        <f t="shared" si="897"/>
        <v>9.9999999999999995E-7</v>
      </c>
      <c r="CX1381" s="189">
        <f t="shared" si="901"/>
        <v>9.9999999999999995E-8</v>
      </c>
      <c r="CY1381" s="189">
        <f t="shared" si="901"/>
        <v>9.9999999999999995E-8</v>
      </c>
      <c r="CZ1381" s="195">
        <f t="shared" si="902"/>
        <v>8.7507204055656054</v>
      </c>
      <c r="DA1381" s="195">
        <f t="shared" si="903"/>
        <v>272.53897547013241</v>
      </c>
      <c r="DB1381" s="195">
        <f t="shared" si="904"/>
        <v>3.1810243989660201</v>
      </c>
      <c r="DC1381" s="195">
        <f t="shared" si="905"/>
        <v>200.21193534619294</v>
      </c>
      <c r="DD1381" s="195">
        <f t="shared" si="906"/>
        <v>3.1719625750490992</v>
      </c>
      <c r="DE1381" s="195">
        <f t="shared" si="907"/>
        <v>182.76876247000317</v>
      </c>
      <c r="DF1381" s="195">
        <f t="shared" si="908"/>
        <v>670.62338066590928</v>
      </c>
    </row>
    <row r="1382" spans="89:110" x14ac:dyDescent="0.2">
      <c r="CK1382" s="189">
        <v>1380</v>
      </c>
      <c r="CL1382" s="190">
        <f>'Litter calculation'!G$30+CK1382</f>
        <v>44055</v>
      </c>
      <c r="CM1382" s="193">
        <f t="shared" si="898"/>
        <v>8</v>
      </c>
      <c r="CN1382" s="189">
        <f t="shared" si="892"/>
        <v>0.06</v>
      </c>
      <c r="CO1382" s="194">
        <f t="shared" si="893"/>
        <v>0.02</v>
      </c>
      <c r="CP1382" s="194">
        <f t="shared" si="894"/>
        <v>0.04</v>
      </c>
      <c r="CQ1382" s="189">
        <f t="shared" si="895"/>
        <v>0.996</v>
      </c>
      <c r="CR1382" s="189">
        <f t="shared" si="899"/>
        <v>9.9599999999999994E-2</v>
      </c>
      <c r="CS1382" s="189">
        <f t="shared" si="899"/>
        <v>9.9599999999999994E-2</v>
      </c>
      <c r="CT1382" s="189">
        <f t="shared" si="896"/>
        <v>1.6999999999999999E-3</v>
      </c>
      <c r="CU1382" s="189">
        <f t="shared" si="900"/>
        <v>1.7000000000000001E-4</v>
      </c>
      <c r="CV1382" s="189">
        <f t="shared" si="900"/>
        <v>1.7000000000000001E-4</v>
      </c>
      <c r="CW1382" s="189">
        <f t="shared" si="897"/>
        <v>9.9999999999999995E-7</v>
      </c>
      <c r="CX1382" s="189">
        <f t="shared" si="901"/>
        <v>9.9999999999999995E-8</v>
      </c>
      <c r="CY1382" s="189">
        <f t="shared" si="901"/>
        <v>9.9999999999999995E-8</v>
      </c>
      <c r="CZ1382" s="195">
        <f t="shared" si="902"/>
        <v>8.7956168185047936</v>
      </c>
      <c r="DA1382" s="195">
        <f t="shared" si="903"/>
        <v>272.53894293129326</v>
      </c>
      <c r="DB1382" s="195">
        <f t="shared" si="904"/>
        <v>3.1824756707813937</v>
      </c>
      <c r="DC1382" s="195">
        <f t="shared" si="905"/>
        <v>200.22992332500044</v>
      </c>
      <c r="DD1382" s="195">
        <f t="shared" si="906"/>
        <v>3.1754073872436028</v>
      </c>
      <c r="DE1382" s="195">
        <f t="shared" si="907"/>
        <v>182.80476019312783</v>
      </c>
      <c r="DF1382" s="195">
        <f t="shared" si="908"/>
        <v>670.7271263259513</v>
      </c>
    </row>
    <row r="1383" spans="89:110" x14ac:dyDescent="0.2">
      <c r="CK1383" s="189">
        <v>1381</v>
      </c>
      <c r="CL1383" s="190">
        <f>'Litter calculation'!G$30+CK1383</f>
        <v>44056</v>
      </c>
      <c r="CM1383" s="193">
        <f t="shared" si="898"/>
        <v>8</v>
      </c>
      <c r="CN1383" s="189">
        <f t="shared" si="892"/>
        <v>0.06</v>
      </c>
      <c r="CO1383" s="194">
        <f t="shared" si="893"/>
        <v>0.02</v>
      </c>
      <c r="CP1383" s="194">
        <f t="shared" si="894"/>
        <v>0.04</v>
      </c>
      <c r="CQ1383" s="189">
        <f t="shared" si="895"/>
        <v>0.996</v>
      </c>
      <c r="CR1383" s="189">
        <f t="shared" ref="CR1383:CS1402" si="909">IF($CM1383=12,$D$50,IF($CM1383&lt;=2,$D$50,IF($CM1383&lt;=5,$D$52,IF($CM1383&lt;=8,$D$54,$D$56))))</f>
        <v>9.9599999999999994E-2</v>
      </c>
      <c r="CS1383" s="189">
        <f t="shared" si="909"/>
        <v>9.9599999999999994E-2</v>
      </c>
      <c r="CT1383" s="189">
        <f t="shared" si="896"/>
        <v>1.6999999999999999E-3</v>
      </c>
      <c r="CU1383" s="189">
        <f t="shared" ref="CU1383:CV1402" si="910">IF($CM1383=12,$D$58,IF($CM1383&lt;=2,$D$58,IF($CM1383&lt;=5,$D$60,IF($CM1383&lt;=8,$D$62,$D$64))))</f>
        <v>1.7000000000000001E-4</v>
      </c>
      <c r="CV1383" s="189">
        <f t="shared" si="910"/>
        <v>1.7000000000000001E-4</v>
      </c>
      <c r="CW1383" s="189">
        <f t="shared" si="897"/>
        <v>9.9999999999999995E-7</v>
      </c>
      <c r="CX1383" s="189">
        <f t="shared" ref="CX1383:CY1402" si="911">IF($CM1383=12,$D$66,IF($CM1383&lt;=2,$D$66,IF($CM1383&lt;=5,$D$68,IF($CM1383&lt;=8,$D$70,$D$72))))</f>
        <v>9.9999999999999995E-8</v>
      </c>
      <c r="CY1383" s="189">
        <f t="shared" si="911"/>
        <v>9.9999999999999995E-8</v>
      </c>
      <c r="CZ1383" s="195">
        <f t="shared" si="902"/>
        <v>8.8404369723805551</v>
      </c>
      <c r="DA1383" s="195">
        <f t="shared" si="903"/>
        <v>272.53891039248663</v>
      </c>
      <c r="DB1383" s="195">
        <f t="shared" si="904"/>
        <v>3.1839266959015284</v>
      </c>
      <c r="DC1383" s="195">
        <f t="shared" si="905"/>
        <v>200.24791130200913</v>
      </c>
      <c r="DD1383" s="195">
        <f t="shared" si="906"/>
        <v>3.1788516138698082</v>
      </c>
      <c r="DE1383" s="195">
        <f t="shared" si="907"/>
        <v>182.84075791265272</v>
      </c>
      <c r="DF1383" s="195">
        <f t="shared" si="908"/>
        <v>670.83079488930036</v>
      </c>
    </row>
    <row r="1384" spans="89:110" x14ac:dyDescent="0.2">
      <c r="CK1384" s="189">
        <v>1382</v>
      </c>
      <c r="CL1384" s="190">
        <f>'Litter calculation'!G$30+CK1384</f>
        <v>44057</v>
      </c>
      <c r="CM1384" s="193">
        <f t="shared" si="898"/>
        <v>8</v>
      </c>
      <c r="CN1384" s="189">
        <f t="shared" si="892"/>
        <v>0.06</v>
      </c>
      <c r="CO1384" s="194">
        <f t="shared" si="893"/>
        <v>0.02</v>
      </c>
      <c r="CP1384" s="194">
        <f t="shared" si="894"/>
        <v>0.04</v>
      </c>
      <c r="CQ1384" s="189">
        <f t="shared" si="895"/>
        <v>0.996</v>
      </c>
      <c r="CR1384" s="189">
        <f t="shared" si="909"/>
        <v>9.9599999999999994E-2</v>
      </c>
      <c r="CS1384" s="189">
        <f t="shared" si="909"/>
        <v>9.9599999999999994E-2</v>
      </c>
      <c r="CT1384" s="189">
        <f t="shared" si="896"/>
        <v>1.6999999999999999E-3</v>
      </c>
      <c r="CU1384" s="189">
        <f t="shared" si="910"/>
        <v>1.7000000000000001E-4</v>
      </c>
      <c r="CV1384" s="189">
        <f t="shared" si="910"/>
        <v>1.7000000000000001E-4</v>
      </c>
      <c r="CW1384" s="189">
        <f t="shared" si="897"/>
        <v>9.9999999999999995E-7</v>
      </c>
      <c r="CX1384" s="189">
        <f t="shared" si="911"/>
        <v>9.9999999999999995E-8</v>
      </c>
      <c r="CY1384" s="189">
        <f t="shared" si="911"/>
        <v>9.9999999999999995E-8</v>
      </c>
      <c r="CZ1384" s="195">
        <f t="shared" si="902"/>
        <v>8.8851809967231645</v>
      </c>
      <c r="DA1384" s="195">
        <f t="shared" si="903"/>
        <v>272.53887785371251</v>
      </c>
      <c r="DB1384" s="195">
        <f t="shared" si="904"/>
        <v>3.1853774743683587</v>
      </c>
      <c r="DC1384" s="195">
        <f t="shared" si="905"/>
        <v>200.26589927721901</v>
      </c>
      <c r="DD1384" s="195">
        <f t="shared" si="906"/>
        <v>3.1822952550272534</v>
      </c>
      <c r="DE1384" s="195">
        <f t="shared" si="907"/>
        <v>182.87675562857785</v>
      </c>
      <c r="DF1384" s="195">
        <f t="shared" si="908"/>
        <v>670.93438648562812</v>
      </c>
    </row>
    <row r="1385" spans="89:110" x14ac:dyDescent="0.2">
      <c r="CK1385" s="189">
        <v>1383</v>
      </c>
      <c r="CL1385" s="190">
        <f>'Litter calculation'!G$30+CK1385</f>
        <v>44058</v>
      </c>
      <c r="CM1385" s="193">
        <f t="shared" si="898"/>
        <v>8</v>
      </c>
      <c r="CN1385" s="189">
        <f t="shared" si="892"/>
        <v>0.06</v>
      </c>
      <c r="CO1385" s="194">
        <f t="shared" si="893"/>
        <v>0.02</v>
      </c>
      <c r="CP1385" s="194">
        <f t="shared" si="894"/>
        <v>0.04</v>
      </c>
      <c r="CQ1385" s="189">
        <f t="shared" si="895"/>
        <v>0.996</v>
      </c>
      <c r="CR1385" s="189">
        <f t="shared" si="909"/>
        <v>9.9599999999999994E-2</v>
      </c>
      <c r="CS1385" s="189">
        <f t="shared" si="909"/>
        <v>9.9599999999999994E-2</v>
      </c>
      <c r="CT1385" s="189">
        <f t="shared" si="896"/>
        <v>1.6999999999999999E-3</v>
      </c>
      <c r="CU1385" s="189">
        <f t="shared" si="910"/>
        <v>1.7000000000000001E-4</v>
      </c>
      <c r="CV1385" s="189">
        <f t="shared" si="910"/>
        <v>1.7000000000000001E-4</v>
      </c>
      <c r="CW1385" s="189">
        <f t="shared" si="897"/>
        <v>9.9999999999999995E-7</v>
      </c>
      <c r="CX1385" s="189">
        <f t="shared" si="911"/>
        <v>9.9999999999999995E-8</v>
      </c>
      <c r="CY1385" s="189">
        <f t="shared" si="911"/>
        <v>9.9999999999999995E-8</v>
      </c>
      <c r="CZ1385" s="195">
        <f t="shared" si="902"/>
        <v>8.9298490208428856</v>
      </c>
      <c r="DA1385" s="195">
        <f t="shared" si="903"/>
        <v>272.53884531497096</v>
      </c>
      <c r="DB1385" s="195">
        <f t="shared" si="904"/>
        <v>3.1868280062238123</v>
      </c>
      <c r="DC1385" s="195">
        <f t="shared" si="905"/>
        <v>200.2838872506301</v>
      </c>
      <c r="DD1385" s="195">
        <f t="shared" si="906"/>
        <v>3.1857383108154593</v>
      </c>
      <c r="DE1385" s="195">
        <f t="shared" si="907"/>
        <v>182.91275334090321</v>
      </c>
      <c r="DF1385" s="195">
        <f t="shared" si="908"/>
        <v>671.03790124438638</v>
      </c>
    </row>
    <row r="1386" spans="89:110" x14ac:dyDescent="0.2">
      <c r="CK1386" s="189">
        <v>1384</v>
      </c>
      <c r="CL1386" s="190">
        <f>'Litter calculation'!G$30+CK1386</f>
        <v>44059</v>
      </c>
      <c r="CM1386" s="193">
        <f t="shared" si="898"/>
        <v>8</v>
      </c>
      <c r="CN1386" s="189">
        <f t="shared" si="892"/>
        <v>0.06</v>
      </c>
      <c r="CO1386" s="194">
        <f t="shared" si="893"/>
        <v>0.02</v>
      </c>
      <c r="CP1386" s="194">
        <f t="shared" si="894"/>
        <v>0.04</v>
      </c>
      <c r="CQ1386" s="189">
        <f t="shared" si="895"/>
        <v>0.996</v>
      </c>
      <c r="CR1386" s="189">
        <f t="shared" si="909"/>
        <v>9.9599999999999994E-2</v>
      </c>
      <c r="CS1386" s="189">
        <f t="shared" si="909"/>
        <v>9.9599999999999994E-2</v>
      </c>
      <c r="CT1386" s="189">
        <f t="shared" si="896"/>
        <v>1.6999999999999999E-3</v>
      </c>
      <c r="CU1386" s="189">
        <f t="shared" si="910"/>
        <v>1.7000000000000001E-4</v>
      </c>
      <c r="CV1386" s="189">
        <f t="shared" si="910"/>
        <v>1.7000000000000001E-4</v>
      </c>
      <c r="CW1386" s="189">
        <f t="shared" si="897"/>
        <v>9.9999999999999995E-7</v>
      </c>
      <c r="CX1386" s="189">
        <f t="shared" si="911"/>
        <v>9.9999999999999995E-8</v>
      </c>
      <c r="CY1386" s="189">
        <f t="shared" si="911"/>
        <v>9.9999999999999995E-8</v>
      </c>
      <c r="CZ1386" s="195">
        <f t="shared" si="902"/>
        <v>8.9744411738303373</v>
      </c>
      <c r="DA1386" s="195">
        <f t="shared" si="903"/>
        <v>272.53881277626192</v>
      </c>
      <c r="DB1386" s="195">
        <f t="shared" si="904"/>
        <v>3.1882782915098096</v>
      </c>
      <c r="DC1386" s="195">
        <f t="shared" si="905"/>
        <v>200.30187522224239</v>
      </c>
      <c r="DD1386" s="195">
        <f t="shared" si="906"/>
        <v>3.1891807813339308</v>
      </c>
      <c r="DE1386" s="195">
        <f t="shared" si="907"/>
        <v>182.94875104962878</v>
      </c>
      <c r="DF1386" s="195">
        <f t="shared" si="908"/>
        <v>671.14133929480704</v>
      </c>
    </row>
    <row r="1387" spans="89:110" x14ac:dyDescent="0.2">
      <c r="CK1387" s="189">
        <v>1385</v>
      </c>
      <c r="CL1387" s="190">
        <f>'Litter calculation'!G$30+CK1387</f>
        <v>44060</v>
      </c>
      <c r="CM1387" s="193">
        <f t="shared" si="898"/>
        <v>8</v>
      </c>
      <c r="CN1387" s="189">
        <f t="shared" si="892"/>
        <v>0.06</v>
      </c>
      <c r="CO1387" s="194">
        <f t="shared" si="893"/>
        <v>0.02</v>
      </c>
      <c r="CP1387" s="194">
        <f t="shared" si="894"/>
        <v>0.04</v>
      </c>
      <c r="CQ1387" s="189">
        <f t="shared" si="895"/>
        <v>0.996</v>
      </c>
      <c r="CR1387" s="189">
        <f t="shared" si="909"/>
        <v>9.9599999999999994E-2</v>
      </c>
      <c r="CS1387" s="189">
        <f t="shared" si="909"/>
        <v>9.9599999999999994E-2</v>
      </c>
      <c r="CT1387" s="189">
        <f t="shared" si="896"/>
        <v>1.6999999999999999E-3</v>
      </c>
      <c r="CU1387" s="189">
        <f t="shared" si="910"/>
        <v>1.7000000000000001E-4</v>
      </c>
      <c r="CV1387" s="189">
        <f t="shared" si="910"/>
        <v>1.7000000000000001E-4</v>
      </c>
      <c r="CW1387" s="189">
        <f t="shared" si="897"/>
        <v>9.9999999999999995E-7</v>
      </c>
      <c r="CX1387" s="189">
        <f t="shared" si="911"/>
        <v>9.9999999999999995E-8</v>
      </c>
      <c r="CY1387" s="189">
        <f t="shared" si="911"/>
        <v>9.9999999999999995E-8</v>
      </c>
      <c r="CZ1387" s="195">
        <f t="shared" si="902"/>
        <v>9.0189575845568726</v>
      </c>
      <c r="DA1387" s="195">
        <f t="shared" si="903"/>
        <v>272.53878023758546</v>
      </c>
      <c r="DB1387" s="195">
        <f t="shared" si="904"/>
        <v>3.1897283302682635</v>
      </c>
      <c r="DC1387" s="195">
        <f t="shared" si="905"/>
        <v>200.31986319205589</v>
      </c>
      <c r="DD1387" s="195">
        <f t="shared" si="906"/>
        <v>3.1926226666821549</v>
      </c>
      <c r="DE1387" s="195">
        <f t="shared" si="907"/>
        <v>182.98474875475458</v>
      </c>
      <c r="DF1387" s="195">
        <f t="shared" si="908"/>
        <v>671.24470076590319</v>
      </c>
    </row>
    <row r="1388" spans="89:110" x14ac:dyDescent="0.2">
      <c r="CK1388" s="189">
        <v>1386</v>
      </c>
      <c r="CL1388" s="190">
        <f>'Litter calculation'!G$30+CK1388</f>
        <v>44061</v>
      </c>
      <c r="CM1388" s="193">
        <f t="shared" si="898"/>
        <v>8</v>
      </c>
      <c r="CN1388" s="189">
        <f t="shared" si="892"/>
        <v>0.06</v>
      </c>
      <c r="CO1388" s="194">
        <f t="shared" si="893"/>
        <v>0.02</v>
      </c>
      <c r="CP1388" s="194">
        <f t="shared" si="894"/>
        <v>0.04</v>
      </c>
      <c r="CQ1388" s="189">
        <f t="shared" si="895"/>
        <v>0.996</v>
      </c>
      <c r="CR1388" s="189">
        <f t="shared" si="909"/>
        <v>9.9599999999999994E-2</v>
      </c>
      <c r="CS1388" s="189">
        <f t="shared" si="909"/>
        <v>9.9599999999999994E-2</v>
      </c>
      <c r="CT1388" s="189">
        <f t="shared" si="896"/>
        <v>1.6999999999999999E-3</v>
      </c>
      <c r="CU1388" s="189">
        <f t="shared" si="910"/>
        <v>1.7000000000000001E-4</v>
      </c>
      <c r="CV1388" s="189">
        <f t="shared" si="910"/>
        <v>1.7000000000000001E-4</v>
      </c>
      <c r="CW1388" s="189">
        <f t="shared" si="897"/>
        <v>9.9999999999999995E-7</v>
      </c>
      <c r="CX1388" s="189">
        <f t="shared" si="911"/>
        <v>9.9999999999999995E-8</v>
      </c>
      <c r="CY1388" s="189">
        <f t="shared" si="911"/>
        <v>9.9999999999999995E-8</v>
      </c>
      <c r="CZ1388" s="195">
        <f t="shared" si="902"/>
        <v>9.0633983816749506</v>
      </c>
      <c r="DA1388" s="195">
        <f t="shared" si="903"/>
        <v>272.53874769894151</v>
      </c>
      <c r="DB1388" s="195">
        <f t="shared" si="904"/>
        <v>3.1911781225410807</v>
      </c>
      <c r="DC1388" s="195">
        <f t="shared" si="905"/>
        <v>200.33785116007058</v>
      </c>
      <c r="DD1388" s="195">
        <f t="shared" si="906"/>
        <v>3.1960639669596023</v>
      </c>
      <c r="DE1388" s="195">
        <f t="shared" si="907"/>
        <v>183.02074645628062</v>
      </c>
      <c r="DF1388" s="195">
        <f t="shared" si="908"/>
        <v>671.34798578646837</v>
      </c>
    </row>
    <row r="1389" spans="89:110" x14ac:dyDescent="0.2">
      <c r="CK1389" s="189">
        <v>1387</v>
      </c>
      <c r="CL1389" s="190">
        <f>'Litter calculation'!G$30+CK1389</f>
        <v>44062</v>
      </c>
      <c r="CM1389" s="193">
        <f t="shared" si="898"/>
        <v>8</v>
      </c>
      <c r="CN1389" s="189">
        <f t="shared" si="892"/>
        <v>0.06</v>
      </c>
      <c r="CO1389" s="194">
        <f t="shared" si="893"/>
        <v>0.02</v>
      </c>
      <c r="CP1389" s="194">
        <f t="shared" si="894"/>
        <v>0.04</v>
      </c>
      <c r="CQ1389" s="189">
        <f t="shared" si="895"/>
        <v>0.996</v>
      </c>
      <c r="CR1389" s="189">
        <f t="shared" si="909"/>
        <v>9.9599999999999994E-2</v>
      </c>
      <c r="CS1389" s="189">
        <f t="shared" si="909"/>
        <v>9.9599999999999994E-2</v>
      </c>
      <c r="CT1389" s="189">
        <f t="shared" si="896"/>
        <v>1.6999999999999999E-3</v>
      </c>
      <c r="CU1389" s="189">
        <f t="shared" si="910"/>
        <v>1.7000000000000001E-4</v>
      </c>
      <c r="CV1389" s="189">
        <f t="shared" si="910"/>
        <v>1.7000000000000001E-4</v>
      </c>
      <c r="CW1389" s="189">
        <f t="shared" si="897"/>
        <v>9.9999999999999995E-7</v>
      </c>
      <c r="CX1389" s="189">
        <f t="shared" si="911"/>
        <v>9.9999999999999995E-8</v>
      </c>
      <c r="CY1389" s="189">
        <f t="shared" si="911"/>
        <v>9.9999999999999995E-8</v>
      </c>
      <c r="CZ1389" s="195">
        <f t="shared" si="902"/>
        <v>9.1077636936185051</v>
      </c>
      <c r="DA1389" s="195">
        <f t="shared" si="903"/>
        <v>272.53871516033013</v>
      </c>
      <c r="DB1389" s="195">
        <f t="shared" si="904"/>
        <v>3.1926276683701595</v>
      </c>
      <c r="DC1389" s="195">
        <f t="shared" si="905"/>
        <v>200.3558391262865</v>
      </c>
      <c r="DD1389" s="195">
        <f t="shared" si="906"/>
        <v>3.1995046822657263</v>
      </c>
      <c r="DE1389" s="195">
        <f t="shared" si="907"/>
        <v>183.05674415420688</v>
      </c>
      <c r="DF1389" s="195">
        <f t="shared" si="908"/>
        <v>671.45119448507796</v>
      </c>
    </row>
    <row r="1390" spans="89:110" x14ac:dyDescent="0.2">
      <c r="CK1390" s="189">
        <v>1388</v>
      </c>
      <c r="CL1390" s="190">
        <f>'Litter calculation'!G$30+CK1390</f>
        <v>44063</v>
      </c>
      <c r="CM1390" s="193">
        <f t="shared" si="898"/>
        <v>8</v>
      </c>
      <c r="CN1390" s="189">
        <f t="shared" si="892"/>
        <v>0.06</v>
      </c>
      <c r="CO1390" s="194">
        <f t="shared" si="893"/>
        <v>0.02</v>
      </c>
      <c r="CP1390" s="194">
        <f t="shared" si="894"/>
        <v>0.04</v>
      </c>
      <c r="CQ1390" s="189">
        <f t="shared" si="895"/>
        <v>0.996</v>
      </c>
      <c r="CR1390" s="189">
        <f t="shared" si="909"/>
        <v>9.9599999999999994E-2</v>
      </c>
      <c r="CS1390" s="189">
        <f t="shared" si="909"/>
        <v>9.9599999999999994E-2</v>
      </c>
      <c r="CT1390" s="189">
        <f t="shared" si="896"/>
        <v>1.6999999999999999E-3</v>
      </c>
      <c r="CU1390" s="189">
        <f t="shared" si="910"/>
        <v>1.7000000000000001E-4</v>
      </c>
      <c r="CV1390" s="189">
        <f t="shared" si="910"/>
        <v>1.7000000000000001E-4</v>
      </c>
      <c r="CW1390" s="189">
        <f t="shared" si="897"/>
        <v>9.9999999999999995E-7</v>
      </c>
      <c r="CX1390" s="189">
        <f t="shared" si="911"/>
        <v>9.9999999999999995E-8</v>
      </c>
      <c r="CY1390" s="189">
        <f t="shared" si="911"/>
        <v>9.9999999999999995E-8</v>
      </c>
      <c r="CZ1390" s="195">
        <f t="shared" si="902"/>
        <v>9.152053648603319</v>
      </c>
      <c r="DA1390" s="195">
        <f t="shared" si="903"/>
        <v>272.53868262175126</v>
      </c>
      <c r="DB1390" s="195">
        <f t="shared" si="904"/>
        <v>3.1940769677973924</v>
      </c>
      <c r="DC1390" s="195">
        <f t="shared" si="905"/>
        <v>200.3738270907036</v>
      </c>
      <c r="DD1390" s="195">
        <f t="shared" si="906"/>
        <v>3.2029448126999638</v>
      </c>
      <c r="DE1390" s="195">
        <f t="shared" si="907"/>
        <v>183.09274184853339</v>
      </c>
      <c r="DF1390" s="195">
        <f t="shared" si="908"/>
        <v>671.55432699008895</v>
      </c>
    </row>
    <row r="1391" spans="89:110" x14ac:dyDescent="0.2">
      <c r="CK1391" s="189">
        <v>1389</v>
      </c>
      <c r="CL1391" s="190">
        <f>'Litter calculation'!G$30+CK1391</f>
        <v>44064</v>
      </c>
      <c r="CM1391" s="193">
        <f t="shared" si="898"/>
        <v>8</v>
      </c>
      <c r="CN1391" s="189">
        <f t="shared" si="892"/>
        <v>0.06</v>
      </c>
      <c r="CO1391" s="194">
        <f t="shared" si="893"/>
        <v>0.02</v>
      </c>
      <c r="CP1391" s="194">
        <f t="shared" si="894"/>
        <v>0.04</v>
      </c>
      <c r="CQ1391" s="189">
        <f t="shared" si="895"/>
        <v>0.996</v>
      </c>
      <c r="CR1391" s="189">
        <f t="shared" si="909"/>
        <v>9.9599999999999994E-2</v>
      </c>
      <c r="CS1391" s="189">
        <f t="shared" si="909"/>
        <v>9.9599999999999994E-2</v>
      </c>
      <c r="CT1391" s="189">
        <f t="shared" si="896"/>
        <v>1.6999999999999999E-3</v>
      </c>
      <c r="CU1391" s="189">
        <f t="shared" si="910"/>
        <v>1.7000000000000001E-4</v>
      </c>
      <c r="CV1391" s="189">
        <f t="shared" si="910"/>
        <v>1.7000000000000001E-4</v>
      </c>
      <c r="CW1391" s="189">
        <f t="shared" si="897"/>
        <v>9.9999999999999995E-7</v>
      </c>
      <c r="CX1391" s="189">
        <f t="shared" si="911"/>
        <v>9.9999999999999995E-8</v>
      </c>
      <c r="CY1391" s="189">
        <f t="shared" si="911"/>
        <v>9.9999999999999995E-8</v>
      </c>
      <c r="CZ1391" s="195">
        <f t="shared" si="902"/>
        <v>9.1962683746273939</v>
      </c>
      <c r="DA1391" s="195">
        <f t="shared" si="903"/>
        <v>272.53865008320491</v>
      </c>
      <c r="DB1391" s="195">
        <f t="shared" si="904"/>
        <v>3.1955260208646634</v>
      </c>
      <c r="DC1391" s="195">
        <f t="shared" si="905"/>
        <v>200.39181505332192</v>
      </c>
      <c r="DD1391" s="195">
        <f t="shared" si="906"/>
        <v>3.2063843583617349</v>
      </c>
      <c r="DE1391" s="195">
        <f t="shared" si="907"/>
        <v>183.12873953926012</v>
      </c>
      <c r="DF1391" s="195">
        <f t="shared" si="908"/>
        <v>671.65738342964073</v>
      </c>
    </row>
    <row r="1392" spans="89:110" x14ac:dyDescent="0.2">
      <c r="CK1392" s="189">
        <v>1390</v>
      </c>
      <c r="CL1392" s="190">
        <f>'Litter calculation'!G$30+CK1392</f>
        <v>44065</v>
      </c>
      <c r="CM1392" s="193">
        <f t="shared" si="898"/>
        <v>8</v>
      </c>
      <c r="CN1392" s="189">
        <f t="shared" si="892"/>
        <v>0.06</v>
      </c>
      <c r="CO1392" s="194">
        <f t="shared" si="893"/>
        <v>0.02</v>
      </c>
      <c r="CP1392" s="194">
        <f t="shared" si="894"/>
        <v>0.04</v>
      </c>
      <c r="CQ1392" s="189">
        <f t="shared" si="895"/>
        <v>0.996</v>
      </c>
      <c r="CR1392" s="189">
        <f t="shared" si="909"/>
        <v>9.9599999999999994E-2</v>
      </c>
      <c r="CS1392" s="189">
        <f t="shared" si="909"/>
        <v>9.9599999999999994E-2</v>
      </c>
      <c r="CT1392" s="189">
        <f t="shared" si="896"/>
        <v>1.6999999999999999E-3</v>
      </c>
      <c r="CU1392" s="189">
        <f t="shared" si="910"/>
        <v>1.7000000000000001E-4</v>
      </c>
      <c r="CV1392" s="189">
        <f t="shared" si="910"/>
        <v>1.7000000000000001E-4</v>
      </c>
      <c r="CW1392" s="189">
        <f t="shared" si="897"/>
        <v>9.9999999999999995E-7</v>
      </c>
      <c r="CX1392" s="189">
        <f t="shared" si="911"/>
        <v>9.9999999999999995E-8</v>
      </c>
      <c r="CY1392" s="189">
        <f t="shared" si="911"/>
        <v>9.9999999999999995E-8</v>
      </c>
      <c r="CZ1392" s="195">
        <f t="shared" si="902"/>
        <v>9.2404079994713175</v>
      </c>
      <c r="DA1392" s="195">
        <f t="shared" si="903"/>
        <v>272.53861754469114</v>
      </c>
      <c r="DB1392" s="195">
        <f t="shared" si="904"/>
        <v>3.1969748276138508</v>
      </c>
      <c r="DC1392" s="195">
        <f t="shared" si="905"/>
        <v>200.40980301414143</v>
      </c>
      <c r="DD1392" s="195">
        <f t="shared" si="906"/>
        <v>3.2098233193504417</v>
      </c>
      <c r="DE1392" s="195">
        <f t="shared" si="907"/>
        <v>183.16473722638707</v>
      </c>
      <c r="DF1392" s="195">
        <f t="shared" si="908"/>
        <v>671.76036393165521</v>
      </c>
    </row>
    <row r="1393" spans="89:110" x14ac:dyDescent="0.2">
      <c r="CK1393" s="189">
        <v>1391</v>
      </c>
      <c r="CL1393" s="190">
        <f>'Litter calculation'!G$30+CK1393</f>
        <v>44066</v>
      </c>
      <c r="CM1393" s="193">
        <f t="shared" si="898"/>
        <v>8</v>
      </c>
      <c r="CN1393" s="189">
        <f t="shared" si="892"/>
        <v>0.06</v>
      </c>
      <c r="CO1393" s="194">
        <f t="shared" si="893"/>
        <v>0.02</v>
      </c>
      <c r="CP1393" s="194">
        <f t="shared" si="894"/>
        <v>0.04</v>
      </c>
      <c r="CQ1393" s="189">
        <f t="shared" si="895"/>
        <v>0.996</v>
      </c>
      <c r="CR1393" s="189">
        <f t="shared" si="909"/>
        <v>9.9599999999999994E-2</v>
      </c>
      <c r="CS1393" s="189">
        <f t="shared" si="909"/>
        <v>9.9599999999999994E-2</v>
      </c>
      <c r="CT1393" s="189">
        <f t="shared" si="896"/>
        <v>1.6999999999999999E-3</v>
      </c>
      <c r="CU1393" s="189">
        <f t="shared" si="910"/>
        <v>1.7000000000000001E-4</v>
      </c>
      <c r="CV1393" s="189">
        <f t="shared" si="910"/>
        <v>1.7000000000000001E-4</v>
      </c>
      <c r="CW1393" s="189">
        <f t="shared" si="897"/>
        <v>9.9999999999999995E-7</v>
      </c>
      <c r="CX1393" s="189">
        <f t="shared" si="911"/>
        <v>9.9999999999999995E-8</v>
      </c>
      <c r="CY1393" s="189">
        <f t="shared" si="911"/>
        <v>9.9999999999999995E-8</v>
      </c>
      <c r="CZ1393" s="195">
        <f t="shared" si="902"/>
        <v>9.2844726506986373</v>
      </c>
      <c r="DA1393" s="195">
        <f t="shared" si="903"/>
        <v>272.53858500620987</v>
      </c>
      <c r="DB1393" s="195">
        <f t="shared" si="904"/>
        <v>3.1984233880868249</v>
      </c>
      <c r="DC1393" s="195">
        <f t="shared" si="905"/>
        <v>200.42779097316216</v>
      </c>
      <c r="DD1393" s="195">
        <f t="shared" si="906"/>
        <v>3.2132616957654707</v>
      </c>
      <c r="DE1393" s="195">
        <f t="shared" si="907"/>
        <v>183.20073490991427</v>
      </c>
      <c r="DF1393" s="195">
        <f t="shared" si="908"/>
        <v>671.86326862383726</v>
      </c>
    </row>
    <row r="1394" spans="89:110" x14ac:dyDescent="0.2">
      <c r="CK1394" s="189">
        <v>1392</v>
      </c>
      <c r="CL1394" s="190">
        <f>'Litter calculation'!G$30+CK1394</f>
        <v>44067</v>
      </c>
      <c r="CM1394" s="193">
        <f t="shared" si="898"/>
        <v>8</v>
      </c>
      <c r="CN1394" s="189">
        <f t="shared" si="892"/>
        <v>0.06</v>
      </c>
      <c r="CO1394" s="194">
        <f t="shared" si="893"/>
        <v>0.02</v>
      </c>
      <c r="CP1394" s="194">
        <f t="shared" si="894"/>
        <v>0.04</v>
      </c>
      <c r="CQ1394" s="189">
        <f t="shared" si="895"/>
        <v>0.996</v>
      </c>
      <c r="CR1394" s="189">
        <f t="shared" si="909"/>
        <v>9.9599999999999994E-2</v>
      </c>
      <c r="CS1394" s="189">
        <f t="shared" si="909"/>
        <v>9.9599999999999994E-2</v>
      </c>
      <c r="CT1394" s="189">
        <f t="shared" si="896"/>
        <v>1.6999999999999999E-3</v>
      </c>
      <c r="CU1394" s="189">
        <f t="shared" si="910"/>
        <v>1.7000000000000001E-4</v>
      </c>
      <c r="CV1394" s="189">
        <f t="shared" si="910"/>
        <v>1.7000000000000001E-4</v>
      </c>
      <c r="CW1394" s="189">
        <f t="shared" si="897"/>
        <v>9.9999999999999995E-7</v>
      </c>
      <c r="CX1394" s="189">
        <f t="shared" si="911"/>
        <v>9.9999999999999995E-8</v>
      </c>
      <c r="CY1394" s="189">
        <f t="shared" si="911"/>
        <v>9.9999999999999995E-8</v>
      </c>
      <c r="CZ1394" s="195">
        <f t="shared" si="902"/>
        <v>9.3284624556562257</v>
      </c>
      <c r="DA1394" s="195">
        <f t="shared" si="903"/>
        <v>272.53855246776118</v>
      </c>
      <c r="DB1394" s="195">
        <f t="shared" si="904"/>
        <v>3.1998717023254493</v>
      </c>
      <c r="DC1394" s="195">
        <f t="shared" si="905"/>
        <v>200.44577893038408</v>
      </c>
      <c r="DD1394" s="195">
        <f t="shared" si="906"/>
        <v>3.2166994877061912</v>
      </c>
      <c r="DE1394" s="195">
        <f t="shared" si="907"/>
        <v>183.23673258984169</v>
      </c>
      <c r="DF1394" s="195">
        <f t="shared" si="908"/>
        <v>671.96609763367474</v>
      </c>
    </row>
    <row r="1395" spans="89:110" x14ac:dyDescent="0.2">
      <c r="CK1395" s="189">
        <v>1393</v>
      </c>
      <c r="CL1395" s="190">
        <f>'Litter calculation'!G$30+CK1395</f>
        <v>44068</v>
      </c>
      <c r="CM1395" s="193">
        <f t="shared" si="898"/>
        <v>8</v>
      </c>
      <c r="CN1395" s="189">
        <f t="shared" si="892"/>
        <v>0.06</v>
      </c>
      <c r="CO1395" s="194">
        <f t="shared" si="893"/>
        <v>0.02</v>
      </c>
      <c r="CP1395" s="194">
        <f t="shared" si="894"/>
        <v>0.04</v>
      </c>
      <c r="CQ1395" s="189">
        <f t="shared" si="895"/>
        <v>0.996</v>
      </c>
      <c r="CR1395" s="189">
        <f t="shared" si="909"/>
        <v>9.9599999999999994E-2</v>
      </c>
      <c r="CS1395" s="189">
        <f t="shared" si="909"/>
        <v>9.9599999999999994E-2</v>
      </c>
      <c r="CT1395" s="189">
        <f t="shared" si="896"/>
        <v>1.6999999999999999E-3</v>
      </c>
      <c r="CU1395" s="189">
        <f t="shared" si="910"/>
        <v>1.7000000000000001E-4</v>
      </c>
      <c r="CV1395" s="189">
        <f t="shared" si="910"/>
        <v>1.7000000000000001E-4</v>
      </c>
      <c r="CW1395" s="189">
        <f t="shared" si="897"/>
        <v>9.9999999999999995E-7</v>
      </c>
      <c r="CX1395" s="189">
        <f t="shared" si="911"/>
        <v>9.9999999999999995E-8</v>
      </c>
      <c r="CY1395" s="189">
        <f t="shared" si="911"/>
        <v>9.9999999999999995E-8</v>
      </c>
      <c r="CZ1395" s="195">
        <f t="shared" si="902"/>
        <v>9.3723775414746484</v>
      </c>
      <c r="DA1395" s="195">
        <f t="shared" si="903"/>
        <v>272.538519929345</v>
      </c>
      <c r="DB1395" s="195">
        <f t="shared" si="904"/>
        <v>3.2013197703715801</v>
      </c>
      <c r="DC1395" s="195">
        <f t="shared" si="905"/>
        <v>200.46376688580722</v>
      </c>
      <c r="DD1395" s="195">
        <f t="shared" si="906"/>
        <v>3.2201366952719548</v>
      </c>
      <c r="DE1395" s="195">
        <f t="shared" si="907"/>
        <v>183.27273026616936</v>
      </c>
      <c r="DF1395" s="195">
        <f t="shared" si="908"/>
        <v>672.06885108843971</v>
      </c>
    </row>
    <row r="1396" spans="89:110" x14ac:dyDescent="0.2">
      <c r="CK1396" s="189">
        <v>1394</v>
      </c>
      <c r="CL1396" s="190">
        <f>'Litter calculation'!G$30+CK1396</f>
        <v>44069</v>
      </c>
      <c r="CM1396" s="193">
        <f t="shared" si="898"/>
        <v>8</v>
      </c>
      <c r="CN1396" s="189">
        <f t="shared" si="892"/>
        <v>0.06</v>
      </c>
      <c r="CO1396" s="194">
        <f t="shared" si="893"/>
        <v>0.02</v>
      </c>
      <c r="CP1396" s="194">
        <f t="shared" si="894"/>
        <v>0.04</v>
      </c>
      <c r="CQ1396" s="189">
        <f t="shared" si="895"/>
        <v>0.996</v>
      </c>
      <c r="CR1396" s="189">
        <f t="shared" si="909"/>
        <v>9.9599999999999994E-2</v>
      </c>
      <c r="CS1396" s="189">
        <f t="shared" si="909"/>
        <v>9.9599999999999994E-2</v>
      </c>
      <c r="CT1396" s="189">
        <f t="shared" si="896"/>
        <v>1.6999999999999999E-3</v>
      </c>
      <c r="CU1396" s="189">
        <f t="shared" si="910"/>
        <v>1.7000000000000001E-4</v>
      </c>
      <c r="CV1396" s="189">
        <f t="shared" si="910"/>
        <v>1.7000000000000001E-4</v>
      </c>
      <c r="CW1396" s="189">
        <f t="shared" si="897"/>
        <v>9.9999999999999995E-7</v>
      </c>
      <c r="CX1396" s="189">
        <f t="shared" si="911"/>
        <v>9.9999999999999995E-8</v>
      </c>
      <c r="CY1396" s="189">
        <f t="shared" si="911"/>
        <v>9.9999999999999995E-8</v>
      </c>
      <c r="CZ1396" s="195">
        <f t="shared" si="902"/>
        <v>9.4162180350685354</v>
      </c>
      <c r="DA1396" s="195">
        <f t="shared" si="903"/>
        <v>272.53848739096134</v>
      </c>
      <c r="DB1396" s="195">
        <f t="shared" si="904"/>
        <v>3.2027675922670662</v>
      </c>
      <c r="DC1396" s="195">
        <f t="shared" si="905"/>
        <v>200.48175483943155</v>
      </c>
      <c r="DD1396" s="195">
        <f t="shared" si="906"/>
        <v>3.2235733185620972</v>
      </c>
      <c r="DE1396" s="195">
        <f t="shared" si="907"/>
        <v>183.30872793889725</v>
      </c>
      <c r="DF1396" s="195">
        <f t="shared" si="908"/>
        <v>672.17152911518792</v>
      </c>
    </row>
    <row r="1397" spans="89:110" x14ac:dyDescent="0.2">
      <c r="CK1397" s="189">
        <v>1395</v>
      </c>
      <c r="CL1397" s="190">
        <f>'Litter calculation'!G$30+CK1397</f>
        <v>44070</v>
      </c>
      <c r="CM1397" s="193">
        <f t="shared" si="898"/>
        <v>8</v>
      </c>
      <c r="CN1397" s="189">
        <f t="shared" si="892"/>
        <v>0.06</v>
      </c>
      <c r="CO1397" s="194">
        <f t="shared" si="893"/>
        <v>0.02</v>
      </c>
      <c r="CP1397" s="194">
        <f t="shared" si="894"/>
        <v>0.04</v>
      </c>
      <c r="CQ1397" s="189">
        <f t="shared" si="895"/>
        <v>0.996</v>
      </c>
      <c r="CR1397" s="189">
        <f t="shared" si="909"/>
        <v>9.9599999999999994E-2</v>
      </c>
      <c r="CS1397" s="189">
        <f t="shared" si="909"/>
        <v>9.9599999999999994E-2</v>
      </c>
      <c r="CT1397" s="189">
        <f t="shared" si="896"/>
        <v>1.6999999999999999E-3</v>
      </c>
      <c r="CU1397" s="189">
        <f t="shared" si="910"/>
        <v>1.7000000000000001E-4</v>
      </c>
      <c r="CV1397" s="189">
        <f t="shared" si="910"/>
        <v>1.7000000000000001E-4</v>
      </c>
      <c r="CW1397" s="189">
        <f t="shared" si="897"/>
        <v>9.9999999999999995E-7</v>
      </c>
      <c r="CX1397" s="189">
        <f t="shared" si="911"/>
        <v>9.9999999999999995E-8</v>
      </c>
      <c r="CY1397" s="189">
        <f t="shared" si="911"/>
        <v>9.9999999999999995E-8</v>
      </c>
      <c r="CZ1397" s="195">
        <f t="shared" si="902"/>
        <v>9.4599840631369432</v>
      </c>
      <c r="DA1397" s="195">
        <f t="shared" si="903"/>
        <v>272.53845485261024</v>
      </c>
      <c r="DB1397" s="195">
        <f t="shared" si="904"/>
        <v>3.2042151680537501</v>
      </c>
      <c r="DC1397" s="195">
        <f t="shared" si="905"/>
        <v>200.49974279125709</v>
      </c>
      <c r="DD1397" s="195">
        <f t="shared" si="906"/>
        <v>3.2270093576759367</v>
      </c>
      <c r="DE1397" s="195">
        <f t="shared" si="907"/>
        <v>183.34472560802536</v>
      </c>
      <c r="DF1397" s="195">
        <f t="shared" si="908"/>
        <v>672.27413184075931</v>
      </c>
    </row>
    <row r="1398" spans="89:110" x14ac:dyDescent="0.2">
      <c r="CK1398" s="189">
        <v>1396</v>
      </c>
      <c r="CL1398" s="190">
        <f>'Litter calculation'!G$30+CK1398</f>
        <v>44071</v>
      </c>
      <c r="CM1398" s="193">
        <f t="shared" si="898"/>
        <v>8</v>
      </c>
      <c r="CN1398" s="189">
        <f t="shared" si="892"/>
        <v>0.06</v>
      </c>
      <c r="CO1398" s="194">
        <f t="shared" si="893"/>
        <v>0.02</v>
      </c>
      <c r="CP1398" s="194">
        <f t="shared" si="894"/>
        <v>0.04</v>
      </c>
      <c r="CQ1398" s="189">
        <f t="shared" si="895"/>
        <v>0.996</v>
      </c>
      <c r="CR1398" s="189">
        <f t="shared" si="909"/>
        <v>9.9599999999999994E-2</v>
      </c>
      <c r="CS1398" s="189">
        <f t="shared" si="909"/>
        <v>9.9599999999999994E-2</v>
      </c>
      <c r="CT1398" s="189">
        <f t="shared" si="896"/>
        <v>1.6999999999999999E-3</v>
      </c>
      <c r="CU1398" s="189">
        <f t="shared" si="910"/>
        <v>1.7000000000000001E-4</v>
      </c>
      <c r="CV1398" s="189">
        <f t="shared" si="910"/>
        <v>1.7000000000000001E-4</v>
      </c>
      <c r="CW1398" s="189">
        <f t="shared" si="897"/>
        <v>9.9999999999999995E-7</v>
      </c>
      <c r="CX1398" s="189">
        <f t="shared" si="911"/>
        <v>9.9999999999999995E-8</v>
      </c>
      <c r="CY1398" s="189">
        <f t="shared" si="911"/>
        <v>9.9999999999999995E-8</v>
      </c>
      <c r="CZ1398" s="195">
        <f t="shared" si="902"/>
        <v>9.5036757521637227</v>
      </c>
      <c r="DA1398" s="195">
        <f t="shared" si="903"/>
        <v>272.53842231429167</v>
      </c>
      <c r="DB1398" s="195">
        <f t="shared" si="904"/>
        <v>3.2056624977734662</v>
      </c>
      <c r="DC1398" s="195">
        <f t="shared" si="905"/>
        <v>200.51773074128383</v>
      </c>
      <c r="DD1398" s="195">
        <f t="shared" si="906"/>
        <v>3.2304448127127747</v>
      </c>
      <c r="DE1398" s="195">
        <f t="shared" si="907"/>
        <v>183.38072327355371</v>
      </c>
      <c r="DF1398" s="195">
        <f t="shared" si="908"/>
        <v>672.37665939177919</v>
      </c>
    </row>
    <row r="1399" spans="89:110" x14ac:dyDescent="0.2">
      <c r="CK1399" s="189">
        <v>1397</v>
      </c>
      <c r="CL1399" s="190">
        <f>'Litter calculation'!G$30+CK1399</f>
        <v>44072</v>
      </c>
      <c r="CM1399" s="193">
        <f t="shared" si="898"/>
        <v>8</v>
      </c>
      <c r="CN1399" s="189">
        <f t="shared" si="892"/>
        <v>0.06</v>
      </c>
      <c r="CO1399" s="194">
        <f t="shared" si="893"/>
        <v>0.02</v>
      </c>
      <c r="CP1399" s="194">
        <f t="shared" si="894"/>
        <v>0.04</v>
      </c>
      <c r="CQ1399" s="189">
        <f t="shared" si="895"/>
        <v>0.996</v>
      </c>
      <c r="CR1399" s="189">
        <f t="shared" si="909"/>
        <v>9.9599999999999994E-2</v>
      </c>
      <c r="CS1399" s="189">
        <f t="shared" si="909"/>
        <v>9.9599999999999994E-2</v>
      </c>
      <c r="CT1399" s="189">
        <f t="shared" si="896"/>
        <v>1.6999999999999999E-3</v>
      </c>
      <c r="CU1399" s="189">
        <f t="shared" si="910"/>
        <v>1.7000000000000001E-4</v>
      </c>
      <c r="CV1399" s="189">
        <f t="shared" si="910"/>
        <v>1.7000000000000001E-4</v>
      </c>
      <c r="CW1399" s="189">
        <f t="shared" si="897"/>
        <v>9.9999999999999995E-7</v>
      </c>
      <c r="CX1399" s="189">
        <f t="shared" si="911"/>
        <v>9.9999999999999995E-8</v>
      </c>
      <c r="CY1399" s="189">
        <f t="shared" si="911"/>
        <v>9.9999999999999995E-8</v>
      </c>
      <c r="CZ1399" s="195">
        <f t="shared" si="902"/>
        <v>9.5472932284178871</v>
      </c>
      <c r="DA1399" s="195">
        <f t="shared" si="903"/>
        <v>272.53838977600566</v>
      </c>
      <c r="DB1399" s="195">
        <f t="shared" si="904"/>
        <v>3.207109581468043</v>
      </c>
      <c r="DC1399" s="195">
        <f t="shared" si="905"/>
        <v>200.53571868951178</v>
      </c>
      <c r="DD1399" s="195">
        <f t="shared" si="906"/>
        <v>3.2338796837718959</v>
      </c>
      <c r="DE1399" s="195">
        <f t="shared" si="907"/>
        <v>183.41672093548229</v>
      </c>
      <c r="DF1399" s="195">
        <f t="shared" si="908"/>
        <v>672.47911189465754</v>
      </c>
    </row>
    <row r="1400" spans="89:110" x14ac:dyDescent="0.2">
      <c r="CK1400" s="189">
        <v>1398</v>
      </c>
      <c r="CL1400" s="190">
        <f>'Litter calculation'!G$30+CK1400</f>
        <v>44073</v>
      </c>
      <c r="CM1400" s="193">
        <f t="shared" si="898"/>
        <v>8</v>
      </c>
      <c r="CN1400" s="189">
        <f t="shared" si="892"/>
        <v>0.06</v>
      </c>
      <c r="CO1400" s="194">
        <f t="shared" si="893"/>
        <v>0.02</v>
      </c>
      <c r="CP1400" s="194">
        <f t="shared" si="894"/>
        <v>0.04</v>
      </c>
      <c r="CQ1400" s="189">
        <f t="shared" si="895"/>
        <v>0.996</v>
      </c>
      <c r="CR1400" s="189">
        <f t="shared" si="909"/>
        <v>9.9599999999999994E-2</v>
      </c>
      <c r="CS1400" s="189">
        <f t="shared" si="909"/>
        <v>9.9599999999999994E-2</v>
      </c>
      <c r="CT1400" s="189">
        <f t="shared" si="896"/>
        <v>1.6999999999999999E-3</v>
      </c>
      <c r="CU1400" s="189">
        <f t="shared" si="910"/>
        <v>1.7000000000000001E-4</v>
      </c>
      <c r="CV1400" s="189">
        <f t="shared" si="910"/>
        <v>1.7000000000000001E-4</v>
      </c>
      <c r="CW1400" s="189">
        <f t="shared" si="897"/>
        <v>9.9999999999999995E-7</v>
      </c>
      <c r="CX1400" s="189">
        <f t="shared" si="911"/>
        <v>9.9999999999999995E-8</v>
      </c>
      <c r="CY1400" s="189">
        <f t="shared" si="911"/>
        <v>9.9999999999999995E-8</v>
      </c>
      <c r="CZ1400" s="195">
        <f t="shared" si="902"/>
        <v>9.5908366179539719</v>
      </c>
      <c r="DA1400" s="195">
        <f t="shared" si="903"/>
        <v>272.53835723775217</v>
      </c>
      <c r="DB1400" s="195">
        <f t="shared" si="904"/>
        <v>3.2085564191793008</v>
      </c>
      <c r="DC1400" s="195">
        <f t="shared" si="905"/>
        <v>200.55370663594093</v>
      </c>
      <c r="DD1400" s="195">
        <f t="shared" si="906"/>
        <v>3.237313970952568</v>
      </c>
      <c r="DE1400" s="195">
        <f t="shared" si="907"/>
        <v>183.45271859381111</v>
      </c>
      <c r="DF1400" s="195">
        <f t="shared" si="908"/>
        <v>672.58148947559005</v>
      </c>
    </row>
    <row r="1401" spans="89:110" x14ac:dyDescent="0.2">
      <c r="CK1401" s="189">
        <v>1399</v>
      </c>
      <c r="CL1401" s="190">
        <f>'Litter calculation'!G$30+CK1401</f>
        <v>44074</v>
      </c>
      <c r="CM1401" s="193">
        <f t="shared" si="898"/>
        <v>8</v>
      </c>
      <c r="CN1401" s="189">
        <f t="shared" si="892"/>
        <v>0.06</v>
      </c>
      <c r="CO1401" s="194">
        <f t="shared" si="893"/>
        <v>0.02</v>
      </c>
      <c r="CP1401" s="194">
        <f t="shared" si="894"/>
        <v>0.04</v>
      </c>
      <c r="CQ1401" s="189">
        <f t="shared" si="895"/>
        <v>0.996</v>
      </c>
      <c r="CR1401" s="189">
        <f t="shared" si="909"/>
        <v>9.9599999999999994E-2</v>
      </c>
      <c r="CS1401" s="189">
        <f t="shared" si="909"/>
        <v>9.9599999999999994E-2</v>
      </c>
      <c r="CT1401" s="189">
        <f t="shared" si="896"/>
        <v>1.6999999999999999E-3</v>
      </c>
      <c r="CU1401" s="189">
        <f t="shared" si="910"/>
        <v>1.7000000000000001E-4</v>
      </c>
      <c r="CV1401" s="189">
        <f t="shared" si="910"/>
        <v>1.7000000000000001E-4</v>
      </c>
      <c r="CW1401" s="189">
        <f t="shared" si="897"/>
        <v>9.9999999999999995E-7</v>
      </c>
      <c r="CX1401" s="189">
        <f t="shared" si="911"/>
        <v>9.9999999999999995E-8</v>
      </c>
      <c r="CY1401" s="189">
        <f t="shared" si="911"/>
        <v>9.9999999999999995E-8</v>
      </c>
      <c r="CZ1401" s="195">
        <f t="shared" si="902"/>
        <v>9.6343060466124033</v>
      </c>
      <c r="DA1401" s="195">
        <f t="shared" si="903"/>
        <v>272.53832469953124</v>
      </c>
      <c r="DB1401" s="195">
        <f t="shared" si="904"/>
        <v>3.2100030109490532</v>
      </c>
      <c r="DC1401" s="195">
        <f t="shared" si="905"/>
        <v>200.57169458057129</v>
      </c>
      <c r="DD1401" s="195">
        <f t="shared" si="906"/>
        <v>3.2407476743540422</v>
      </c>
      <c r="DE1401" s="195">
        <f t="shared" si="907"/>
        <v>183.48871624854016</v>
      </c>
      <c r="DF1401" s="195">
        <f t="shared" si="908"/>
        <v>672.68379226055811</v>
      </c>
    </row>
    <row r="1402" spans="89:110" x14ac:dyDescent="0.2">
      <c r="CK1402" s="189">
        <v>1400</v>
      </c>
      <c r="CL1402" s="190">
        <f>'Litter calculation'!G$30+CK1402</f>
        <v>44075</v>
      </c>
      <c r="CM1402" s="193">
        <f t="shared" si="898"/>
        <v>9</v>
      </c>
      <c r="CN1402" s="189">
        <f t="shared" si="892"/>
        <v>0.4</v>
      </c>
      <c r="CO1402" s="194">
        <f t="shared" si="893"/>
        <v>0.02</v>
      </c>
      <c r="CP1402" s="194">
        <f t="shared" si="894"/>
        <v>0.17499999999999999</v>
      </c>
      <c r="CQ1402" s="189">
        <f t="shared" si="895"/>
        <v>0.36870000000000003</v>
      </c>
      <c r="CR1402" s="189">
        <f t="shared" si="909"/>
        <v>3.687E-2</v>
      </c>
      <c r="CS1402" s="189">
        <f t="shared" si="909"/>
        <v>3.687E-2</v>
      </c>
      <c r="CT1402" s="189">
        <f t="shared" si="896"/>
        <v>1.8599999999999998E-2</v>
      </c>
      <c r="CU1402" s="189">
        <f t="shared" si="910"/>
        <v>1.8600000000000001E-3</v>
      </c>
      <c r="CV1402" s="189">
        <f t="shared" si="910"/>
        <v>1.8600000000000001E-3</v>
      </c>
      <c r="CW1402" s="189">
        <f t="shared" si="897"/>
        <v>2.9999999999999997E-4</v>
      </c>
      <c r="CX1402" s="189">
        <f t="shared" si="911"/>
        <v>3.0000000000000001E-5</v>
      </c>
      <c r="CY1402" s="189">
        <f t="shared" si="911"/>
        <v>3.0000000000000001E-5</v>
      </c>
      <c r="CZ1402" s="195">
        <f t="shared" si="902"/>
        <v>9.6042442117115776</v>
      </c>
      <c r="DA1402" s="195">
        <f t="shared" si="903"/>
        <v>272.70909546511967</v>
      </c>
      <c r="DB1402" s="195">
        <f t="shared" si="904"/>
        <v>3.2047753545708457</v>
      </c>
      <c r="DC1402" s="195">
        <f t="shared" si="905"/>
        <v>200.58494011999022</v>
      </c>
      <c r="DD1402" s="195">
        <f t="shared" si="906"/>
        <v>3.2411777360510623</v>
      </c>
      <c r="DE1402" s="195">
        <f t="shared" si="907"/>
        <v>183.65175941962178</v>
      </c>
      <c r="DF1402" s="195">
        <f t="shared" si="908"/>
        <v>672.99599230706519</v>
      </c>
    </row>
    <row r="1403" spans="89:110" x14ac:dyDescent="0.2">
      <c r="CK1403" s="189">
        <v>1401</v>
      </c>
      <c r="CL1403" s="190">
        <f>'Litter calculation'!G$30+CK1403</f>
        <v>44076</v>
      </c>
      <c r="CM1403" s="193">
        <f t="shared" si="898"/>
        <v>9</v>
      </c>
      <c r="CN1403" s="189">
        <f t="shared" si="892"/>
        <v>0.4</v>
      </c>
      <c r="CO1403" s="194">
        <f t="shared" si="893"/>
        <v>0.02</v>
      </c>
      <c r="CP1403" s="194">
        <f t="shared" si="894"/>
        <v>0.17499999999999999</v>
      </c>
      <c r="CQ1403" s="189">
        <f t="shared" si="895"/>
        <v>0.36870000000000003</v>
      </c>
      <c r="CR1403" s="189">
        <f t="shared" ref="CR1403:CS1422" si="912">IF($CM1403=12,$D$50,IF($CM1403&lt;=2,$D$50,IF($CM1403&lt;=5,$D$52,IF($CM1403&lt;=8,$D$54,$D$56))))</f>
        <v>3.687E-2</v>
      </c>
      <c r="CS1403" s="189">
        <f t="shared" si="912"/>
        <v>3.687E-2</v>
      </c>
      <c r="CT1403" s="189">
        <f t="shared" si="896"/>
        <v>1.8599999999999998E-2</v>
      </c>
      <c r="CU1403" s="189">
        <f t="shared" ref="CU1403:CV1422" si="913">IF($CM1403=12,$D$58,IF($CM1403&lt;=2,$D$58,IF($CM1403&lt;=5,$D$60,IF($CM1403&lt;=8,$D$62,$D$64))))</f>
        <v>1.8600000000000001E-3</v>
      </c>
      <c r="CV1403" s="189">
        <f t="shared" si="913"/>
        <v>1.8600000000000001E-3</v>
      </c>
      <c r="CW1403" s="189">
        <f t="shared" si="897"/>
        <v>2.9999999999999997E-4</v>
      </c>
      <c r="CX1403" s="189">
        <f t="shared" ref="CX1403:CY1422" si="914">IF($CM1403=12,$D$66,IF($CM1403&lt;=2,$D$66,IF($CM1403&lt;=5,$D$68,IF($CM1403&lt;=8,$D$70,$D$72))))</f>
        <v>3.0000000000000001E-5</v>
      </c>
      <c r="CY1403" s="189">
        <f t="shared" si="914"/>
        <v>3.0000000000000001E-5</v>
      </c>
      <c r="CZ1403" s="195">
        <f t="shared" si="902"/>
        <v>9.5747363589349401</v>
      </c>
      <c r="DA1403" s="195">
        <f t="shared" si="903"/>
        <v>272.87981500716234</v>
      </c>
      <c r="DB1403" s="195">
        <f t="shared" si="904"/>
        <v>3.1995574125963056</v>
      </c>
      <c r="DC1403" s="195">
        <f t="shared" si="905"/>
        <v>200.59818526204893</v>
      </c>
      <c r="DD1403" s="195">
        <f t="shared" si="906"/>
        <v>3.2416069985767857</v>
      </c>
      <c r="DE1403" s="195">
        <f t="shared" si="907"/>
        <v>183.81479769948166</v>
      </c>
      <c r="DF1403" s="195">
        <f t="shared" si="908"/>
        <v>673.30869873880101</v>
      </c>
    </row>
    <row r="1404" spans="89:110" x14ac:dyDescent="0.2">
      <c r="CK1404" s="189">
        <v>1402</v>
      </c>
      <c r="CL1404" s="190">
        <f>'Litter calculation'!G$30+CK1404</f>
        <v>44077</v>
      </c>
      <c r="CM1404" s="193">
        <f t="shared" si="898"/>
        <v>9</v>
      </c>
      <c r="CN1404" s="189">
        <f t="shared" si="892"/>
        <v>0.4</v>
      </c>
      <c r="CO1404" s="194">
        <f t="shared" si="893"/>
        <v>0.02</v>
      </c>
      <c r="CP1404" s="194">
        <f t="shared" si="894"/>
        <v>0.17499999999999999</v>
      </c>
      <c r="CQ1404" s="189">
        <f t="shared" si="895"/>
        <v>0.36870000000000003</v>
      </c>
      <c r="CR1404" s="189">
        <f t="shared" si="912"/>
        <v>3.687E-2</v>
      </c>
      <c r="CS1404" s="189">
        <f t="shared" si="912"/>
        <v>3.687E-2</v>
      </c>
      <c r="CT1404" s="189">
        <f t="shared" si="896"/>
        <v>1.8599999999999998E-2</v>
      </c>
      <c r="CU1404" s="189">
        <f t="shared" si="913"/>
        <v>1.8600000000000001E-3</v>
      </c>
      <c r="CV1404" s="189">
        <f t="shared" si="913"/>
        <v>1.8600000000000001E-3</v>
      </c>
      <c r="CW1404" s="189">
        <f t="shared" si="897"/>
        <v>2.9999999999999997E-4</v>
      </c>
      <c r="CX1404" s="189">
        <f t="shared" si="914"/>
        <v>3.0000000000000001E-5</v>
      </c>
      <c r="CY1404" s="189">
        <f t="shared" si="914"/>
        <v>3.0000000000000001E-5</v>
      </c>
      <c r="CZ1404" s="195">
        <f t="shared" si="902"/>
        <v>9.5457722794514268</v>
      </c>
      <c r="DA1404" s="195">
        <f t="shared" si="903"/>
        <v>273.05048334102401</v>
      </c>
      <c r="DB1404" s="195">
        <f t="shared" si="904"/>
        <v>3.1943491669734354</v>
      </c>
      <c r="DC1404" s="195">
        <f t="shared" si="905"/>
        <v>200.61143000675935</v>
      </c>
      <c r="DD1404" s="195">
        <f t="shared" si="906"/>
        <v>3.2420354634162893</v>
      </c>
      <c r="DE1404" s="195">
        <f t="shared" si="907"/>
        <v>183.9778310882665</v>
      </c>
      <c r="DF1404" s="195">
        <f t="shared" si="908"/>
        <v>673.62190134589105</v>
      </c>
    </row>
    <row r="1405" spans="89:110" x14ac:dyDescent="0.2">
      <c r="CK1405" s="189">
        <v>1403</v>
      </c>
      <c r="CL1405" s="190">
        <f>'Litter calculation'!G$30+CK1405</f>
        <v>44078</v>
      </c>
      <c r="CM1405" s="193">
        <f t="shared" si="898"/>
        <v>9</v>
      </c>
      <c r="CN1405" s="189">
        <f t="shared" si="892"/>
        <v>0.4</v>
      </c>
      <c r="CO1405" s="194">
        <f t="shared" si="893"/>
        <v>0.02</v>
      </c>
      <c r="CP1405" s="194">
        <f t="shared" si="894"/>
        <v>0.17499999999999999</v>
      </c>
      <c r="CQ1405" s="189">
        <f t="shared" si="895"/>
        <v>0.36870000000000003</v>
      </c>
      <c r="CR1405" s="189">
        <f t="shared" si="912"/>
        <v>3.687E-2</v>
      </c>
      <c r="CS1405" s="189">
        <f t="shared" si="912"/>
        <v>3.687E-2</v>
      </c>
      <c r="CT1405" s="189">
        <f t="shared" si="896"/>
        <v>1.8599999999999998E-2</v>
      </c>
      <c r="CU1405" s="189">
        <f t="shared" si="913"/>
        <v>1.8600000000000001E-3</v>
      </c>
      <c r="CV1405" s="189">
        <f t="shared" si="913"/>
        <v>1.8600000000000001E-3</v>
      </c>
      <c r="CW1405" s="189">
        <f t="shared" si="897"/>
        <v>2.9999999999999997E-4</v>
      </c>
      <c r="CX1405" s="189">
        <f t="shared" si="914"/>
        <v>3.0000000000000001E-5</v>
      </c>
      <c r="CY1405" s="189">
        <f t="shared" si="914"/>
        <v>3.0000000000000001E-5</v>
      </c>
      <c r="CZ1405" s="195">
        <f t="shared" si="902"/>
        <v>9.5173419525592102</v>
      </c>
      <c r="DA1405" s="195">
        <f t="shared" si="903"/>
        <v>273.2211004820648</v>
      </c>
      <c r="DB1405" s="195">
        <f t="shared" si="904"/>
        <v>3.1891505996837837</v>
      </c>
      <c r="DC1405" s="195">
        <f t="shared" si="905"/>
        <v>200.62467435413339</v>
      </c>
      <c r="DD1405" s="195">
        <f t="shared" si="906"/>
        <v>3.2424631320518911</v>
      </c>
      <c r="DE1405" s="195">
        <f t="shared" si="907"/>
        <v>184.14085958612304</v>
      </c>
      <c r="DF1405" s="195">
        <f t="shared" si="908"/>
        <v>673.93559010661613</v>
      </c>
    </row>
    <row r="1406" spans="89:110" x14ac:dyDescent="0.2">
      <c r="CK1406" s="189">
        <v>1404</v>
      </c>
      <c r="CL1406" s="190">
        <f>'Litter calculation'!G$30+CK1406</f>
        <v>44079</v>
      </c>
      <c r="CM1406" s="193">
        <f t="shared" si="898"/>
        <v>9</v>
      </c>
      <c r="CN1406" s="189">
        <f t="shared" si="892"/>
        <v>0.4</v>
      </c>
      <c r="CO1406" s="194">
        <f t="shared" si="893"/>
        <v>0.02</v>
      </c>
      <c r="CP1406" s="194">
        <f t="shared" si="894"/>
        <v>0.17499999999999999</v>
      </c>
      <c r="CQ1406" s="189">
        <f t="shared" si="895"/>
        <v>0.36870000000000003</v>
      </c>
      <c r="CR1406" s="189">
        <f t="shared" si="912"/>
        <v>3.687E-2</v>
      </c>
      <c r="CS1406" s="189">
        <f t="shared" si="912"/>
        <v>3.687E-2</v>
      </c>
      <c r="CT1406" s="189">
        <f t="shared" si="896"/>
        <v>1.8599999999999998E-2</v>
      </c>
      <c r="CU1406" s="189">
        <f t="shared" si="913"/>
        <v>1.8600000000000001E-3</v>
      </c>
      <c r="CV1406" s="189">
        <f t="shared" si="913"/>
        <v>1.8600000000000001E-3</v>
      </c>
      <c r="CW1406" s="189">
        <f t="shared" si="897"/>
        <v>2.9999999999999997E-4</v>
      </c>
      <c r="CX1406" s="189">
        <f t="shared" si="914"/>
        <v>3.0000000000000001E-5</v>
      </c>
      <c r="CY1406" s="189">
        <f t="shared" si="914"/>
        <v>3.0000000000000001E-5</v>
      </c>
      <c r="CZ1406" s="195">
        <f t="shared" si="902"/>
        <v>9.4894355422188301</v>
      </c>
      <c r="DA1406" s="195">
        <f t="shared" si="903"/>
        <v>273.39166644564028</v>
      </c>
      <c r="DB1406" s="195">
        <f t="shared" si="904"/>
        <v>3.1839616927423817</v>
      </c>
      <c r="DC1406" s="195">
        <f t="shared" si="905"/>
        <v>200.63791830418296</v>
      </c>
      <c r="DD1406" s="195">
        <f t="shared" si="906"/>
        <v>3.2428900059631531</v>
      </c>
      <c r="DE1406" s="195">
        <f t="shared" si="907"/>
        <v>184.303883193198</v>
      </c>
      <c r="DF1406" s="195">
        <f t="shared" si="908"/>
        <v>674.24975518394558</v>
      </c>
    </row>
    <row r="1407" spans="89:110" x14ac:dyDescent="0.2">
      <c r="CK1407" s="189">
        <v>1405</v>
      </c>
      <c r="CL1407" s="190">
        <f>'Litter calculation'!G$30+CK1407</f>
        <v>44080</v>
      </c>
      <c r="CM1407" s="193">
        <f t="shared" si="898"/>
        <v>9</v>
      </c>
      <c r="CN1407" s="189">
        <f t="shared" si="892"/>
        <v>0.4</v>
      </c>
      <c r="CO1407" s="194">
        <f t="shared" si="893"/>
        <v>0.02</v>
      </c>
      <c r="CP1407" s="194">
        <f t="shared" si="894"/>
        <v>0.17499999999999999</v>
      </c>
      <c r="CQ1407" s="189">
        <f t="shared" si="895"/>
        <v>0.36870000000000003</v>
      </c>
      <c r="CR1407" s="189">
        <f t="shared" si="912"/>
        <v>3.687E-2</v>
      </c>
      <c r="CS1407" s="189">
        <f t="shared" si="912"/>
        <v>3.687E-2</v>
      </c>
      <c r="CT1407" s="189">
        <f t="shared" si="896"/>
        <v>1.8599999999999998E-2</v>
      </c>
      <c r="CU1407" s="189">
        <f t="shared" si="913"/>
        <v>1.8600000000000001E-3</v>
      </c>
      <c r="CV1407" s="189">
        <f t="shared" si="913"/>
        <v>1.8600000000000001E-3</v>
      </c>
      <c r="CW1407" s="189">
        <f t="shared" si="897"/>
        <v>2.9999999999999997E-4</v>
      </c>
      <c r="CX1407" s="189">
        <f t="shared" si="914"/>
        <v>3.0000000000000001E-5</v>
      </c>
      <c r="CY1407" s="189">
        <f t="shared" si="914"/>
        <v>3.0000000000000001E-5</v>
      </c>
      <c r="CZ1407" s="195">
        <f t="shared" si="902"/>
        <v>9.4620433936502213</v>
      </c>
      <c r="DA1407" s="195">
        <f t="shared" si="903"/>
        <v>273.56218124710142</v>
      </c>
      <c r="DB1407" s="195">
        <f t="shared" si="904"/>
        <v>3.1787824281976822</v>
      </c>
      <c r="DC1407" s="195">
        <f t="shared" si="905"/>
        <v>200.65116185692</v>
      </c>
      <c r="DD1407" s="195">
        <f t="shared" si="906"/>
        <v>3.2433160866268893</v>
      </c>
      <c r="DE1407" s="195">
        <f t="shared" si="907"/>
        <v>184.46690190963812</v>
      </c>
      <c r="DF1407" s="195">
        <f t="shared" si="908"/>
        <v>674.5643869221343</v>
      </c>
    </row>
    <row r="1408" spans="89:110" x14ac:dyDescent="0.2">
      <c r="CK1408" s="189">
        <v>1406</v>
      </c>
      <c r="CL1408" s="190">
        <f>'Litter calculation'!G$30+CK1408</f>
        <v>44081</v>
      </c>
      <c r="CM1408" s="193">
        <f t="shared" si="898"/>
        <v>9</v>
      </c>
      <c r="CN1408" s="189">
        <f t="shared" si="892"/>
        <v>0.4</v>
      </c>
      <c r="CO1408" s="194">
        <f t="shared" si="893"/>
        <v>0.02</v>
      </c>
      <c r="CP1408" s="194">
        <f t="shared" si="894"/>
        <v>0.17499999999999999</v>
      </c>
      <c r="CQ1408" s="189">
        <f t="shared" si="895"/>
        <v>0.36870000000000003</v>
      </c>
      <c r="CR1408" s="189">
        <f t="shared" si="912"/>
        <v>3.687E-2</v>
      </c>
      <c r="CS1408" s="189">
        <f t="shared" si="912"/>
        <v>3.687E-2</v>
      </c>
      <c r="CT1408" s="189">
        <f t="shared" si="896"/>
        <v>1.8599999999999998E-2</v>
      </c>
      <c r="CU1408" s="189">
        <f t="shared" si="913"/>
        <v>1.8600000000000001E-3</v>
      </c>
      <c r="CV1408" s="189">
        <f t="shared" si="913"/>
        <v>1.8600000000000001E-3</v>
      </c>
      <c r="CW1408" s="189">
        <f t="shared" si="897"/>
        <v>2.9999999999999997E-4</v>
      </c>
      <c r="CX1408" s="189">
        <f t="shared" si="914"/>
        <v>3.0000000000000001E-5</v>
      </c>
      <c r="CY1408" s="189">
        <f t="shared" si="914"/>
        <v>3.0000000000000001E-5</v>
      </c>
      <c r="CZ1408" s="195">
        <f t="shared" si="902"/>
        <v>9.4351560299924522</v>
      </c>
      <c r="DA1408" s="195">
        <f t="shared" si="903"/>
        <v>273.73264490179452</v>
      </c>
      <c r="DB1408" s="195">
        <f t="shared" si="904"/>
        <v>3.1736127881314959</v>
      </c>
      <c r="DC1408" s="195">
        <f t="shared" si="905"/>
        <v>200.66440501235641</v>
      </c>
      <c r="DD1408" s="195">
        <f t="shared" si="906"/>
        <v>3.2437413755171685</v>
      </c>
      <c r="DE1408" s="195">
        <f t="shared" si="907"/>
        <v>184.62991573559009</v>
      </c>
      <c r="DF1408" s="195">
        <f t="shared" si="908"/>
        <v>674.87947584338212</v>
      </c>
    </row>
    <row r="1409" spans="89:110" x14ac:dyDescent="0.2">
      <c r="CK1409" s="189">
        <v>1407</v>
      </c>
      <c r="CL1409" s="190">
        <f>'Litter calculation'!G$30+CK1409</f>
        <v>44082</v>
      </c>
      <c r="CM1409" s="193">
        <f t="shared" si="898"/>
        <v>9</v>
      </c>
      <c r="CN1409" s="189">
        <f t="shared" si="892"/>
        <v>0.4</v>
      </c>
      <c r="CO1409" s="194">
        <f t="shared" si="893"/>
        <v>0.02</v>
      </c>
      <c r="CP1409" s="194">
        <f t="shared" si="894"/>
        <v>0.17499999999999999</v>
      </c>
      <c r="CQ1409" s="189">
        <f t="shared" si="895"/>
        <v>0.36870000000000003</v>
      </c>
      <c r="CR1409" s="189">
        <f t="shared" si="912"/>
        <v>3.687E-2</v>
      </c>
      <c r="CS1409" s="189">
        <f t="shared" si="912"/>
        <v>3.687E-2</v>
      </c>
      <c r="CT1409" s="189">
        <f t="shared" si="896"/>
        <v>1.8599999999999998E-2</v>
      </c>
      <c r="CU1409" s="189">
        <f t="shared" si="913"/>
        <v>1.8600000000000001E-3</v>
      </c>
      <c r="CV1409" s="189">
        <f t="shared" si="913"/>
        <v>1.8600000000000001E-3</v>
      </c>
      <c r="CW1409" s="189">
        <f t="shared" si="897"/>
        <v>2.9999999999999997E-4</v>
      </c>
      <c r="CX1409" s="189">
        <f t="shared" si="914"/>
        <v>3.0000000000000001E-5</v>
      </c>
      <c r="CY1409" s="189">
        <f t="shared" si="914"/>
        <v>3.0000000000000001E-5</v>
      </c>
      <c r="CZ1409" s="195">
        <f t="shared" si="902"/>
        <v>9.4087641490250142</v>
      </c>
      <c r="DA1409" s="195">
        <f t="shared" si="903"/>
        <v>273.90305742506132</v>
      </c>
      <c r="DB1409" s="195">
        <f t="shared" si="904"/>
        <v>3.1684527546589312</v>
      </c>
      <c r="DC1409" s="195">
        <f t="shared" si="905"/>
        <v>200.67764777050411</v>
      </c>
      <c r="DD1409" s="195">
        <f t="shared" si="906"/>
        <v>3.2441658741053203</v>
      </c>
      <c r="DE1409" s="195">
        <f t="shared" si="907"/>
        <v>184.79292467120064</v>
      </c>
      <c r="DF1409" s="195">
        <f t="shared" si="908"/>
        <v>675.19501264455528</v>
      </c>
    </row>
    <row r="1410" spans="89:110" x14ac:dyDescent="0.2">
      <c r="CK1410" s="189">
        <v>1408</v>
      </c>
      <c r="CL1410" s="190">
        <f>'Litter calculation'!G$30+CK1410</f>
        <v>44083</v>
      </c>
      <c r="CM1410" s="193">
        <f t="shared" si="898"/>
        <v>9</v>
      </c>
      <c r="CN1410" s="189">
        <f t="shared" si="892"/>
        <v>0.4</v>
      </c>
      <c r="CO1410" s="194">
        <f t="shared" si="893"/>
        <v>0.02</v>
      </c>
      <c r="CP1410" s="194">
        <f t="shared" si="894"/>
        <v>0.17499999999999999</v>
      </c>
      <c r="CQ1410" s="189">
        <f t="shared" si="895"/>
        <v>0.36870000000000003</v>
      </c>
      <c r="CR1410" s="189">
        <f t="shared" si="912"/>
        <v>3.687E-2</v>
      </c>
      <c r="CS1410" s="189">
        <f t="shared" si="912"/>
        <v>3.687E-2</v>
      </c>
      <c r="CT1410" s="189">
        <f t="shared" si="896"/>
        <v>1.8599999999999998E-2</v>
      </c>
      <c r="CU1410" s="189">
        <f t="shared" si="913"/>
        <v>1.8600000000000001E-3</v>
      </c>
      <c r="CV1410" s="189">
        <f t="shared" si="913"/>
        <v>1.8600000000000001E-3</v>
      </c>
      <c r="CW1410" s="189">
        <f t="shared" si="897"/>
        <v>2.9999999999999997E-4</v>
      </c>
      <c r="CX1410" s="189">
        <f t="shared" si="914"/>
        <v>3.0000000000000001E-5</v>
      </c>
      <c r="CY1410" s="189">
        <f t="shared" si="914"/>
        <v>3.0000000000000001E-5</v>
      </c>
      <c r="CZ1410" s="195">
        <f t="shared" si="902"/>
        <v>9.3828586199495323</v>
      </c>
      <c r="DA1410" s="195">
        <f t="shared" si="903"/>
        <v>274.07341883223893</v>
      </c>
      <c r="DB1410" s="195">
        <f t="shared" si="904"/>
        <v>3.1633023099283308</v>
      </c>
      <c r="DC1410" s="195">
        <f t="shared" si="905"/>
        <v>200.69089013137503</v>
      </c>
      <c r="DD1410" s="195">
        <f t="shared" si="906"/>
        <v>3.2445895838599408</v>
      </c>
      <c r="DE1410" s="195">
        <f t="shared" si="907"/>
        <v>184.95592871661648</v>
      </c>
      <c r="DF1410" s="195">
        <f t="shared" si="908"/>
        <v>675.51098819396816</v>
      </c>
    </row>
    <row r="1411" spans="89:110" x14ac:dyDescent="0.2">
      <c r="CK1411" s="189">
        <v>1409</v>
      </c>
      <c r="CL1411" s="190">
        <f>'Litter calculation'!G$30+CK1411</f>
        <v>44084</v>
      </c>
      <c r="CM1411" s="193">
        <f t="shared" si="898"/>
        <v>9</v>
      </c>
      <c r="CN1411" s="189">
        <f t="shared" ref="CN1411:CN1463" si="915">IF($CM1411=12,D$37,IF($CM1411&lt;=2,D$37,IF($CM1411&lt;=5,D$40,IF($CM1411&lt;=8,D$43,D$46))))</f>
        <v>0.4</v>
      </c>
      <c r="CO1411" s="194">
        <f t="shared" ref="CO1411:CO1463" si="916">IF($CM1411=12,D$39,IF($CM1411&lt;=2,D$39,IF($CM1411&lt;=5,D$42,IF($CM1411&lt;=8,D$45,D$48))))</f>
        <v>0.02</v>
      </c>
      <c r="CP1411" s="194">
        <f t="shared" ref="CP1411:CP1463" si="917">IF($CM1411=12,D$38,IF($CM1411&lt;=2,D$38,IF($CM1411&lt;=5,D$41,IF($CM1411&lt;=8,D$44,D$47))))</f>
        <v>0.17499999999999999</v>
      </c>
      <c r="CQ1411" s="189">
        <f t="shared" ref="CQ1411:CQ1463" si="918">IF($CM1411=12,$D$49,IF($CM1411&lt;=2,$D$49,IF($CM1411&lt;=5,$D$51,IF($CM1411&lt;=8,$D$53,$D$55))))</f>
        <v>0.36870000000000003</v>
      </c>
      <c r="CR1411" s="189">
        <f t="shared" si="912"/>
        <v>3.687E-2</v>
      </c>
      <c r="CS1411" s="189">
        <f t="shared" si="912"/>
        <v>3.687E-2</v>
      </c>
      <c r="CT1411" s="189">
        <f t="shared" ref="CT1411:CT1463" si="919">IF($CM1411=12,$D$57,IF($CM1411&lt;=2,$D$57,IF($CM1411&lt;=5,$D$59,IF($CM1411&lt;=8,$D$61,$D$63))))</f>
        <v>1.8599999999999998E-2</v>
      </c>
      <c r="CU1411" s="189">
        <f t="shared" si="913"/>
        <v>1.8600000000000001E-3</v>
      </c>
      <c r="CV1411" s="189">
        <f t="shared" si="913"/>
        <v>1.8600000000000001E-3</v>
      </c>
      <c r="CW1411" s="189">
        <f t="shared" ref="CW1411:CW1463" si="920">IF($CM1411=12,$D$65,IF($CM1411&lt;=2,$D$65,IF($CM1411&lt;=5,$D$67,IF($CM1411&lt;=8,$D$69,$D$71))))</f>
        <v>2.9999999999999997E-4</v>
      </c>
      <c r="CX1411" s="189">
        <f t="shared" si="914"/>
        <v>3.0000000000000001E-5</v>
      </c>
      <c r="CY1411" s="189">
        <f t="shared" si="914"/>
        <v>3.0000000000000001E-5</v>
      </c>
      <c r="CZ1411" s="195">
        <f t="shared" si="902"/>
        <v>9.3574304802307804</v>
      </c>
      <c r="DA1411" s="195">
        <f t="shared" si="903"/>
        <v>274.24372913865989</v>
      </c>
      <c r="DB1411" s="195">
        <f t="shared" si="904"/>
        <v>3.1581614361212114</v>
      </c>
      <c r="DC1411" s="195">
        <f t="shared" si="905"/>
        <v>200.70413209498108</v>
      </c>
      <c r="DD1411" s="195">
        <f t="shared" si="906"/>
        <v>3.2450125062468969</v>
      </c>
      <c r="DE1411" s="195">
        <f t="shared" si="907"/>
        <v>185.11892787198431</v>
      </c>
      <c r="DF1411" s="195">
        <f t="shared" si="908"/>
        <v>675.82739352822409</v>
      </c>
    </row>
    <row r="1412" spans="89:110" x14ac:dyDescent="0.2">
      <c r="CK1412" s="189">
        <v>1410</v>
      </c>
      <c r="CL1412" s="190">
        <f>'Litter calculation'!G$30+CK1412</f>
        <v>44085</v>
      </c>
      <c r="CM1412" s="193">
        <f t="shared" ref="CM1412:CM1463" si="921">MONTH(CL1412)</f>
        <v>9</v>
      </c>
      <c r="CN1412" s="189">
        <f t="shared" si="915"/>
        <v>0.4</v>
      </c>
      <c r="CO1412" s="194">
        <f t="shared" si="916"/>
        <v>0.02</v>
      </c>
      <c r="CP1412" s="194">
        <f t="shared" si="917"/>
        <v>0.17499999999999999</v>
      </c>
      <c r="CQ1412" s="189">
        <f t="shared" si="918"/>
        <v>0.36870000000000003</v>
      </c>
      <c r="CR1412" s="189">
        <f t="shared" si="912"/>
        <v>3.687E-2</v>
      </c>
      <c r="CS1412" s="189">
        <f t="shared" si="912"/>
        <v>3.687E-2</v>
      </c>
      <c r="CT1412" s="189">
        <f t="shared" si="919"/>
        <v>1.8599999999999998E-2</v>
      </c>
      <c r="CU1412" s="189">
        <f t="shared" si="913"/>
        <v>1.8600000000000001E-3</v>
      </c>
      <c r="CV1412" s="189">
        <f t="shared" si="913"/>
        <v>1.8600000000000001E-3</v>
      </c>
      <c r="CW1412" s="189">
        <f t="shared" si="920"/>
        <v>2.9999999999999997E-4</v>
      </c>
      <c r="CX1412" s="189">
        <f t="shared" si="914"/>
        <v>3.0000000000000001E-5</v>
      </c>
      <c r="CY1412" s="189">
        <f t="shared" si="914"/>
        <v>3.0000000000000001E-5</v>
      </c>
      <c r="CZ1412" s="195">
        <f t="shared" si="902"/>
        <v>9.3324709324959176</v>
      </c>
      <c r="DA1412" s="195">
        <f t="shared" si="903"/>
        <v>274.41398835965208</v>
      </c>
      <c r="DB1412" s="195">
        <f t="shared" si="904"/>
        <v>3.1530301154522005</v>
      </c>
      <c r="DC1412" s="195">
        <f t="shared" si="905"/>
        <v>200.71737366133416</v>
      </c>
      <c r="DD1412" s="195">
        <f t="shared" si="906"/>
        <v>3.245434642729331</v>
      </c>
      <c r="DE1412" s="195">
        <f t="shared" si="907"/>
        <v>185.28192213745083</v>
      </c>
      <c r="DF1412" s="195">
        <f t="shared" si="908"/>
        <v>676.14421984911462</v>
      </c>
    </row>
    <row r="1413" spans="89:110" x14ac:dyDescent="0.2">
      <c r="CK1413" s="189">
        <v>1411</v>
      </c>
      <c r="CL1413" s="190">
        <f>'Litter calculation'!G$30+CK1413</f>
        <v>44086</v>
      </c>
      <c r="CM1413" s="193">
        <f t="shared" si="921"/>
        <v>9</v>
      </c>
      <c r="CN1413" s="189">
        <f t="shared" si="915"/>
        <v>0.4</v>
      </c>
      <c r="CO1413" s="194">
        <f t="shared" si="916"/>
        <v>0.02</v>
      </c>
      <c r="CP1413" s="194">
        <f t="shared" si="917"/>
        <v>0.17499999999999999</v>
      </c>
      <c r="CQ1413" s="189">
        <f t="shared" si="918"/>
        <v>0.36870000000000003</v>
      </c>
      <c r="CR1413" s="189">
        <f t="shared" si="912"/>
        <v>3.687E-2</v>
      </c>
      <c r="CS1413" s="189">
        <f t="shared" si="912"/>
        <v>3.687E-2</v>
      </c>
      <c r="CT1413" s="189">
        <f t="shared" si="919"/>
        <v>1.8599999999999998E-2</v>
      </c>
      <c r="CU1413" s="189">
        <f t="shared" si="913"/>
        <v>1.8600000000000001E-3</v>
      </c>
      <c r="CV1413" s="189">
        <f t="shared" si="913"/>
        <v>1.8600000000000001E-3</v>
      </c>
      <c r="CW1413" s="189">
        <f t="shared" si="920"/>
        <v>2.9999999999999997E-4</v>
      </c>
      <c r="CX1413" s="189">
        <f t="shared" si="914"/>
        <v>3.0000000000000001E-5</v>
      </c>
      <c r="CY1413" s="189">
        <f t="shared" si="914"/>
        <v>3.0000000000000001E-5</v>
      </c>
      <c r="CZ1413" s="195">
        <f t="shared" si="902"/>
        <v>9.3079713414908607</v>
      </c>
      <c r="DA1413" s="195">
        <f t="shared" si="903"/>
        <v>274.5841965105389</v>
      </c>
      <c r="DB1413" s="195">
        <f t="shared" si="904"/>
        <v>3.1479083301689759</v>
      </c>
      <c r="DC1413" s="195">
        <f t="shared" si="905"/>
        <v>200.73061483044623</v>
      </c>
      <c r="DD1413" s="195">
        <f t="shared" si="906"/>
        <v>3.2458559947676666</v>
      </c>
      <c r="DE1413" s="195">
        <f t="shared" si="907"/>
        <v>185.44491151316274</v>
      </c>
      <c r="DF1413" s="195">
        <f t="shared" si="908"/>
        <v>676.46145852057543</v>
      </c>
    </row>
    <row r="1414" spans="89:110" x14ac:dyDescent="0.2">
      <c r="CK1414" s="189">
        <v>1412</v>
      </c>
      <c r="CL1414" s="190">
        <f>'Litter calculation'!G$30+CK1414</f>
        <v>44087</v>
      </c>
      <c r="CM1414" s="193">
        <f t="shared" si="921"/>
        <v>9</v>
      </c>
      <c r="CN1414" s="189">
        <f t="shared" si="915"/>
        <v>0.4</v>
      </c>
      <c r="CO1414" s="194">
        <f t="shared" si="916"/>
        <v>0.02</v>
      </c>
      <c r="CP1414" s="194">
        <f t="shared" si="917"/>
        <v>0.17499999999999999</v>
      </c>
      <c r="CQ1414" s="189">
        <f t="shared" si="918"/>
        <v>0.36870000000000003</v>
      </c>
      <c r="CR1414" s="189">
        <f t="shared" si="912"/>
        <v>3.687E-2</v>
      </c>
      <c r="CS1414" s="189">
        <f t="shared" si="912"/>
        <v>3.687E-2</v>
      </c>
      <c r="CT1414" s="189">
        <f t="shared" si="919"/>
        <v>1.8599999999999998E-2</v>
      </c>
      <c r="CU1414" s="189">
        <f t="shared" si="913"/>
        <v>1.8600000000000001E-3</v>
      </c>
      <c r="CV1414" s="189">
        <f t="shared" si="913"/>
        <v>1.8600000000000001E-3</v>
      </c>
      <c r="CW1414" s="189">
        <f t="shared" si="920"/>
        <v>2.9999999999999997E-4</v>
      </c>
      <c r="CX1414" s="189">
        <f t="shared" si="914"/>
        <v>3.0000000000000001E-5</v>
      </c>
      <c r="CY1414" s="189">
        <f t="shared" si="914"/>
        <v>3.0000000000000001E-5</v>
      </c>
      <c r="CZ1414" s="195">
        <f t="shared" si="902"/>
        <v>9.2839232310927429</v>
      </c>
      <c r="DA1414" s="195">
        <f t="shared" si="903"/>
        <v>274.75435360663903</v>
      </c>
      <c r="DB1414" s="195">
        <f t="shared" si="904"/>
        <v>3.1427960625522045</v>
      </c>
      <c r="DC1414" s="195">
        <f t="shared" si="905"/>
        <v>200.74385560232918</v>
      </c>
      <c r="DD1414" s="195">
        <f t="shared" si="906"/>
        <v>3.246276563819614</v>
      </c>
      <c r="DE1414" s="195">
        <f t="shared" si="907"/>
        <v>185.6078959992667</v>
      </c>
      <c r="DF1414" s="195">
        <f t="shared" si="908"/>
        <v>676.77910106569948</v>
      </c>
    </row>
    <row r="1415" spans="89:110" x14ac:dyDescent="0.2">
      <c r="CK1415" s="189">
        <v>1413</v>
      </c>
      <c r="CL1415" s="190">
        <f>'Litter calculation'!G$30+CK1415</f>
        <v>44088</v>
      </c>
      <c r="CM1415" s="193">
        <f t="shared" si="921"/>
        <v>9</v>
      </c>
      <c r="CN1415" s="189">
        <f t="shared" si="915"/>
        <v>0.4</v>
      </c>
      <c r="CO1415" s="194">
        <f t="shared" si="916"/>
        <v>0.02</v>
      </c>
      <c r="CP1415" s="194">
        <f t="shared" si="917"/>
        <v>0.17499999999999999</v>
      </c>
      <c r="CQ1415" s="189">
        <f t="shared" si="918"/>
        <v>0.36870000000000003</v>
      </c>
      <c r="CR1415" s="189">
        <f t="shared" si="912"/>
        <v>3.687E-2</v>
      </c>
      <c r="CS1415" s="189">
        <f t="shared" si="912"/>
        <v>3.687E-2</v>
      </c>
      <c r="CT1415" s="189">
        <f t="shared" si="919"/>
        <v>1.8599999999999998E-2</v>
      </c>
      <c r="CU1415" s="189">
        <f t="shared" si="913"/>
        <v>1.8600000000000001E-3</v>
      </c>
      <c r="CV1415" s="189">
        <f t="shared" si="913"/>
        <v>1.8600000000000001E-3</v>
      </c>
      <c r="CW1415" s="189">
        <f t="shared" si="920"/>
        <v>2.9999999999999997E-4</v>
      </c>
      <c r="CX1415" s="189">
        <f t="shared" si="914"/>
        <v>3.0000000000000001E-5</v>
      </c>
      <c r="CY1415" s="189">
        <f t="shared" si="914"/>
        <v>3.0000000000000001E-5</v>
      </c>
      <c r="CZ1415" s="195">
        <f t="shared" si="902"/>
        <v>9.2603182813774314</v>
      </c>
      <c r="DA1415" s="195">
        <f t="shared" si="903"/>
        <v>274.92445966326665</v>
      </c>
      <c r="DB1415" s="195">
        <f t="shared" si="904"/>
        <v>3.1376932949154801</v>
      </c>
      <c r="DC1415" s="195">
        <f t="shared" si="905"/>
        <v>200.75709597699492</v>
      </c>
      <c r="DD1415" s="195">
        <f t="shared" si="906"/>
        <v>3.2466963513401743</v>
      </c>
      <c r="DE1415" s="195">
        <f t="shared" si="907"/>
        <v>185.77087559590944</v>
      </c>
      <c r="DF1415" s="195">
        <f t="shared" si="908"/>
        <v>677.09713916380406</v>
      </c>
    </row>
    <row r="1416" spans="89:110" x14ac:dyDescent="0.2">
      <c r="CK1416" s="189">
        <v>1414</v>
      </c>
      <c r="CL1416" s="190">
        <f>'Litter calculation'!G$30+CK1416</f>
        <v>44089</v>
      </c>
      <c r="CM1416" s="193">
        <f t="shared" si="921"/>
        <v>9</v>
      </c>
      <c r="CN1416" s="189">
        <f t="shared" si="915"/>
        <v>0.4</v>
      </c>
      <c r="CO1416" s="194">
        <f t="shared" si="916"/>
        <v>0.02</v>
      </c>
      <c r="CP1416" s="194">
        <f t="shared" si="917"/>
        <v>0.17499999999999999</v>
      </c>
      <c r="CQ1416" s="189">
        <f t="shared" si="918"/>
        <v>0.36870000000000003</v>
      </c>
      <c r="CR1416" s="189">
        <f t="shared" si="912"/>
        <v>3.687E-2</v>
      </c>
      <c r="CS1416" s="189">
        <f t="shared" si="912"/>
        <v>3.687E-2</v>
      </c>
      <c r="CT1416" s="189">
        <f t="shared" si="919"/>
        <v>1.8599999999999998E-2</v>
      </c>
      <c r="CU1416" s="189">
        <f t="shared" si="913"/>
        <v>1.8600000000000001E-3</v>
      </c>
      <c r="CV1416" s="189">
        <f t="shared" si="913"/>
        <v>1.8600000000000001E-3</v>
      </c>
      <c r="CW1416" s="189">
        <f t="shared" si="920"/>
        <v>2.9999999999999997E-4</v>
      </c>
      <c r="CX1416" s="189">
        <f t="shared" si="914"/>
        <v>3.0000000000000001E-5</v>
      </c>
      <c r="CY1416" s="189">
        <f t="shared" si="914"/>
        <v>3.0000000000000001E-5</v>
      </c>
      <c r="CZ1416" s="195">
        <f t="shared" si="902"/>
        <v>9.2371483257410834</v>
      </c>
      <c r="DA1416" s="195">
        <f t="shared" si="903"/>
        <v>275.09451469573128</v>
      </c>
      <c r="DB1416" s="195">
        <f t="shared" si="904"/>
        <v>3.1326000096052624</v>
      </c>
      <c r="DC1416" s="195">
        <f t="shared" si="905"/>
        <v>200.77033595445539</v>
      </c>
      <c r="DD1416" s="195">
        <f t="shared" si="906"/>
        <v>3.2471153587816448</v>
      </c>
      <c r="DE1416" s="195">
        <f t="shared" si="907"/>
        <v>185.93385030323762</v>
      </c>
      <c r="DF1416" s="195">
        <f t="shared" si="908"/>
        <v>677.41556464755229</v>
      </c>
    </row>
    <row r="1417" spans="89:110" x14ac:dyDescent="0.2">
      <c r="CK1417" s="189">
        <v>1415</v>
      </c>
      <c r="CL1417" s="190">
        <f>'Litter calculation'!G$30+CK1417</f>
        <v>44090</v>
      </c>
      <c r="CM1417" s="193">
        <f t="shared" si="921"/>
        <v>9</v>
      </c>
      <c r="CN1417" s="189">
        <f t="shared" si="915"/>
        <v>0.4</v>
      </c>
      <c r="CO1417" s="194">
        <f t="shared" si="916"/>
        <v>0.02</v>
      </c>
      <c r="CP1417" s="194">
        <f t="shared" si="917"/>
        <v>0.17499999999999999</v>
      </c>
      <c r="CQ1417" s="189">
        <f t="shared" si="918"/>
        <v>0.36870000000000003</v>
      </c>
      <c r="CR1417" s="189">
        <f t="shared" si="912"/>
        <v>3.687E-2</v>
      </c>
      <c r="CS1417" s="189">
        <f t="shared" si="912"/>
        <v>3.687E-2</v>
      </c>
      <c r="CT1417" s="189">
        <f t="shared" si="919"/>
        <v>1.8599999999999998E-2</v>
      </c>
      <c r="CU1417" s="189">
        <f t="shared" si="913"/>
        <v>1.8600000000000001E-3</v>
      </c>
      <c r="CV1417" s="189">
        <f t="shared" si="913"/>
        <v>1.8600000000000001E-3</v>
      </c>
      <c r="CW1417" s="189">
        <f t="shared" si="920"/>
        <v>2.9999999999999997E-4</v>
      </c>
      <c r="CX1417" s="189">
        <f t="shared" si="914"/>
        <v>3.0000000000000001E-5</v>
      </c>
      <c r="CY1417" s="189">
        <f t="shared" si="914"/>
        <v>3.0000000000000001E-5</v>
      </c>
      <c r="CZ1417" s="195">
        <f t="shared" si="902"/>
        <v>9.2144053480747452</v>
      </c>
      <c r="DA1417" s="195">
        <f t="shared" si="903"/>
        <v>275.2645187193379</v>
      </c>
      <c r="DB1417" s="195">
        <f t="shared" si="904"/>
        <v>3.1275161890008167</v>
      </c>
      <c r="DC1417" s="195">
        <f t="shared" si="905"/>
        <v>200.7835755347225</v>
      </c>
      <c r="DD1417" s="195">
        <f t="shared" si="906"/>
        <v>3.2475335875936242</v>
      </c>
      <c r="DE1417" s="195">
        <f t="shared" si="907"/>
        <v>186.09682012139791</v>
      </c>
      <c r="DF1417" s="195">
        <f t="shared" si="908"/>
        <v>677.73436950012751</v>
      </c>
    </row>
    <row r="1418" spans="89:110" x14ac:dyDescent="0.2">
      <c r="CK1418" s="189">
        <v>1416</v>
      </c>
      <c r="CL1418" s="190">
        <f>'Litter calculation'!G$30+CK1418</f>
        <v>44091</v>
      </c>
      <c r="CM1418" s="193">
        <f t="shared" si="921"/>
        <v>9</v>
      </c>
      <c r="CN1418" s="189">
        <f t="shared" si="915"/>
        <v>0.4</v>
      </c>
      <c r="CO1418" s="194">
        <f t="shared" si="916"/>
        <v>0.02</v>
      </c>
      <c r="CP1418" s="194">
        <f t="shared" si="917"/>
        <v>0.17499999999999999</v>
      </c>
      <c r="CQ1418" s="189">
        <f t="shared" si="918"/>
        <v>0.36870000000000003</v>
      </c>
      <c r="CR1418" s="189">
        <f t="shared" si="912"/>
        <v>3.687E-2</v>
      </c>
      <c r="CS1418" s="189">
        <f t="shared" si="912"/>
        <v>3.687E-2</v>
      </c>
      <c r="CT1418" s="189">
        <f t="shared" si="919"/>
        <v>1.8599999999999998E-2</v>
      </c>
      <c r="CU1418" s="189">
        <f t="shared" si="913"/>
        <v>1.8600000000000001E-3</v>
      </c>
      <c r="CV1418" s="189">
        <f t="shared" si="913"/>
        <v>1.8600000000000001E-3</v>
      </c>
      <c r="CW1418" s="189">
        <f t="shared" si="920"/>
        <v>2.9999999999999997E-4</v>
      </c>
      <c r="CX1418" s="189">
        <f t="shared" si="914"/>
        <v>3.0000000000000001E-5</v>
      </c>
      <c r="CY1418" s="189">
        <f t="shared" si="914"/>
        <v>3.0000000000000001E-5</v>
      </c>
      <c r="CZ1418" s="195">
        <f t="shared" si="902"/>
        <v>9.1920814799910229</v>
      </c>
      <c r="DA1418" s="195">
        <f t="shared" si="903"/>
        <v>275.43447174938683</v>
      </c>
      <c r="DB1418" s="195">
        <f t="shared" si="904"/>
        <v>3.1224418155141525</v>
      </c>
      <c r="DC1418" s="195">
        <f t="shared" si="905"/>
        <v>200.79681471780816</v>
      </c>
      <c r="DD1418" s="195">
        <f t="shared" si="906"/>
        <v>3.2479510392230173</v>
      </c>
      <c r="DE1418" s="195">
        <f t="shared" si="907"/>
        <v>186.259785050537</v>
      </c>
      <c r="DF1418" s="195">
        <f t="shared" si="908"/>
        <v>678.05354585246027</v>
      </c>
    </row>
    <row r="1419" spans="89:110" x14ac:dyDescent="0.2">
      <c r="CK1419" s="189">
        <v>1417</v>
      </c>
      <c r="CL1419" s="190">
        <f>'Litter calculation'!G$30+CK1419</f>
        <v>44092</v>
      </c>
      <c r="CM1419" s="193">
        <f t="shared" si="921"/>
        <v>9</v>
      </c>
      <c r="CN1419" s="189">
        <f t="shared" si="915"/>
        <v>0.4</v>
      </c>
      <c r="CO1419" s="194">
        <f t="shared" si="916"/>
        <v>0.02</v>
      </c>
      <c r="CP1419" s="194">
        <f t="shared" si="917"/>
        <v>0.17499999999999999</v>
      </c>
      <c r="CQ1419" s="189">
        <f t="shared" si="918"/>
        <v>0.36870000000000003</v>
      </c>
      <c r="CR1419" s="189">
        <f t="shared" si="912"/>
        <v>3.687E-2</v>
      </c>
      <c r="CS1419" s="189">
        <f t="shared" si="912"/>
        <v>3.687E-2</v>
      </c>
      <c r="CT1419" s="189">
        <f t="shared" si="919"/>
        <v>1.8599999999999998E-2</v>
      </c>
      <c r="CU1419" s="189">
        <f t="shared" si="913"/>
        <v>1.8600000000000001E-3</v>
      </c>
      <c r="CV1419" s="189">
        <f t="shared" si="913"/>
        <v>1.8600000000000001E-3</v>
      </c>
      <c r="CW1419" s="189">
        <f t="shared" si="920"/>
        <v>2.9999999999999997E-4</v>
      </c>
      <c r="CX1419" s="189">
        <f t="shared" si="914"/>
        <v>3.0000000000000001E-5</v>
      </c>
      <c r="CY1419" s="189">
        <f t="shared" si="914"/>
        <v>3.0000000000000001E-5</v>
      </c>
      <c r="CZ1419" s="195">
        <f t="shared" si="902"/>
        <v>9.1701689981018539</v>
      </c>
      <c r="DA1419" s="195">
        <f t="shared" si="903"/>
        <v>275.60437380117389</v>
      </c>
      <c r="DB1419" s="195">
        <f t="shared" si="904"/>
        <v>3.1173768715899617</v>
      </c>
      <c r="DC1419" s="195">
        <f t="shared" si="905"/>
        <v>200.81005350372428</v>
      </c>
      <c r="DD1419" s="195">
        <f t="shared" si="906"/>
        <v>3.24836771511404</v>
      </c>
      <c r="DE1419" s="195">
        <f t="shared" si="907"/>
        <v>186.42274509080156</v>
      </c>
      <c r="DF1419" s="195">
        <f t="shared" si="908"/>
        <v>678.37308598050561</v>
      </c>
    </row>
    <row r="1420" spans="89:110" x14ac:dyDescent="0.2">
      <c r="CK1420" s="189">
        <v>1418</v>
      </c>
      <c r="CL1420" s="190">
        <f>'Litter calculation'!G$30+CK1420</f>
        <v>44093</v>
      </c>
      <c r="CM1420" s="193">
        <f t="shared" si="921"/>
        <v>9</v>
      </c>
      <c r="CN1420" s="189">
        <f t="shared" si="915"/>
        <v>0.4</v>
      </c>
      <c r="CO1420" s="194">
        <f t="shared" si="916"/>
        <v>0.02</v>
      </c>
      <c r="CP1420" s="194">
        <f t="shared" si="917"/>
        <v>0.17499999999999999</v>
      </c>
      <c r="CQ1420" s="189">
        <f t="shared" si="918"/>
        <v>0.36870000000000003</v>
      </c>
      <c r="CR1420" s="189">
        <f t="shared" si="912"/>
        <v>3.687E-2</v>
      </c>
      <c r="CS1420" s="189">
        <f t="shared" si="912"/>
        <v>3.687E-2</v>
      </c>
      <c r="CT1420" s="189">
        <f t="shared" si="919"/>
        <v>1.8599999999999998E-2</v>
      </c>
      <c r="CU1420" s="189">
        <f t="shared" si="913"/>
        <v>1.8600000000000001E-3</v>
      </c>
      <c r="CV1420" s="189">
        <f t="shared" si="913"/>
        <v>1.8600000000000001E-3</v>
      </c>
      <c r="CW1420" s="189">
        <f t="shared" si="920"/>
        <v>2.9999999999999997E-4</v>
      </c>
      <c r="CX1420" s="189">
        <f t="shared" si="914"/>
        <v>3.0000000000000001E-5</v>
      </c>
      <c r="CY1420" s="189">
        <f t="shared" si="914"/>
        <v>3.0000000000000001E-5</v>
      </c>
      <c r="CZ1420" s="195">
        <f t="shared" si="902"/>
        <v>9.1486603213464441</v>
      </c>
      <c r="DA1420" s="195">
        <f t="shared" si="903"/>
        <v>275.77422488999025</v>
      </c>
      <c r="DB1420" s="195">
        <f t="shared" si="904"/>
        <v>3.1123213397055594</v>
      </c>
      <c r="DC1420" s="195">
        <f t="shared" si="905"/>
        <v>200.82329189248279</v>
      </c>
      <c r="DD1420" s="195">
        <f t="shared" si="906"/>
        <v>3.2487836167082245</v>
      </c>
      <c r="DE1420" s="195">
        <f t="shared" si="907"/>
        <v>186.58570024233822</v>
      </c>
      <c r="DF1420" s="195">
        <f t="shared" si="908"/>
        <v>678.69298230257152</v>
      </c>
    </row>
    <row r="1421" spans="89:110" x14ac:dyDescent="0.2">
      <c r="CK1421" s="189">
        <v>1419</v>
      </c>
      <c r="CL1421" s="190">
        <f>'Litter calculation'!G$30+CK1421</f>
        <v>44094</v>
      </c>
      <c r="CM1421" s="193">
        <f t="shared" si="921"/>
        <v>9</v>
      </c>
      <c r="CN1421" s="189">
        <f t="shared" si="915"/>
        <v>0.4</v>
      </c>
      <c r="CO1421" s="194">
        <f t="shared" si="916"/>
        <v>0.02</v>
      </c>
      <c r="CP1421" s="194">
        <f t="shared" si="917"/>
        <v>0.17499999999999999</v>
      </c>
      <c r="CQ1421" s="189">
        <f t="shared" si="918"/>
        <v>0.36870000000000003</v>
      </c>
      <c r="CR1421" s="189">
        <f t="shared" si="912"/>
        <v>3.687E-2</v>
      </c>
      <c r="CS1421" s="189">
        <f t="shared" si="912"/>
        <v>3.687E-2</v>
      </c>
      <c r="CT1421" s="189">
        <f t="shared" si="919"/>
        <v>1.8599999999999998E-2</v>
      </c>
      <c r="CU1421" s="189">
        <f t="shared" si="913"/>
        <v>1.8600000000000001E-3</v>
      </c>
      <c r="CV1421" s="189">
        <f t="shared" si="913"/>
        <v>1.8600000000000001E-3</v>
      </c>
      <c r="CW1421" s="189">
        <f t="shared" si="920"/>
        <v>2.9999999999999997E-4</v>
      </c>
      <c r="CX1421" s="189">
        <f t="shared" si="914"/>
        <v>3.0000000000000001E-5</v>
      </c>
      <c r="CY1421" s="189">
        <f t="shared" si="914"/>
        <v>3.0000000000000001E-5</v>
      </c>
      <c r="CZ1421" s="195">
        <f t="shared" si="902"/>
        <v>9.1275480083684535</v>
      </c>
      <c r="DA1421" s="195">
        <f t="shared" si="903"/>
        <v>275.94402503112246</v>
      </c>
      <c r="DB1421" s="195">
        <f t="shared" si="904"/>
        <v>3.1072752023708223</v>
      </c>
      <c r="DC1421" s="195">
        <f t="shared" si="905"/>
        <v>200.83652988409557</v>
      </c>
      <c r="DD1421" s="195">
        <f t="shared" si="906"/>
        <v>3.2491987454444247</v>
      </c>
      <c r="DE1421" s="195">
        <f t="shared" si="907"/>
        <v>186.74865050529365</v>
      </c>
      <c r="DF1421" s="195">
        <f t="shared" si="908"/>
        <v>679.01322737669534</v>
      </c>
    </row>
    <row r="1422" spans="89:110" x14ac:dyDescent="0.2">
      <c r="CK1422" s="189">
        <v>1420</v>
      </c>
      <c r="CL1422" s="190">
        <f>'Litter calculation'!G$30+CK1422</f>
        <v>44095</v>
      </c>
      <c r="CM1422" s="193">
        <f t="shared" si="921"/>
        <v>9</v>
      </c>
      <c r="CN1422" s="189">
        <f t="shared" si="915"/>
        <v>0.4</v>
      </c>
      <c r="CO1422" s="194">
        <f t="shared" si="916"/>
        <v>0.02</v>
      </c>
      <c r="CP1422" s="194">
        <f t="shared" si="917"/>
        <v>0.17499999999999999</v>
      </c>
      <c r="CQ1422" s="189">
        <f t="shared" si="918"/>
        <v>0.36870000000000003</v>
      </c>
      <c r="CR1422" s="189">
        <f t="shared" si="912"/>
        <v>3.687E-2</v>
      </c>
      <c r="CS1422" s="189">
        <f t="shared" si="912"/>
        <v>3.687E-2</v>
      </c>
      <c r="CT1422" s="189">
        <f t="shared" si="919"/>
        <v>1.8599999999999998E-2</v>
      </c>
      <c r="CU1422" s="189">
        <f t="shared" si="913"/>
        <v>1.8600000000000001E-3</v>
      </c>
      <c r="CV1422" s="189">
        <f t="shared" si="913"/>
        <v>1.8600000000000001E-3</v>
      </c>
      <c r="CW1422" s="189">
        <f t="shared" si="920"/>
        <v>2.9999999999999997E-4</v>
      </c>
      <c r="CX1422" s="189">
        <f t="shared" si="914"/>
        <v>3.0000000000000001E-5</v>
      </c>
      <c r="CY1422" s="189">
        <f t="shared" si="914"/>
        <v>3.0000000000000001E-5</v>
      </c>
      <c r="CZ1422" s="195">
        <f t="shared" si="902"/>
        <v>9.1068247549415062</v>
      </c>
      <c r="DA1422" s="195">
        <f t="shared" si="903"/>
        <v>276.1137742398526</v>
      </c>
      <c r="DB1422" s="195">
        <f t="shared" si="904"/>
        <v>3.102238442128129</v>
      </c>
      <c r="DC1422" s="195">
        <f t="shared" si="905"/>
        <v>200.84976747857456</v>
      </c>
      <c r="DD1422" s="195">
        <f t="shared" si="906"/>
        <v>3.2496131027588202</v>
      </c>
      <c r="DE1422" s="195">
        <f t="shared" si="907"/>
        <v>186.91159587981454</v>
      </c>
      <c r="DF1422" s="195">
        <f t="shared" si="908"/>
        <v>679.33381389807016</v>
      </c>
    </row>
    <row r="1423" spans="89:110" x14ac:dyDescent="0.2">
      <c r="CK1423" s="189">
        <v>1421</v>
      </c>
      <c r="CL1423" s="190">
        <f>'Litter calculation'!G$30+CK1423</f>
        <v>44096</v>
      </c>
      <c r="CM1423" s="193">
        <f t="shared" si="921"/>
        <v>9</v>
      </c>
      <c r="CN1423" s="189">
        <f t="shared" si="915"/>
        <v>0.4</v>
      </c>
      <c r="CO1423" s="194">
        <f t="shared" si="916"/>
        <v>0.02</v>
      </c>
      <c r="CP1423" s="194">
        <f t="shared" si="917"/>
        <v>0.17499999999999999</v>
      </c>
      <c r="CQ1423" s="189">
        <f t="shared" si="918"/>
        <v>0.36870000000000003</v>
      </c>
      <c r="CR1423" s="189">
        <f t="shared" ref="CR1423:CS1442" si="922">IF($CM1423=12,$D$50,IF($CM1423&lt;=2,$D$50,IF($CM1423&lt;=5,$D$52,IF($CM1423&lt;=8,$D$54,$D$56))))</f>
        <v>3.687E-2</v>
      </c>
      <c r="CS1423" s="189">
        <f t="shared" si="922"/>
        <v>3.687E-2</v>
      </c>
      <c r="CT1423" s="189">
        <f t="shared" si="919"/>
        <v>1.8599999999999998E-2</v>
      </c>
      <c r="CU1423" s="189">
        <f t="shared" ref="CU1423:CV1442" si="923">IF($CM1423=12,$D$58,IF($CM1423&lt;=2,$D$58,IF($CM1423&lt;=5,$D$60,IF($CM1423&lt;=8,$D$62,$D$64))))</f>
        <v>1.8600000000000001E-3</v>
      </c>
      <c r="CV1423" s="189">
        <f t="shared" si="923"/>
        <v>1.8600000000000001E-3</v>
      </c>
      <c r="CW1423" s="189">
        <f t="shared" si="920"/>
        <v>2.9999999999999997E-4</v>
      </c>
      <c r="CX1423" s="189">
        <f t="shared" ref="CX1423:CY1442" si="924">IF($CM1423=12,$D$66,IF($CM1423&lt;=2,$D$66,IF($CM1423&lt;=5,$D$68,IF($CM1423&lt;=8,$D$70,$D$72))))</f>
        <v>3.0000000000000001E-5</v>
      </c>
      <c r="CY1423" s="189">
        <f t="shared" si="924"/>
        <v>3.0000000000000001E-5</v>
      </c>
      <c r="CZ1423" s="195">
        <f t="shared" si="902"/>
        <v>9.086483391442151</v>
      </c>
      <c r="DA1423" s="195">
        <f t="shared" si="903"/>
        <v>276.28347253145807</v>
      </c>
      <c r="DB1423" s="195">
        <f t="shared" si="904"/>
        <v>3.0972110415522986</v>
      </c>
      <c r="DC1423" s="195">
        <f t="shared" si="905"/>
        <v>200.86300467593168</v>
      </c>
      <c r="DD1423" s="195">
        <f t="shared" si="906"/>
        <v>3.2500266900849222</v>
      </c>
      <c r="DE1423" s="195">
        <f t="shared" si="907"/>
        <v>187.07453636604751</v>
      </c>
      <c r="DF1423" s="195">
        <f t="shared" si="908"/>
        <v>679.65473469651658</v>
      </c>
    </row>
    <row r="1424" spans="89:110" x14ac:dyDescent="0.2">
      <c r="CK1424" s="189">
        <v>1422</v>
      </c>
      <c r="CL1424" s="190">
        <f>'Litter calculation'!G$30+CK1424</f>
        <v>44097</v>
      </c>
      <c r="CM1424" s="193">
        <f t="shared" si="921"/>
        <v>9</v>
      </c>
      <c r="CN1424" s="189">
        <f t="shared" si="915"/>
        <v>0.4</v>
      </c>
      <c r="CO1424" s="194">
        <f t="shared" si="916"/>
        <v>0.02</v>
      </c>
      <c r="CP1424" s="194">
        <f t="shared" si="917"/>
        <v>0.17499999999999999</v>
      </c>
      <c r="CQ1424" s="189">
        <f t="shared" si="918"/>
        <v>0.36870000000000003</v>
      </c>
      <c r="CR1424" s="189">
        <f t="shared" si="922"/>
        <v>3.687E-2</v>
      </c>
      <c r="CS1424" s="189">
        <f t="shared" si="922"/>
        <v>3.687E-2</v>
      </c>
      <c r="CT1424" s="189">
        <f t="shared" si="919"/>
        <v>1.8599999999999998E-2</v>
      </c>
      <c r="CU1424" s="189">
        <f t="shared" si="923"/>
        <v>1.8600000000000001E-3</v>
      </c>
      <c r="CV1424" s="189">
        <f t="shared" si="923"/>
        <v>1.8600000000000001E-3</v>
      </c>
      <c r="CW1424" s="189">
        <f t="shared" si="920"/>
        <v>2.9999999999999997E-4</v>
      </c>
      <c r="CX1424" s="189">
        <f t="shared" si="924"/>
        <v>3.0000000000000001E-5</v>
      </c>
      <c r="CY1424" s="189">
        <f t="shared" si="924"/>
        <v>3.0000000000000001E-5</v>
      </c>
      <c r="CZ1424" s="195">
        <f t="shared" si="902"/>
        <v>9.0665168803693827</v>
      </c>
      <c r="DA1424" s="195">
        <f t="shared" si="903"/>
        <v>276.45311992121174</v>
      </c>
      <c r="DB1424" s="195">
        <f t="shared" si="904"/>
        <v>3.092192983250531</v>
      </c>
      <c r="DC1424" s="195">
        <f t="shared" si="905"/>
        <v>200.87624147617885</v>
      </c>
      <c r="DD1424" s="195">
        <f t="shared" si="906"/>
        <v>3.2504395088535776</v>
      </c>
      <c r="DE1424" s="195">
        <f t="shared" si="907"/>
        <v>187.23747196413922</v>
      </c>
      <c r="DF1424" s="195">
        <f t="shared" si="908"/>
        <v>679.97598273400331</v>
      </c>
    </row>
    <row r="1425" spans="89:110" x14ac:dyDescent="0.2">
      <c r="CK1425" s="189">
        <v>1423</v>
      </c>
      <c r="CL1425" s="190">
        <f>'Litter calculation'!G$30+CK1425</f>
        <v>44098</v>
      </c>
      <c r="CM1425" s="193">
        <f t="shared" si="921"/>
        <v>9</v>
      </c>
      <c r="CN1425" s="189">
        <f t="shared" si="915"/>
        <v>0.4</v>
      </c>
      <c r="CO1425" s="194">
        <f t="shared" si="916"/>
        <v>0.02</v>
      </c>
      <c r="CP1425" s="194">
        <f t="shared" si="917"/>
        <v>0.17499999999999999</v>
      </c>
      <c r="CQ1425" s="189">
        <f t="shared" si="918"/>
        <v>0.36870000000000003</v>
      </c>
      <c r="CR1425" s="189">
        <f t="shared" si="922"/>
        <v>3.687E-2</v>
      </c>
      <c r="CS1425" s="189">
        <f t="shared" si="922"/>
        <v>3.687E-2</v>
      </c>
      <c r="CT1425" s="189">
        <f t="shared" si="919"/>
        <v>1.8599999999999998E-2</v>
      </c>
      <c r="CU1425" s="189">
        <f t="shared" si="923"/>
        <v>1.8600000000000001E-3</v>
      </c>
      <c r="CV1425" s="189">
        <f t="shared" si="923"/>
        <v>1.8600000000000001E-3</v>
      </c>
      <c r="CW1425" s="189">
        <f t="shared" si="920"/>
        <v>2.9999999999999997E-4</v>
      </c>
      <c r="CX1425" s="189">
        <f t="shared" si="924"/>
        <v>3.0000000000000001E-5</v>
      </c>
      <c r="CY1425" s="189">
        <f t="shared" si="924"/>
        <v>3.0000000000000001E-5</v>
      </c>
      <c r="CZ1425" s="195">
        <f t="shared" si="902"/>
        <v>9.0469183139098828</v>
      </c>
      <c r="DA1425" s="195">
        <f t="shared" si="903"/>
        <v>276.62271642438185</v>
      </c>
      <c r="DB1425" s="195">
        <f t="shared" si="904"/>
        <v>3.0871842498623465</v>
      </c>
      <c r="DC1425" s="195">
        <f t="shared" si="905"/>
        <v>200.88947787932796</v>
      </c>
      <c r="DD1425" s="195">
        <f t="shared" si="906"/>
        <v>3.2508515604929746</v>
      </c>
      <c r="DE1425" s="195">
        <f t="shared" si="907"/>
        <v>187.40040267423629</v>
      </c>
      <c r="DF1425" s="195">
        <f t="shared" si="908"/>
        <v>680.29755110221129</v>
      </c>
    </row>
    <row r="1426" spans="89:110" x14ac:dyDescent="0.2">
      <c r="CK1426" s="189">
        <v>1424</v>
      </c>
      <c r="CL1426" s="190">
        <f>'Litter calculation'!G$30+CK1426</f>
        <v>44099</v>
      </c>
      <c r="CM1426" s="193">
        <f t="shared" si="921"/>
        <v>9</v>
      </c>
      <c r="CN1426" s="189">
        <f t="shared" si="915"/>
        <v>0.4</v>
      </c>
      <c r="CO1426" s="194">
        <f t="shared" si="916"/>
        <v>0.02</v>
      </c>
      <c r="CP1426" s="194">
        <f t="shared" si="917"/>
        <v>0.17499999999999999</v>
      </c>
      <c r="CQ1426" s="189">
        <f t="shared" si="918"/>
        <v>0.36870000000000003</v>
      </c>
      <c r="CR1426" s="189">
        <f t="shared" si="922"/>
        <v>3.687E-2</v>
      </c>
      <c r="CS1426" s="189">
        <f t="shared" si="922"/>
        <v>3.687E-2</v>
      </c>
      <c r="CT1426" s="189">
        <f t="shared" si="919"/>
        <v>1.8599999999999998E-2</v>
      </c>
      <c r="CU1426" s="189">
        <f t="shared" si="923"/>
        <v>1.8600000000000001E-3</v>
      </c>
      <c r="CV1426" s="189">
        <f t="shared" si="923"/>
        <v>1.8600000000000001E-3</v>
      </c>
      <c r="CW1426" s="189">
        <f t="shared" si="920"/>
        <v>2.9999999999999997E-4</v>
      </c>
      <c r="CX1426" s="189">
        <f t="shared" si="924"/>
        <v>3.0000000000000001E-5</v>
      </c>
      <c r="CY1426" s="189">
        <f t="shared" si="924"/>
        <v>3.0000000000000001E-5</v>
      </c>
      <c r="CZ1426" s="195">
        <f t="shared" si="902"/>
        <v>9.0276809115481189</v>
      </c>
      <c r="DA1426" s="195">
        <f t="shared" si="903"/>
        <v>276.79226205623206</v>
      </c>
      <c r="DB1426" s="195">
        <f t="shared" si="904"/>
        <v>3.0821848240595262</v>
      </c>
      <c r="DC1426" s="195">
        <f t="shared" si="905"/>
        <v>200.90271388539094</v>
      </c>
      <c r="DD1426" s="195">
        <f t="shared" si="906"/>
        <v>3.2512628464286477</v>
      </c>
      <c r="DE1426" s="195">
        <f t="shared" si="907"/>
        <v>187.56332849648538</v>
      </c>
      <c r="DF1426" s="195">
        <f t="shared" si="908"/>
        <v>680.6194330201447</v>
      </c>
    </row>
    <row r="1427" spans="89:110" x14ac:dyDescent="0.2">
      <c r="CK1427" s="189">
        <v>1425</v>
      </c>
      <c r="CL1427" s="190">
        <f>'Litter calculation'!G$30+CK1427</f>
        <v>44100</v>
      </c>
      <c r="CM1427" s="193">
        <f t="shared" si="921"/>
        <v>9</v>
      </c>
      <c r="CN1427" s="189">
        <f t="shared" si="915"/>
        <v>0.4</v>
      </c>
      <c r="CO1427" s="194">
        <f t="shared" si="916"/>
        <v>0.02</v>
      </c>
      <c r="CP1427" s="194">
        <f t="shared" si="917"/>
        <v>0.17499999999999999</v>
      </c>
      <c r="CQ1427" s="189">
        <f t="shared" si="918"/>
        <v>0.36870000000000003</v>
      </c>
      <c r="CR1427" s="189">
        <f t="shared" si="922"/>
        <v>3.687E-2</v>
      </c>
      <c r="CS1427" s="189">
        <f t="shared" si="922"/>
        <v>3.687E-2</v>
      </c>
      <c r="CT1427" s="189">
        <f t="shared" si="919"/>
        <v>1.8599999999999998E-2</v>
      </c>
      <c r="CU1427" s="189">
        <f t="shared" si="923"/>
        <v>1.8600000000000001E-3</v>
      </c>
      <c r="CV1427" s="189">
        <f t="shared" si="923"/>
        <v>1.8600000000000001E-3</v>
      </c>
      <c r="CW1427" s="189">
        <f t="shared" si="920"/>
        <v>2.9999999999999997E-4</v>
      </c>
      <c r="CX1427" s="189">
        <f t="shared" si="924"/>
        <v>3.0000000000000001E-5</v>
      </c>
      <c r="CY1427" s="189">
        <f t="shared" si="924"/>
        <v>3.0000000000000001E-5</v>
      </c>
      <c r="CZ1427" s="195">
        <f t="shared" si="902"/>
        <v>9.008798017720494</v>
      </c>
      <c r="DA1427" s="195">
        <f t="shared" si="903"/>
        <v>276.96175683202154</v>
      </c>
      <c r="DB1427" s="195">
        <f t="shared" si="904"/>
        <v>3.0771946885460517</v>
      </c>
      <c r="DC1427" s="195">
        <f t="shared" si="905"/>
        <v>200.91594949437967</v>
      </c>
      <c r="DD1427" s="195">
        <f t="shared" si="906"/>
        <v>3.2516733680834817</v>
      </c>
      <c r="DE1427" s="195">
        <f t="shared" si="907"/>
        <v>187.72624943103312</v>
      </c>
      <c r="DF1427" s="195">
        <f t="shared" si="908"/>
        <v>680.94162183178435</v>
      </c>
    </row>
    <row r="1428" spans="89:110" x14ac:dyDescent="0.2">
      <c r="CK1428" s="189">
        <v>1426</v>
      </c>
      <c r="CL1428" s="190">
        <f>'Litter calculation'!G$30+CK1428</f>
        <v>44101</v>
      </c>
      <c r="CM1428" s="193">
        <f t="shared" si="921"/>
        <v>9</v>
      </c>
      <c r="CN1428" s="189">
        <f t="shared" si="915"/>
        <v>0.4</v>
      </c>
      <c r="CO1428" s="194">
        <f t="shared" si="916"/>
        <v>0.02</v>
      </c>
      <c r="CP1428" s="194">
        <f t="shared" si="917"/>
        <v>0.17499999999999999</v>
      </c>
      <c r="CQ1428" s="189">
        <f t="shared" si="918"/>
        <v>0.36870000000000003</v>
      </c>
      <c r="CR1428" s="189">
        <f t="shared" si="922"/>
        <v>3.687E-2</v>
      </c>
      <c r="CS1428" s="189">
        <f t="shared" si="922"/>
        <v>3.687E-2</v>
      </c>
      <c r="CT1428" s="189">
        <f t="shared" si="919"/>
        <v>1.8599999999999998E-2</v>
      </c>
      <c r="CU1428" s="189">
        <f t="shared" si="923"/>
        <v>1.8600000000000001E-3</v>
      </c>
      <c r="CV1428" s="189">
        <f t="shared" si="923"/>
        <v>1.8600000000000001E-3</v>
      </c>
      <c r="CW1428" s="189">
        <f t="shared" si="920"/>
        <v>2.9999999999999997E-4</v>
      </c>
      <c r="CX1428" s="189">
        <f t="shared" si="924"/>
        <v>3.0000000000000001E-5</v>
      </c>
      <c r="CY1428" s="189">
        <f t="shared" si="924"/>
        <v>3.0000000000000001E-5</v>
      </c>
      <c r="CZ1428" s="195">
        <f t="shared" si="902"/>
        <v>8.9902630995127204</v>
      </c>
      <c r="DA1428" s="195">
        <f t="shared" si="903"/>
        <v>277.13120076700477</v>
      </c>
      <c r="DB1428" s="195">
        <f t="shared" si="904"/>
        <v>3.0722138260580452</v>
      </c>
      <c r="DC1428" s="195">
        <f t="shared" si="905"/>
        <v>200.9291847063061</v>
      </c>
      <c r="DD1428" s="195">
        <f t="shared" si="906"/>
        <v>3.2520831268777179</v>
      </c>
      <c r="DE1428" s="195">
        <f t="shared" si="907"/>
        <v>187.88916547802614</v>
      </c>
      <c r="DF1428" s="195">
        <f t="shared" si="908"/>
        <v>681.2641110037855</v>
      </c>
    </row>
    <row r="1429" spans="89:110" x14ac:dyDescent="0.2">
      <c r="CK1429" s="189">
        <v>1427</v>
      </c>
      <c r="CL1429" s="190">
        <f>'Litter calculation'!G$30+CK1429</f>
        <v>44102</v>
      </c>
      <c r="CM1429" s="193">
        <f t="shared" si="921"/>
        <v>9</v>
      </c>
      <c r="CN1429" s="189">
        <f t="shared" si="915"/>
        <v>0.4</v>
      </c>
      <c r="CO1429" s="194">
        <f t="shared" si="916"/>
        <v>0.02</v>
      </c>
      <c r="CP1429" s="194">
        <f t="shared" si="917"/>
        <v>0.17499999999999999</v>
      </c>
      <c r="CQ1429" s="189">
        <f t="shared" si="918"/>
        <v>0.36870000000000003</v>
      </c>
      <c r="CR1429" s="189">
        <f t="shared" si="922"/>
        <v>3.687E-2</v>
      </c>
      <c r="CS1429" s="189">
        <f t="shared" si="922"/>
        <v>3.687E-2</v>
      </c>
      <c r="CT1429" s="189">
        <f t="shared" si="919"/>
        <v>1.8599999999999998E-2</v>
      </c>
      <c r="CU1429" s="189">
        <f t="shared" si="923"/>
        <v>1.8600000000000001E-3</v>
      </c>
      <c r="CV1429" s="189">
        <f t="shared" si="923"/>
        <v>1.8600000000000001E-3</v>
      </c>
      <c r="CW1429" s="189">
        <f t="shared" si="920"/>
        <v>2.9999999999999997E-4</v>
      </c>
      <c r="CX1429" s="189">
        <f t="shared" si="924"/>
        <v>3.0000000000000001E-5</v>
      </c>
      <c r="CY1429" s="189">
        <f t="shared" si="924"/>
        <v>3.0000000000000001E-5</v>
      </c>
      <c r="CZ1429" s="195">
        <f t="shared" si="902"/>
        <v>8.9720697443996222</v>
      </c>
      <c r="DA1429" s="195">
        <f t="shared" si="903"/>
        <v>277.30059387643172</v>
      </c>
      <c r="DB1429" s="195">
        <f t="shared" si="904"/>
        <v>3.0672422193637097</v>
      </c>
      <c r="DC1429" s="195">
        <f t="shared" si="905"/>
        <v>200.94241952118213</v>
      </c>
      <c r="DD1429" s="195">
        <f t="shared" si="906"/>
        <v>3.2524921242289584</v>
      </c>
      <c r="DE1429" s="195">
        <f t="shared" si="907"/>
        <v>188.05207663761107</v>
      </c>
      <c r="DF1429" s="195">
        <f t="shared" si="908"/>
        <v>681.58689412321723</v>
      </c>
    </row>
    <row r="1430" spans="89:110" x14ac:dyDescent="0.2">
      <c r="CK1430" s="189">
        <v>1428</v>
      </c>
      <c r="CL1430" s="190">
        <f>'Litter calculation'!G$30+CK1430</f>
        <v>44103</v>
      </c>
      <c r="CM1430" s="193">
        <f t="shared" si="921"/>
        <v>9</v>
      </c>
      <c r="CN1430" s="189">
        <f t="shared" si="915"/>
        <v>0.4</v>
      </c>
      <c r="CO1430" s="194">
        <f t="shared" si="916"/>
        <v>0.02</v>
      </c>
      <c r="CP1430" s="194">
        <f t="shared" si="917"/>
        <v>0.17499999999999999</v>
      </c>
      <c r="CQ1430" s="189">
        <f t="shared" si="918"/>
        <v>0.36870000000000003</v>
      </c>
      <c r="CR1430" s="189">
        <f t="shared" si="922"/>
        <v>3.687E-2</v>
      </c>
      <c r="CS1430" s="189">
        <f t="shared" si="922"/>
        <v>3.687E-2</v>
      </c>
      <c r="CT1430" s="189">
        <f t="shared" si="919"/>
        <v>1.8599999999999998E-2</v>
      </c>
      <c r="CU1430" s="189">
        <f t="shared" si="923"/>
        <v>1.8600000000000001E-3</v>
      </c>
      <c r="CV1430" s="189">
        <f t="shared" si="923"/>
        <v>1.8600000000000001E-3</v>
      </c>
      <c r="CW1430" s="189">
        <f t="shared" si="920"/>
        <v>2.9999999999999997E-4</v>
      </c>
      <c r="CX1430" s="189">
        <f t="shared" si="924"/>
        <v>3.0000000000000001E-5</v>
      </c>
      <c r="CY1430" s="189">
        <f t="shared" si="924"/>
        <v>3.0000000000000001E-5</v>
      </c>
      <c r="CZ1430" s="195">
        <f t="shared" ref="CZ1430:CZ1463" si="925">CZ1429*EXP(-CT1430)+CN1430*CQ1430</f>
        <v>8.9542116580266029</v>
      </c>
      <c r="DA1430" s="195">
        <f t="shared" ref="DA1430:DA1463" si="926">DA1429*EXP(-CW1430)+CN1430*(1-CQ1430)</f>
        <v>277.46993617554779</v>
      </c>
      <c r="DB1430" s="195">
        <f t="shared" ref="DB1430:DB1463" si="927">DB1429*EXP(-CU1430)+CO1430*CR1430</f>
        <v>3.0622798512632698</v>
      </c>
      <c r="DC1430" s="195">
        <f t="shared" ref="DC1430:DC1463" si="928">DC1429*EXP(-CX1430)+CO1430*(1-CR1430)</f>
        <v>200.95565393901967</v>
      </c>
      <c r="DD1430" s="195">
        <f t="shared" ref="DD1430:DD1463" si="929">DD1429*EXP(-CV1430)+CP1430*CS1430</f>
        <v>3.2529003615521708</v>
      </c>
      <c r="DE1430" s="195">
        <f t="shared" ref="DE1430:DE1463" si="930">DE1429*EXP(-CY1430)+CP1430*(1-CS1430)</f>
        <v>188.21498290993452</v>
      </c>
      <c r="DF1430" s="195">
        <f t="shared" ref="DF1430:DF1463" si="931">SUM(CZ1430:DE1430)</f>
        <v>681.90996489534405</v>
      </c>
    </row>
    <row r="1431" spans="89:110" x14ac:dyDescent="0.2">
      <c r="CK1431" s="189">
        <v>1429</v>
      </c>
      <c r="CL1431" s="190">
        <f>'Litter calculation'!G$30+CK1431</f>
        <v>44104</v>
      </c>
      <c r="CM1431" s="193">
        <f t="shared" si="921"/>
        <v>9</v>
      </c>
      <c r="CN1431" s="189">
        <f t="shared" si="915"/>
        <v>0.4</v>
      </c>
      <c r="CO1431" s="194">
        <f t="shared" si="916"/>
        <v>0.02</v>
      </c>
      <c r="CP1431" s="194">
        <f t="shared" si="917"/>
        <v>0.17499999999999999</v>
      </c>
      <c r="CQ1431" s="189">
        <f t="shared" si="918"/>
        <v>0.36870000000000003</v>
      </c>
      <c r="CR1431" s="189">
        <f t="shared" si="922"/>
        <v>3.687E-2</v>
      </c>
      <c r="CS1431" s="189">
        <f t="shared" si="922"/>
        <v>3.687E-2</v>
      </c>
      <c r="CT1431" s="189">
        <f t="shared" si="919"/>
        <v>1.8599999999999998E-2</v>
      </c>
      <c r="CU1431" s="189">
        <f t="shared" si="923"/>
        <v>1.8600000000000001E-3</v>
      </c>
      <c r="CV1431" s="189">
        <f t="shared" si="923"/>
        <v>1.8600000000000001E-3</v>
      </c>
      <c r="CW1431" s="189">
        <f t="shared" si="920"/>
        <v>2.9999999999999997E-4</v>
      </c>
      <c r="CX1431" s="189">
        <f t="shared" si="924"/>
        <v>3.0000000000000001E-5</v>
      </c>
      <c r="CY1431" s="189">
        <f t="shared" si="924"/>
        <v>3.0000000000000001E-5</v>
      </c>
      <c r="CZ1431" s="195">
        <f t="shared" si="925"/>
        <v>8.9366826620319824</v>
      </c>
      <c r="DA1431" s="195">
        <f t="shared" si="926"/>
        <v>277.63922767959372</v>
      </c>
      <c r="DB1431" s="195">
        <f t="shared" si="927"/>
        <v>3.0573267045889123</v>
      </c>
      <c r="DC1431" s="195">
        <f t="shared" si="928"/>
        <v>200.96888795983062</v>
      </c>
      <c r="DD1431" s="195">
        <f t="shared" si="929"/>
        <v>3.2533078402596933</v>
      </c>
      <c r="DE1431" s="195">
        <f t="shared" si="930"/>
        <v>188.3778842951431</v>
      </c>
      <c r="DF1431" s="195">
        <f t="shared" si="931"/>
        <v>682.23331714144797</v>
      </c>
    </row>
    <row r="1432" spans="89:110" x14ac:dyDescent="0.2">
      <c r="CK1432" s="189">
        <v>1430</v>
      </c>
      <c r="CL1432" s="190">
        <f>'Litter calculation'!G$30+CK1432</f>
        <v>44105</v>
      </c>
      <c r="CM1432" s="193">
        <f t="shared" si="921"/>
        <v>10</v>
      </c>
      <c r="CN1432" s="189">
        <f t="shared" si="915"/>
        <v>0.4</v>
      </c>
      <c r="CO1432" s="194">
        <f t="shared" si="916"/>
        <v>0.02</v>
      </c>
      <c r="CP1432" s="194">
        <f t="shared" si="917"/>
        <v>0.17499999999999999</v>
      </c>
      <c r="CQ1432" s="189">
        <f t="shared" si="918"/>
        <v>0.36870000000000003</v>
      </c>
      <c r="CR1432" s="189">
        <f t="shared" si="922"/>
        <v>3.687E-2</v>
      </c>
      <c r="CS1432" s="189">
        <f t="shared" si="922"/>
        <v>3.687E-2</v>
      </c>
      <c r="CT1432" s="189">
        <f t="shared" si="919"/>
        <v>1.8599999999999998E-2</v>
      </c>
      <c r="CU1432" s="189">
        <f t="shared" si="923"/>
        <v>1.8600000000000001E-3</v>
      </c>
      <c r="CV1432" s="189">
        <f t="shared" si="923"/>
        <v>1.8600000000000001E-3</v>
      </c>
      <c r="CW1432" s="189">
        <f t="shared" si="920"/>
        <v>2.9999999999999997E-4</v>
      </c>
      <c r="CX1432" s="189">
        <f t="shared" si="924"/>
        <v>3.0000000000000001E-5</v>
      </c>
      <c r="CY1432" s="189">
        <f t="shared" si="924"/>
        <v>3.0000000000000001E-5</v>
      </c>
      <c r="CZ1432" s="195">
        <f t="shared" si="925"/>
        <v>8.9194766919094697</v>
      </c>
      <c r="DA1432" s="195">
        <f t="shared" si="926"/>
        <v>277.80846840380582</v>
      </c>
      <c r="DB1432" s="195">
        <f t="shared" si="927"/>
        <v>3.0523827622047253</v>
      </c>
      <c r="DC1432" s="195">
        <f t="shared" si="928"/>
        <v>200.98212158362691</v>
      </c>
      <c r="DD1432" s="195">
        <f t="shared" si="929"/>
        <v>3.2537145617612397</v>
      </c>
      <c r="DE1432" s="195">
        <f t="shared" si="930"/>
        <v>188.54078079338345</v>
      </c>
      <c r="DF1432" s="195">
        <f t="shared" si="931"/>
        <v>682.5569447966916</v>
      </c>
    </row>
    <row r="1433" spans="89:110" x14ac:dyDescent="0.2">
      <c r="CK1433" s="189">
        <v>1431</v>
      </c>
      <c r="CL1433" s="190">
        <f>'Litter calculation'!G$30+CK1433</f>
        <v>44106</v>
      </c>
      <c r="CM1433" s="193">
        <f t="shared" si="921"/>
        <v>10</v>
      </c>
      <c r="CN1433" s="189">
        <f t="shared" si="915"/>
        <v>0.4</v>
      </c>
      <c r="CO1433" s="194">
        <f t="shared" si="916"/>
        <v>0.02</v>
      </c>
      <c r="CP1433" s="194">
        <f t="shared" si="917"/>
        <v>0.17499999999999999</v>
      </c>
      <c r="CQ1433" s="189">
        <f t="shared" si="918"/>
        <v>0.36870000000000003</v>
      </c>
      <c r="CR1433" s="189">
        <f t="shared" si="922"/>
        <v>3.687E-2</v>
      </c>
      <c r="CS1433" s="189">
        <f t="shared" si="922"/>
        <v>3.687E-2</v>
      </c>
      <c r="CT1433" s="189">
        <f t="shared" si="919"/>
        <v>1.8599999999999998E-2</v>
      </c>
      <c r="CU1433" s="189">
        <f t="shared" si="923"/>
        <v>1.8600000000000001E-3</v>
      </c>
      <c r="CV1433" s="189">
        <f t="shared" si="923"/>
        <v>1.8600000000000001E-3</v>
      </c>
      <c r="CW1433" s="189">
        <f t="shared" si="920"/>
        <v>2.9999999999999997E-4</v>
      </c>
      <c r="CX1433" s="189">
        <f t="shared" si="924"/>
        <v>3.0000000000000001E-5</v>
      </c>
      <c r="CY1433" s="189">
        <f t="shared" si="924"/>
        <v>3.0000000000000001E-5</v>
      </c>
      <c r="CZ1433" s="195">
        <f t="shared" si="925"/>
        <v>8.9025877949100245</v>
      </c>
      <c r="DA1433" s="195">
        <f t="shared" si="926"/>
        <v>277.97765836341574</v>
      </c>
      <c r="DB1433" s="195">
        <f t="shared" si="927"/>
        <v>3.0474480070066412</v>
      </c>
      <c r="DC1433" s="195">
        <f t="shared" si="928"/>
        <v>200.99535481042045</v>
      </c>
      <c r="DD1433" s="195">
        <f t="shared" si="929"/>
        <v>3.2541205274639045</v>
      </c>
      <c r="DE1433" s="195">
        <f t="shared" si="930"/>
        <v>188.70367240480215</v>
      </c>
      <c r="DF1433" s="195">
        <f t="shared" si="931"/>
        <v>682.88084190801897</v>
      </c>
    </row>
    <row r="1434" spans="89:110" x14ac:dyDescent="0.2">
      <c r="CK1434" s="189">
        <v>1432</v>
      </c>
      <c r="CL1434" s="190">
        <f>'Litter calculation'!G$30+CK1434</f>
        <v>44107</v>
      </c>
      <c r="CM1434" s="193">
        <f t="shared" si="921"/>
        <v>10</v>
      </c>
      <c r="CN1434" s="189">
        <f t="shared" si="915"/>
        <v>0.4</v>
      </c>
      <c r="CO1434" s="194">
        <f t="shared" si="916"/>
        <v>0.02</v>
      </c>
      <c r="CP1434" s="194">
        <f t="shared" si="917"/>
        <v>0.17499999999999999</v>
      </c>
      <c r="CQ1434" s="189">
        <f t="shared" si="918"/>
        <v>0.36870000000000003</v>
      </c>
      <c r="CR1434" s="189">
        <f t="shared" si="922"/>
        <v>3.687E-2</v>
      </c>
      <c r="CS1434" s="189">
        <f t="shared" si="922"/>
        <v>3.687E-2</v>
      </c>
      <c r="CT1434" s="189">
        <f t="shared" si="919"/>
        <v>1.8599999999999998E-2</v>
      </c>
      <c r="CU1434" s="189">
        <f t="shared" si="923"/>
        <v>1.8600000000000001E-3</v>
      </c>
      <c r="CV1434" s="189">
        <f t="shared" si="923"/>
        <v>1.8600000000000001E-3</v>
      </c>
      <c r="CW1434" s="189">
        <f t="shared" si="920"/>
        <v>2.9999999999999997E-4</v>
      </c>
      <c r="CX1434" s="189">
        <f t="shared" si="924"/>
        <v>3.0000000000000001E-5</v>
      </c>
      <c r="CY1434" s="189">
        <f t="shared" si="924"/>
        <v>3.0000000000000001E-5</v>
      </c>
      <c r="CZ1434" s="195">
        <f t="shared" si="925"/>
        <v>8.8860101279823915</v>
      </c>
      <c r="DA1434" s="195">
        <f t="shared" si="926"/>
        <v>278.14679757365053</v>
      </c>
      <c r="DB1434" s="195">
        <f t="shared" si="927"/>
        <v>3.0425224219223761</v>
      </c>
      <c r="DC1434" s="195">
        <f t="shared" si="928"/>
        <v>201.00858764022314</v>
      </c>
      <c r="DD1434" s="195">
        <f t="shared" si="929"/>
        <v>3.2545257387721662</v>
      </c>
      <c r="DE1434" s="195">
        <f t="shared" si="930"/>
        <v>188.86655912954581</v>
      </c>
      <c r="DF1434" s="195">
        <f t="shared" si="931"/>
        <v>683.20500263209647</v>
      </c>
    </row>
    <row r="1435" spans="89:110" x14ac:dyDescent="0.2">
      <c r="CK1435" s="189">
        <v>1433</v>
      </c>
      <c r="CL1435" s="190">
        <f>'Litter calculation'!G$30+CK1435</f>
        <v>44108</v>
      </c>
      <c r="CM1435" s="193">
        <f t="shared" si="921"/>
        <v>10</v>
      </c>
      <c r="CN1435" s="189">
        <f t="shared" si="915"/>
        <v>0.4</v>
      </c>
      <c r="CO1435" s="194">
        <f t="shared" si="916"/>
        <v>0.02</v>
      </c>
      <c r="CP1435" s="194">
        <f t="shared" si="917"/>
        <v>0.17499999999999999</v>
      </c>
      <c r="CQ1435" s="189">
        <f t="shared" si="918"/>
        <v>0.36870000000000003</v>
      </c>
      <c r="CR1435" s="189">
        <f t="shared" si="922"/>
        <v>3.687E-2</v>
      </c>
      <c r="CS1435" s="189">
        <f t="shared" si="922"/>
        <v>3.687E-2</v>
      </c>
      <c r="CT1435" s="189">
        <f t="shared" si="919"/>
        <v>1.8599999999999998E-2</v>
      </c>
      <c r="CU1435" s="189">
        <f t="shared" si="923"/>
        <v>1.8600000000000001E-3</v>
      </c>
      <c r="CV1435" s="189">
        <f t="shared" si="923"/>
        <v>1.8600000000000001E-3</v>
      </c>
      <c r="CW1435" s="189">
        <f t="shared" si="920"/>
        <v>2.9999999999999997E-4</v>
      </c>
      <c r="CX1435" s="189">
        <f t="shared" si="924"/>
        <v>3.0000000000000001E-5</v>
      </c>
      <c r="CY1435" s="189">
        <f t="shared" si="924"/>
        <v>3.0000000000000001E-5</v>
      </c>
      <c r="CZ1435" s="195">
        <f t="shared" si="925"/>
        <v>8.8697379557515692</v>
      </c>
      <c r="DA1435" s="195">
        <f t="shared" si="926"/>
        <v>278.3158860497328</v>
      </c>
      <c r="DB1435" s="195">
        <f t="shared" si="927"/>
        <v>3.0376059899113708</v>
      </c>
      <c r="DC1435" s="195">
        <f t="shared" si="928"/>
        <v>201.02182007304688</v>
      </c>
      <c r="DD1435" s="195">
        <f t="shared" si="929"/>
        <v>3.2549301970878948</v>
      </c>
      <c r="DE1435" s="195">
        <f t="shared" si="930"/>
        <v>189.02944096776102</v>
      </c>
      <c r="DF1435" s="195">
        <f t="shared" si="931"/>
        <v>683.5294212332916</v>
      </c>
    </row>
    <row r="1436" spans="89:110" x14ac:dyDescent="0.2">
      <c r="CK1436" s="189">
        <v>1434</v>
      </c>
      <c r="CL1436" s="190">
        <f>'Litter calculation'!G$30+CK1436</f>
        <v>44109</v>
      </c>
      <c r="CM1436" s="193">
        <f t="shared" si="921"/>
        <v>10</v>
      </c>
      <c r="CN1436" s="189">
        <f t="shared" si="915"/>
        <v>0.4</v>
      </c>
      <c r="CO1436" s="194">
        <f t="shared" si="916"/>
        <v>0.02</v>
      </c>
      <c r="CP1436" s="194">
        <f t="shared" si="917"/>
        <v>0.17499999999999999</v>
      </c>
      <c r="CQ1436" s="189">
        <f t="shared" si="918"/>
        <v>0.36870000000000003</v>
      </c>
      <c r="CR1436" s="189">
        <f t="shared" si="922"/>
        <v>3.687E-2</v>
      </c>
      <c r="CS1436" s="189">
        <f t="shared" si="922"/>
        <v>3.687E-2</v>
      </c>
      <c r="CT1436" s="189">
        <f t="shared" si="919"/>
        <v>1.8599999999999998E-2</v>
      </c>
      <c r="CU1436" s="189">
        <f t="shared" si="923"/>
        <v>1.8600000000000001E-3</v>
      </c>
      <c r="CV1436" s="189">
        <f t="shared" si="923"/>
        <v>1.8600000000000001E-3</v>
      </c>
      <c r="CW1436" s="189">
        <f t="shared" si="920"/>
        <v>2.9999999999999997E-4</v>
      </c>
      <c r="CX1436" s="189">
        <f t="shared" si="924"/>
        <v>3.0000000000000001E-5</v>
      </c>
      <c r="CY1436" s="189">
        <f t="shared" si="924"/>
        <v>3.0000000000000001E-5</v>
      </c>
      <c r="CZ1436" s="195">
        <f t="shared" si="925"/>
        <v>8.8537656485345533</v>
      </c>
      <c r="DA1436" s="195">
        <f t="shared" si="926"/>
        <v>278.48492380688043</v>
      </c>
      <c r="DB1436" s="195">
        <f t="shared" si="927"/>
        <v>3.0326986939647322</v>
      </c>
      <c r="DC1436" s="195">
        <f t="shared" si="928"/>
        <v>201.03505210890359</v>
      </c>
      <c r="DD1436" s="195">
        <f t="shared" si="929"/>
        <v>3.2553339038103544</v>
      </c>
      <c r="DE1436" s="195">
        <f t="shared" si="930"/>
        <v>189.19231791959439</v>
      </c>
      <c r="DF1436" s="195">
        <f t="shared" si="931"/>
        <v>683.85409208168801</v>
      </c>
    </row>
    <row r="1437" spans="89:110" x14ac:dyDescent="0.2">
      <c r="CK1437" s="189">
        <v>1435</v>
      </c>
      <c r="CL1437" s="190">
        <f>'Litter calculation'!G$30+CK1437</f>
        <v>44110</v>
      </c>
      <c r="CM1437" s="193">
        <f t="shared" si="921"/>
        <v>10</v>
      </c>
      <c r="CN1437" s="189">
        <f t="shared" si="915"/>
        <v>0.4</v>
      </c>
      <c r="CO1437" s="194">
        <f t="shared" si="916"/>
        <v>0.02</v>
      </c>
      <c r="CP1437" s="194">
        <f t="shared" si="917"/>
        <v>0.17499999999999999</v>
      </c>
      <c r="CQ1437" s="189">
        <f t="shared" si="918"/>
        <v>0.36870000000000003</v>
      </c>
      <c r="CR1437" s="189">
        <f t="shared" si="922"/>
        <v>3.687E-2</v>
      </c>
      <c r="CS1437" s="189">
        <f t="shared" si="922"/>
        <v>3.687E-2</v>
      </c>
      <c r="CT1437" s="189">
        <f t="shared" si="919"/>
        <v>1.8599999999999998E-2</v>
      </c>
      <c r="CU1437" s="189">
        <f t="shared" si="923"/>
        <v>1.8600000000000001E-3</v>
      </c>
      <c r="CV1437" s="189">
        <f t="shared" si="923"/>
        <v>1.8600000000000001E-3</v>
      </c>
      <c r="CW1437" s="189">
        <f t="shared" si="920"/>
        <v>2.9999999999999997E-4</v>
      </c>
      <c r="CX1437" s="189">
        <f t="shared" si="924"/>
        <v>3.0000000000000001E-5</v>
      </c>
      <c r="CY1437" s="189">
        <f t="shared" si="924"/>
        <v>3.0000000000000001E-5</v>
      </c>
      <c r="CZ1437" s="195">
        <f t="shared" si="925"/>
        <v>8.8380876803926292</v>
      </c>
      <c r="DA1437" s="195">
        <f t="shared" si="926"/>
        <v>278.65391086030684</v>
      </c>
      <c r="DB1437" s="195">
        <f t="shared" si="927"/>
        <v>3.0278005171051743</v>
      </c>
      <c r="DC1437" s="195">
        <f t="shared" si="928"/>
        <v>201.04828374780519</v>
      </c>
      <c r="DD1437" s="195">
        <f t="shared" si="929"/>
        <v>3.2557368603362096</v>
      </c>
      <c r="DE1437" s="195">
        <f t="shared" si="930"/>
        <v>189.35518998519248</v>
      </c>
      <c r="DF1437" s="195">
        <f t="shared" si="931"/>
        <v>684.17900965113847</v>
      </c>
    </row>
    <row r="1438" spans="89:110" x14ac:dyDescent="0.2">
      <c r="CK1438" s="189">
        <v>1436</v>
      </c>
      <c r="CL1438" s="190">
        <f>'Litter calculation'!G$30+CK1438</f>
        <v>44111</v>
      </c>
      <c r="CM1438" s="193">
        <f t="shared" si="921"/>
        <v>10</v>
      </c>
      <c r="CN1438" s="189">
        <f t="shared" si="915"/>
        <v>0.4</v>
      </c>
      <c r="CO1438" s="194">
        <f t="shared" si="916"/>
        <v>0.02</v>
      </c>
      <c r="CP1438" s="194">
        <f t="shared" si="917"/>
        <v>0.17499999999999999</v>
      </c>
      <c r="CQ1438" s="189">
        <f t="shared" si="918"/>
        <v>0.36870000000000003</v>
      </c>
      <c r="CR1438" s="189">
        <f t="shared" si="922"/>
        <v>3.687E-2</v>
      </c>
      <c r="CS1438" s="189">
        <f t="shared" si="922"/>
        <v>3.687E-2</v>
      </c>
      <c r="CT1438" s="189">
        <f t="shared" si="919"/>
        <v>1.8599999999999998E-2</v>
      </c>
      <c r="CU1438" s="189">
        <f t="shared" si="923"/>
        <v>1.8600000000000001E-3</v>
      </c>
      <c r="CV1438" s="189">
        <f t="shared" si="923"/>
        <v>1.8600000000000001E-3</v>
      </c>
      <c r="CW1438" s="189">
        <f t="shared" si="920"/>
        <v>2.9999999999999997E-4</v>
      </c>
      <c r="CX1438" s="189">
        <f t="shared" si="924"/>
        <v>3.0000000000000001E-5</v>
      </c>
      <c r="CY1438" s="189">
        <f t="shared" si="924"/>
        <v>3.0000000000000001E-5</v>
      </c>
      <c r="CZ1438" s="195">
        <f t="shared" si="925"/>
        <v>8.8226986272195642</v>
      </c>
      <c r="DA1438" s="195">
        <f t="shared" si="926"/>
        <v>278.82284722522087</v>
      </c>
      <c r="DB1438" s="195">
        <f t="shared" si="927"/>
        <v>3.0229114423869596</v>
      </c>
      <c r="DC1438" s="195">
        <f t="shared" si="928"/>
        <v>201.06151498976357</v>
      </c>
      <c r="DD1438" s="195">
        <f t="shared" si="929"/>
        <v>3.2561390680595288</v>
      </c>
      <c r="DE1438" s="195">
        <f t="shared" si="930"/>
        <v>189.5180571647019</v>
      </c>
      <c r="DF1438" s="195">
        <f t="shared" si="931"/>
        <v>684.50416851735235</v>
      </c>
    </row>
    <row r="1439" spans="89:110" x14ac:dyDescent="0.2">
      <c r="CK1439" s="189">
        <v>1437</v>
      </c>
      <c r="CL1439" s="190">
        <f>'Litter calculation'!G$30+CK1439</f>
        <v>44112</v>
      </c>
      <c r="CM1439" s="193">
        <f t="shared" si="921"/>
        <v>10</v>
      </c>
      <c r="CN1439" s="189">
        <f t="shared" si="915"/>
        <v>0.4</v>
      </c>
      <c r="CO1439" s="194">
        <f t="shared" si="916"/>
        <v>0.02</v>
      </c>
      <c r="CP1439" s="194">
        <f t="shared" si="917"/>
        <v>0.17499999999999999</v>
      </c>
      <c r="CQ1439" s="189">
        <f t="shared" si="918"/>
        <v>0.36870000000000003</v>
      </c>
      <c r="CR1439" s="189">
        <f t="shared" si="922"/>
        <v>3.687E-2</v>
      </c>
      <c r="CS1439" s="189">
        <f t="shared" si="922"/>
        <v>3.687E-2</v>
      </c>
      <c r="CT1439" s="189">
        <f t="shared" si="919"/>
        <v>1.8599999999999998E-2</v>
      </c>
      <c r="CU1439" s="189">
        <f t="shared" si="923"/>
        <v>1.8600000000000001E-3</v>
      </c>
      <c r="CV1439" s="189">
        <f t="shared" si="923"/>
        <v>1.8600000000000001E-3</v>
      </c>
      <c r="CW1439" s="189">
        <f t="shared" si="920"/>
        <v>2.9999999999999997E-4</v>
      </c>
      <c r="CX1439" s="189">
        <f t="shared" si="924"/>
        <v>3.0000000000000001E-5</v>
      </c>
      <c r="CY1439" s="189">
        <f t="shared" si="924"/>
        <v>3.0000000000000001E-5</v>
      </c>
      <c r="CZ1439" s="195">
        <f t="shared" si="925"/>
        <v>8.8075931648650307</v>
      </c>
      <c r="DA1439" s="195">
        <f t="shared" si="926"/>
        <v>278.99173291682683</v>
      </c>
      <c r="DB1439" s="195">
        <f t="shared" si="927"/>
        <v>3.0180314528958401</v>
      </c>
      <c r="DC1439" s="195">
        <f t="shared" si="928"/>
        <v>201.07474583479063</v>
      </c>
      <c r="DD1439" s="195">
        <f t="shared" si="929"/>
        <v>3.2565405283717905</v>
      </c>
      <c r="DE1439" s="195">
        <f t="shared" si="930"/>
        <v>189.68091945826922</v>
      </c>
      <c r="DF1439" s="195">
        <f t="shared" si="931"/>
        <v>684.82956335601932</v>
      </c>
    </row>
    <row r="1440" spans="89:110" x14ac:dyDescent="0.2">
      <c r="CK1440" s="189">
        <v>1438</v>
      </c>
      <c r="CL1440" s="190">
        <f>'Litter calculation'!G$30+CK1440</f>
        <v>44113</v>
      </c>
      <c r="CM1440" s="193">
        <f t="shared" si="921"/>
        <v>10</v>
      </c>
      <c r="CN1440" s="189">
        <f t="shared" si="915"/>
        <v>0.4</v>
      </c>
      <c r="CO1440" s="194">
        <f t="shared" si="916"/>
        <v>0.02</v>
      </c>
      <c r="CP1440" s="194">
        <f t="shared" si="917"/>
        <v>0.17499999999999999</v>
      </c>
      <c r="CQ1440" s="189">
        <f t="shared" si="918"/>
        <v>0.36870000000000003</v>
      </c>
      <c r="CR1440" s="189">
        <f t="shared" si="922"/>
        <v>3.687E-2</v>
      </c>
      <c r="CS1440" s="189">
        <f t="shared" si="922"/>
        <v>3.687E-2</v>
      </c>
      <c r="CT1440" s="189">
        <f t="shared" si="919"/>
        <v>1.8599999999999998E-2</v>
      </c>
      <c r="CU1440" s="189">
        <f t="shared" si="923"/>
        <v>1.8600000000000001E-3</v>
      </c>
      <c r="CV1440" s="189">
        <f t="shared" si="923"/>
        <v>1.8600000000000001E-3</v>
      </c>
      <c r="CW1440" s="189">
        <f t="shared" si="920"/>
        <v>2.9999999999999997E-4</v>
      </c>
      <c r="CX1440" s="189">
        <f t="shared" si="924"/>
        <v>3.0000000000000001E-5</v>
      </c>
      <c r="CY1440" s="189">
        <f t="shared" si="924"/>
        <v>3.0000000000000001E-5</v>
      </c>
      <c r="CZ1440" s="195">
        <f t="shared" si="925"/>
        <v>8.7927660672926073</v>
      </c>
      <c r="DA1440" s="195">
        <f t="shared" si="926"/>
        <v>279.16056795032443</v>
      </c>
      <c r="DB1440" s="195">
        <f t="shared" si="927"/>
        <v>3.0131605317489996</v>
      </c>
      <c r="DC1440" s="195">
        <f t="shared" si="928"/>
        <v>201.08797628289832</v>
      </c>
      <c r="DD1440" s="195">
        <f t="shared" si="929"/>
        <v>3.2569412426618869</v>
      </c>
      <c r="DE1440" s="195">
        <f t="shared" si="930"/>
        <v>189.84377686604103</v>
      </c>
      <c r="DF1440" s="195">
        <f t="shared" si="931"/>
        <v>685.15518894096726</v>
      </c>
    </row>
    <row r="1441" spans="89:110" x14ac:dyDescent="0.2">
      <c r="CK1441" s="189">
        <v>1439</v>
      </c>
      <c r="CL1441" s="190">
        <f>'Litter calculation'!G$30+CK1441</f>
        <v>44114</v>
      </c>
      <c r="CM1441" s="193">
        <f t="shared" si="921"/>
        <v>10</v>
      </c>
      <c r="CN1441" s="189">
        <f t="shared" si="915"/>
        <v>0.4</v>
      </c>
      <c r="CO1441" s="194">
        <f t="shared" si="916"/>
        <v>0.02</v>
      </c>
      <c r="CP1441" s="194">
        <f t="shared" si="917"/>
        <v>0.17499999999999999</v>
      </c>
      <c r="CQ1441" s="189">
        <f t="shared" si="918"/>
        <v>0.36870000000000003</v>
      </c>
      <c r="CR1441" s="189">
        <f t="shared" si="922"/>
        <v>3.687E-2</v>
      </c>
      <c r="CS1441" s="189">
        <f t="shared" si="922"/>
        <v>3.687E-2</v>
      </c>
      <c r="CT1441" s="189">
        <f t="shared" si="919"/>
        <v>1.8599999999999998E-2</v>
      </c>
      <c r="CU1441" s="189">
        <f t="shared" si="923"/>
        <v>1.8600000000000001E-3</v>
      </c>
      <c r="CV1441" s="189">
        <f t="shared" si="923"/>
        <v>1.8600000000000001E-3</v>
      </c>
      <c r="CW1441" s="189">
        <f t="shared" si="920"/>
        <v>2.9999999999999997E-4</v>
      </c>
      <c r="CX1441" s="189">
        <f t="shared" si="924"/>
        <v>3.0000000000000001E-5</v>
      </c>
      <c r="CY1441" s="189">
        <f t="shared" si="924"/>
        <v>3.0000000000000001E-5</v>
      </c>
      <c r="CZ1441" s="195">
        <f t="shared" si="925"/>
        <v>8.7782122047717301</v>
      </c>
      <c r="DA1441" s="195">
        <f t="shared" si="926"/>
        <v>279.32935234090877</v>
      </c>
      <c r="DB1441" s="195">
        <f t="shared" si="927"/>
        <v>3.0082986620949943</v>
      </c>
      <c r="DC1441" s="195">
        <f t="shared" si="928"/>
        <v>201.10120633409852</v>
      </c>
      <c r="DD1441" s="195">
        <f t="shared" si="929"/>
        <v>3.2573412123161298</v>
      </c>
      <c r="DE1441" s="195">
        <f t="shared" si="930"/>
        <v>190.00662938816387</v>
      </c>
      <c r="DF1441" s="195">
        <f t="shared" si="931"/>
        <v>685.481040142354</v>
      </c>
    </row>
    <row r="1442" spans="89:110" x14ac:dyDescent="0.2">
      <c r="CK1442" s="189">
        <v>1440</v>
      </c>
      <c r="CL1442" s="190">
        <f>'Litter calculation'!G$30+CK1442</f>
        <v>44115</v>
      </c>
      <c r="CM1442" s="193">
        <f t="shared" si="921"/>
        <v>10</v>
      </c>
      <c r="CN1442" s="189">
        <f t="shared" si="915"/>
        <v>0.4</v>
      </c>
      <c r="CO1442" s="194">
        <f t="shared" si="916"/>
        <v>0.02</v>
      </c>
      <c r="CP1442" s="194">
        <f t="shared" si="917"/>
        <v>0.17499999999999999</v>
      </c>
      <c r="CQ1442" s="189">
        <f t="shared" si="918"/>
        <v>0.36870000000000003</v>
      </c>
      <c r="CR1442" s="189">
        <f t="shared" si="922"/>
        <v>3.687E-2</v>
      </c>
      <c r="CS1442" s="189">
        <f t="shared" si="922"/>
        <v>3.687E-2</v>
      </c>
      <c r="CT1442" s="189">
        <f t="shared" si="919"/>
        <v>1.8599999999999998E-2</v>
      </c>
      <c r="CU1442" s="189">
        <f t="shared" si="923"/>
        <v>1.8600000000000001E-3</v>
      </c>
      <c r="CV1442" s="189">
        <f t="shared" si="923"/>
        <v>1.8600000000000001E-3</v>
      </c>
      <c r="CW1442" s="189">
        <f t="shared" si="920"/>
        <v>2.9999999999999997E-4</v>
      </c>
      <c r="CX1442" s="189">
        <f t="shared" si="924"/>
        <v>3.0000000000000001E-5</v>
      </c>
      <c r="CY1442" s="189">
        <f t="shared" si="924"/>
        <v>3.0000000000000001E-5</v>
      </c>
      <c r="CZ1442" s="195">
        <f t="shared" si="925"/>
        <v>8.7639265421029595</v>
      </c>
      <c r="DA1442" s="195">
        <f t="shared" si="926"/>
        <v>279.49808610377045</v>
      </c>
      <c r="DB1442" s="195">
        <f t="shared" si="927"/>
        <v>3.003445827113695</v>
      </c>
      <c r="DC1442" s="195">
        <f t="shared" si="928"/>
        <v>201.11443598840313</v>
      </c>
      <c r="DD1442" s="195">
        <f t="shared" si="929"/>
        <v>3.2577404387182547</v>
      </c>
      <c r="DE1442" s="195">
        <f t="shared" si="930"/>
        <v>190.16947702478436</v>
      </c>
      <c r="DF1442" s="195">
        <f t="shared" si="931"/>
        <v>685.80711192489287</v>
      </c>
    </row>
    <row r="1443" spans="89:110" x14ac:dyDescent="0.2">
      <c r="CK1443" s="189">
        <v>1441</v>
      </c>
      <c r="CL1443" s="190">
        <f>'Litter calculation'!G$30+CK1443</f>
        <v>44116</v>
      </c>
      <c r="CM1443" s="193">
        <f t="shared" si="921"/>
        <v>10</v>
      </c>
      <c r="CN1443" s="189">
        <f t="shared" si="915"/>
        <v>0.4</v>
      </c>
      <c r="CO1443" s="194">
        <f t="shared" si="916"/>
        <v>0.02</v>
      </c>
      <c r="CP1443" s="194">
        <f t="shared" si="917"/>
        <v>0.17499999999999999</v>
      </c>
      <c r="CQ1443" s="189">
        <f t="shared" si="918"/>
        <v>0.36870000000000003</v>
      </c>
      <c r="CR1443" s="189">
        <f t="shared" ref="CR1443:CS1463" si="932">IF($CM1443=12,$D$50,IF($CM1443&lt;=2,$D$50,IF($CM1443&lt;=5,$D$52,IF($CM1443&lt;=8,$D$54,$D$56))))</f>
        <v>3.687E-2</v>
      </c>
      <c r="CS1443" s="189">
        <f t="shared" si="932"/>
        <v>3.687E-2</v>
      </c>
      <c r="CT1443" s="189">
        <f t="shared" si="919"/>
        <v>1.8599999999999998E-2</v>
      </c>
      <c r="CU1443" s="189">
        <f t="shared" ref="CU1443:CV1463" si="933">IF($CM1443=12,$D$58,IF($CM1443&lt;=2,$D$58,IF($CM1443&lt;=5,$D$60,IF($CM1443&lt;=8,$D$62,$D$64))))</f>
        <v>1.8600000000000001E-3</v>
      </c>
      <c r="CV1443" s="189">
        <f t="shared" si="933"/>
        <v>1.8600000000000001E-3</v>
      </c>
      <c r="CW1443" s="189">
        <f t="shared" si="920"/>
        <v>2.9999999999999997E-4</v>
      </c>
      <c r="CX1443" s="189">
        <f t="shared" ref="CX1443:CY1463" si="934">IF($CM1443=12,$D$66,IF($CM1443&lt;=2,$D$66,IF($CM1443&lt;=5,$D$68,IF($CM1443&lt;=8,$D$70,$D$72))))</f>
        <v>3.0000000000000001E-5</v>
      </c>
      <c r="CY1443" s="189">
        <f t="shared" si="934"/>
        <v>3.0000000000000001E-5</v>
      </c>
      <c r="CZ1443" s="195">
        <f t="shared" si="925"/>
        <v>8.7499041368759514</v>
      </c>
      <c r="DA1443" s="195">
        <f t="shared" si="926"/>
        <v>279.66676925409553</v>
      </c>
      <c r="DB1443" s="195">
        <f t="shared" si="927"/>
        <v>2.9986020100162292</v>
      </c>
      <c r="DC1443" s="195">
        <f t="shared" si="928"/>
        <v>201.12766524582406</v>
      </c>
      <c r="DD1443" s="195">
        <f t="shared" si="929"/>
        <v>3.2581389232494256</v>
      </c>
      <c r="DE1443" s="195">
        <f t="shared" si="930"/>
        <v>190.33231977604902</v>
      </c>
      <c r="DF1443" s="195">
        <f t="shared" si="931"/>
        <v>686.1333993461102</v>
      </c>
    </row>
    <row r="1444" spans="89:110" x14ac:dyDescent="0.2">
      <c r="CK1444" s="189">
        <v>1442</v>
      </c>
      <c r="CL1444" s="190">
        <f>'Litter calculation'!G$30+CK1444</f>
        <v>44117</v>
      </c>
      <c r="CM1444" s="193">
        <f t="shared" si="921"/>
        <v>10</v>
      </c>
      <c r="CN1444" s="189">
        <f t="shared" si="915"/>
        <v>0.4</v>
      </c>
      <c r="CO1444" s="194">
        <f t="shared" si="916"/>
        <v>0.02</v>
      </c>
      <c r="CP1444" s="194">
        <f t="shared" si="917"/>
        <v>0.17499999999999999</v>
      </c>
      <c r="CQ1444" s="189">
        <f t="shared" si="918"/>
        <v>0.36870000000000003</v>
      </c>
      <c r="CR1444" s="189">
        <f t="shared" si="932"/>
        <v>3.687E-2</v>
      </c>
      <c r="CS1444" s="189">
        <f t="shared" si="932"/>
        <v>3.687E-2</v>
      </c>
      <c r="CT1444" s="189">
        <f t="shared" si="919"/>
        <v>1.8599999999999998E-2</v>
      </c>
      <c r="CU1444" s="189">
        <f t="shared" si="933"/>
        <v>1.8600000000000001E-3</v>
      </c>
      <c r="CV1444" s="189">
        <f t="shared" si="933"/>
        <v>1.8600000000000001E-3</v>
      </c>
      <c r="CW1444" s="189">
        <f t="shared" si="920"/>
        <v>2.9999999999999997E-4</v>
      </c>
      <c r="CX1444" s="189">
        <f t="shared" si="934"/>
        <v>3.0000000000000001E-5</v>
      </c>
      <c r="CY1444" s="189">
        <f t="shared" si="934"/>
        <v>3.0000000000000001E-5</v>
      </c>
      <c r="CZ1444" s="195">
        <f t="shared" si="925"/>
        <v>8.7361401377595325</v>
      </c>
      <c r="DA1444" s="195">
        <f t="shared" si="926"/>
        <v>279.83540180706552</v>
      </c>
      <c r="DB1444" s="195">
        <f t="shared" si="927"/>
        <v>2.9937671940449224</v>
      </c>
      <c r="DC1444" s="195">
        <f t="shared" si="928"/>
        <v>201.14089410637322</v>
      </c>
      <c r="DD1444" s="195">
        <f t="shared" si="929"/>
        <v>3.2585366672882397</v>
      </c>
      <c r="DE1444" s="195">
        <f t="shared" si="930"/>
        <v>190.4951576421044</v>
      </c>
      <c r="DF1444" s="195">
        <f t="shared" si="931"/>
        <v>686.45989755463597</v>
      </c>
    </row>
    <row r="1445" spans="89:110" x14ac:dyDescent="0.2">
      <c r="CK1445" s="189">
        <v>1443</v>
      </c>
      <c r="CL1445" s="190">
        <f>'Litter calculation'!G$30+CK1445</f>
        <v>44118</v>
      </c>
      <c r="CM1445" s="193">
        <f t="shared" si="921"/>
        <v>10</v>
      </c>
      <c r="CN1445" s="189">
        <f t="shared" si="915"/>
        <v>0.4</v>
      </c>
      <c r="CO1445" s="194">
        <f t="shared" si="916"/>
        <v>0.02</v>
      </c>
      <c r="CP1445" s="194">
        <f t="shared" si="917"/>
        <v>0.17499999999999999</v>
      </c>
      <c r="CQ1445" s="189">
        <f t="shared" si="918"/>
        <v>0.36870000000000003</v>
      </c>
      <c r="CR1445" s="189">
        <f t="shared" si="932"/>
        <v>3.687E-2</v>
      </c>
      <c r="CS1445" s="189">
        <f t="shared" si="932"/>
        <v>3.687E-2</v>
      </c>
      <c r="CT1445" s="189">
        <f t="shared" si="919"/>
        <v>1.8599999999999998E-2</v>
      </c>
      <c r="CU1445" s="189">
        <f t="shared" si="933"/>
        <v>1.8600000000000001E-3</v>
      </c>
      <c r="CV1445" s="189">
        <f t="shared" si="933"/>
        <v>1.8600000000000001E-3</v>
      </c>
      <c r="CW1445" s="189">
        <f t="shared" si="920"/>
        <v>2.9999999999999997E-4</v>
      </c>
      <c r="CX1445" s="189">
        <f t="shared" si="934"/>
        <v>3.0000000000000001E-5</v>
      </c>
      <c r="CY1445" s="189">
        <f t="shared" si="934"/>
        <v>3.0000000000000001E-5</v>
      </c>
      <c r="CZ1445" s="195">
        <f t="shared" si="925"/>
        <v>8.7226297828232831</v>
      </c>
      <c r="DA1445" s="195">
        <f t="shared" si="926"/>
        <v>280.00398377785734</v>
      </c>
      <c r="DB1445" s="195">
        <f t="shared" si="927"/>
        <v>2.9889413624732404</v>
      </c>
      <c r="DC1445" s="195">
        <f t="shared" si="928"/>
        <v>201.15412257006253</v>
      </c>
      <c r="DD1445" s="195">
        <f t="shared" si="929"/>
        <v>3.2589336722107327</v>
      </c>
      <c r="DE1445" s="195">
        <f t="shared" si="930"/>
        <v>190.65799062309711</v>
      </c>
      <c r="DF1445" s="195">
        <f t="shared" si="931"/>
        <v>686.78660178852419</v>
      </c>
    </row>
    <row r="1446" spans="89:110" x14ac:dyDescent="0.2">
      <c r="CK1446" s="189">
        <v>1444</v>
      </c>
      <c r="CL1446" s="190">
        <f>'Litter calculation'!G$30+CK1446</f>
        <v>44119</v>
      </c>
      <c r="CM1446" s="193">
        <f t="shared" si="921"/>
        <v>10</v>
      </c>
      <c r="CN1446" s="189">
        <f t="shared" si="915"/>
        <v>0.4</v>
      </c>
      <c r="CO1446" s="194">
        <f t="shared" si="916"/>
        <v>0.02</v>
      </c>
      <c r="CP1446" s="194">
        <f t="shared" si="917"/>
        <v>0.17499999999999999</v>
      </c>
      <c r="CQ1446" s="189">
        <f t="shared" si="918"/>
        <v>0.36870000000000003</v>
      </c>
      <c r="CR1446" s="189">
        <f t="shared" si="932"/>
        <v>3.687E-2</v>
      </c>
      <c r="CS1446" s="189">
        <f t="shared" si="932"/>
        <v>3.687E-2</v>
      </c>
      <c r="CT1446" s="189">
        <f t="shared" si="919"/>
        <v>1.8599999999999998E-2</v>
      </c>
      <c r="CU1446" s="189">
        <f t="shared" si="933"/>
        <v>1.8600000000000001E-3</v>
      </c>
      <c r="CV1446" s="189">
        <f t="shared" si="933"/>
        <v>1.8600000000000001E-3</v>
      </c>
      <c r="CW1446" s="189">
        <f t="shared" si="920"/>
        <v>2.9999999999999997E-4</v>
      </c>
      <c r="CX1446" s="189">
        <f t="shared" si="934"/>
        <v>3.0000000000000001E-5</v>
      </c>
      <c r="CY1446" s="189">
        <f t="shared" si="934"/>
        <v>3.0000000000000001E-5</v>
      </c>
      <c r="CZ1446" s="195">
        <f t="shared" si="925"/>
        <v>8.7093683978900565</v>
      </c>
      <c r="DA1446" s="195">
        <f t="shared" si="926"/>
        <v>280.17251518164335</v>
      </c>
      <c r="DB1446" s="195">
        <f t="shared" si="927"/>
        <v>2.9841244986057314</v>
      </c>
      <c r="DC1446" s="195">
        <f t="shared" si="928"/>
        <v>201.16735063690388</v>
      </c>
      <c r="DD1446" s="195">
        <f t="shared" si="929"/>
        <v>3.2593299393903838</v>
      </c>
      <c r="DE1446" s="195">
        <f t="shared" si="930"/>
        <v>190.82081871917364</v>
      </c>
      <c r="DF1446" s="195">
        <f t="shared" si="931"/>
        <v>687.11350737360704</v>
      </c>
    </row>
    <row r="1447" spans="89:110" x14ac:dyDescent="0.2">
      <c r="CK1447" s="189">
        <v>1445</v>
      </c>
      <c r="CL1447" s="190">
        <f>'Litter calculation'!G$30+CK1447</f>
        <v>44120</v>
      </c>
      <c r="CM1447" s="193">
        <f t="shared" si="921"/>
        <v>10</v>
      </c>
      <c r="CN1447" s="189">
        <f t="shared" si="915"/>
        <v>0.4</v>
      </c>
      <c r="CO1447" s="194">
        <f t="shared" si="916"/>
        <v>0.02</v>
      </c>
      <c r="CP1447" s="194">
        <f t="shared" si="917"/>
        <v>0.17499999999999999</v>
      </c>
      <c r="CQ1447" s="189">
        <f t="shared" si="918"/>
        <v>0.36870000000000003</v>
      </c>
      <c r="CR1447" s="189">
        <f t="shared" si="932"/>
        <v>3.687E-2</v>
      </c>
      <c r="CS1447" s="189">
        <f t="shared" si="932"/>
        <v>3.687E-2</v>
      </c>
      <c r="CT1447" s="189">
        <f t="shared" si="919"/>
        <v>1.8599999999999998E-2</v>
      </c>
      <c r="CU1447" s="189">
        <f t="shared" si="933"/>
        <v>1.8600000000000001E-3</v>
      </c>
      <c r="CV1447" s="189">
        <f t="shared" si="933"/>
        <v>1.8600000000000001E-3</v>
      </c>
      <c r="CW1447" s="189">
        <f t="shared" si="920"/>
        <v>2.9999999999999997E-4</v>
      </c>
      <c r="CX1447" s="189">
        <f t="shared" si="934"/>
        <v>3.0000000000000001E-5</v>
      </c>
      <c r="CY1447" s="189">
        <f t="shared" si="934"/>
        <v>3.0000000000000001E-5</v>
      </c>
      <c r="CZ1447" s="195">
        <f t="shared" si="925"/>
        <v>8.6963513949188496</v>
      </c>
      <c r="DA1447" s="195">
        <f t="shared" si="926"/>
        <v>280.34099603359135</v>
      </c>
      <c r="DB1447" s="195">
        <f t="shared" si="927"/>
        <v>2.9793165857779682</v>
      </c>
      <c r="DC1447" s="195">
        <f t="shared" si="928"/>
        <v>201.18057830690915</v>
      </c>
      <c r="DD1447" s="195">
        <f t="shared" si="929"/>
        <v>3.2597254701981186</v>
      </c>
      <c r="DE1447" s="195">
        <f t="shared" si="930"/>
        <v>190.98364193048056</v>
      </c>
      <c r="DF1447" s="195">
        <f t="shared" si="931"/>
        <v>687.44060972187606</v>
      </c>
    </row>
    <row r="1448" spans="89:110" x14ac:dyDescent="0.2">
      <c r="CK1448" s="189">
        <v>1446</v>
      </c>
      <c r="CL1448" s="190">
        <f>'Litter calculation'!G$30+CK1448</f>
        <v>44121</v>
      </c>
      <c r="CM1448" s="193">
        <f t="shared" si="921"/>
        <v>10</v>
      </c>
      <c r="CN1448" s="189">
        <f t="shared" si="915"/>
        <v>0.4</v>
      </c>
      <c r="CO1448" s="194">
        <f t="shared" si="916"/>
        <v>0.02</v>
      </c>
      <c r="CP1448" s="194">
        <f t="shared" si="917"/>
        <v>0.17499999999999999</v>
      </c>
      <c r="CQ1448" s="189">
        <f t="shared" si="918"/>
        <v>0.36870000000000003</v>
      </c>
      <c r="CR1448" s="189">
        <f t="shared" si="932"/>
        <v>3.687E-2</v>
      </c>
      <c r="CS1448" s="189">
        <f t="shared" si="932"/>
        <v>3.687E-2</v>
      </c>
      <c r="CT1448" s="189">
        <f t="shared" si="919"/>
        <v>1.8599999999999998E-2</v>
      </c>
      <c r="CU1448" s="189">
        <f t="shared" si="933"/>
        <v>1.8600000000000001E-3</v>
      </c>
      <c r="CV1448" s="189">
        <f t="shared" si="933"/>
        <v>1.8600000000000001E-3</v>
      </c>
      <c r="CW1448" s="189">
        <f t="shared" si="920"/>
        <v>2.9999999999999997E-4</v>
      </c>
      <c r="CX1448" s="189">
        <f t="shared" si="934"/>
        <v>3.0000000000000001E-5</v>
      </c>
      <c r="CY1448" s="189">
        <f t="shared" si="934"/>
        <v>3.0000000000000001E-5</v>
      </c>
      <c r="CZ1448" s="195">
        <f t="shared" si="925"/>
        <v>8.6835742704174805</v>
      </c>
      <c r="DA1448" s="195">
        <f t="shared" si="926"/>
        <v>280.50942634886468</v>
      </c>
      <c r="DB1448" s="195">
        <f t="shared" si="927"/>
        <v>2.9745176073564914</v>
      </c>
      <c r="DC1448" s="195">
        <f t="shared" si="928"/>
        <v>201.1938055800903</v>
      </c>
      <c r="DD1448" s="195">
        <f t="shared" si="929"/>
        <v>3.2601202660023163</v>
      </c>
      <c r="DE1448" s="195">
        <f t="shared" si="930"/>
        <v>191.14646025716442</v>
      </c>
      <c r="DF1448" s="195">
        <f t="shared" si="931"/>
        <v>687.76790432989571</v>
      </c>
    </row>
    <row r="1449" spans="89:110" x14ac:dyDescent="0.2">
      <c r="CK1449" s="189">
        <v>1447</v>
      </c>
      <c r="CL1449" s="190">
        <f>'Litter calculation'!G$30+CK1449</f>
        <v>44122</v>
      </c>
      <c r="CM1449" s="193">
        <f t="shared" si="921"/>
        <v>10</v>
      </c>
      <c r="CN1449" s="189">
        <f t="shared" si="915"/>
        <v>0.4</v>
      </c>
      <c r="CO1449" s="194">
        <f t="shared" si="916"/>
        <v>0.02</v>
      </c>
      <c r="CP1449" s="194">
        <f t="shared" si="917"/>
        <v>0.17499999999999999</v>
      </c>
      <c r="CQ1449" s="189">
        <f t="shared" si="918"/>
        <v>0.36870000000000003</v>
      </c>
      <c r="CR1449" s="189">
        <f t="shared" si="932"/>
        <v>3.687E-2</v>
      </c>
      <c r="CS1449" s="189">
        <f t="shared" si="932"/>
        <v>3.687E-2</v>
      </c>
      <c r="CT1449" s="189">
        <f t="shared" si="919"/>
        <v>1.8599999999999998E-2</v>
      </c>
      <c r="CU1449" s="189">
        <f t="shared" si="933"/>
        <v>1.8600000000000001E-3</v>
      </c>
      <c r="CV1449" s="189">
        <f t="shared" si="933"/>
        <v>1.8600000000000001E-3</v>
      </c>
      <c r="CW1449" s="189">
        <f t="shared" si="920"/>
        <v>2.9999999999999997E-4</v>
      </c>
      <c r="CX1449" s="189">
        <f t="shared" si="934"/>
        <v>3.0000000000000001E-5</v>
      </c>
      <c r="CY1449" s="189">
        <f t="shared" si="934"/>
        <v>3.0000000000000001E-5</v>
      </c>
      <c r="CZ1449" s="195">
        <f t="shared" si="925"/>
        <v>8.6710326038845178</v>
      </c>
      <c r="DA1449" s="195">
        <f t="shared" si="926"/>
        <v>280.67780614262199</v>
      </c>
      <c r="DB1449" s="195">
        <f t="shared" si="927"/>
        <v>2.9697275467387501</v>
      </c>
      <c r="DC1449" s="195">
        <f t="shared" si="928"/>
        <v>201.20703245645919</v>
      </c>
      <c r="DD1449" s="195">
        <f t="shared" si="929"/>
        <v>3.2605143281688127</v>
      </c>
      <c r="DE1449" s="195">
        <f t="shared" si="930"/>
        <v>191.30927369937174</v>
      </c>
      <c r="DF1449" s="195">
        <f t="shared" si="931"/>
        <v>688.09538677724493</v>
      </c>
    </row>
    <row r="1450" spans="89:110" x14ac:dyDescent="0.2">
      <c r="CK1450" s="189">
        <v>1448</v>
      </c>
      <c r="CL1450" s="190">
        <f>'Litter calculation'!G$30+CK1450</f>
        <v>44123</v>
      </c>
      <c r="CM1450" s="193">
        <f t="shared" si="921"/>
        <v>10</v>
      </c>
      <c r="CN1450" s="189">
        <f t="shared" si="915"/>
        <v>0.4</v>
      </c>
      <c r="CO1450" s="194">
        <f t="shared" si="916"/>
        <v>0.02</v>
      </c>
      <c r="CP1450" s="194">
        <f t="shared" si="917"/>
        <v>0.17499999999999999</v>
      </c>
      <c r="CQ1450" s="189">
        <f t="shared" si="918"/>
        <v>0.36870000000000003</v>
      </c>
      <c r="CR1450" s="189">
        <f t="shared" si="932"/>
        <v>3.687E-2</v>
      </c>
      <c r="CS1450" s="189">
        <f t="shared" si="932"/>
        <v>3.687E-2</v>
      </c>
      <c r="CT1450" s="189">
        <f t="shared" si="919"/>
        <v>1.8599999999999998E-2</v>
      </c>
      <c r="CU1450" s="189">
        <f t="shared" si="933"/>
        <v>1.8600000000000001E-3</v>
      </c>
      <c r="CV1450" s="189">
        <f t="shared" si="933"/>
        <v>1.8600000000000001E-3</v>
      </c>
      <c r="CW1450" s="189">
        <f t="shared" si="920"/>
        <v>2.9999999999999997E-4</v>
      </c>
      <c r="CX1450" s="189">
        <f t="shared" si="934"/>
        <v>3.0000000000000001E-5</v>
      </c>
      <c r="CY1450" s="189">
        <f t="shared" si="934"/>
        <v>3.0000000000000001E-5</v>
      </c>
      <c r="CZ1450" s="195">
        <f t="shared" si="925"/>
        <v>8.6587220562799132</v>
      </c>
      <c r="DA1450" s="195">
        <f t="shared" si="926"/>
        <v>280.84613543001751</v>
      </c>
      <c r="DB1450" s="195">
        <f t="shared" si="927"/>
        <v>2.9649463873530455</v>
      </c>
      <c r="DC1450" s="195">
        <f t="shared" si="928"/>
        <v>201.22025893602773</v>
      </c>
      <c r="DD1450" s="195">
        <f t="shared" si="929"/>
        <v>3.2609076580609058</v>
      </c>
      <c r="DE1450" s="195">
        <f t="shared" si="930"/>
        <v>191.47208225724907</v>
      </c>
      <c r="DF1450" s="195">
        <f t="shared" si="931"/>
        <v>688.42305272498811</v>
      </c>
    </row>
    <row r="1451" spans="89:110" x14ac:dyDescent="0.2">
      <c r="CK1451" s="189">
        <v>1449</v>
      </c>
      <c r="CL1451" s="190">
        <f>'Litter calculation'!G$30+CK1451</f>
        <v>44124</v>
      </c>
      <c r="CM1451" s="193">
        <f t="shared" si="921"/>
        <v>10</v>
      </c>
      <c r="CN1451" s="189">
        <f t="shared" si="915"/>
        <v>0.4</v>
      </c>
      <c r="CO1451" s="194">
        <f t="shared" si="916"/>
        <v>0.02</v>
      </c>
      <c r="CP1451" s="194">
        <f t="shared" si="917"/>
        <v>0.17499999999999999</v>
      </c>
      <c r="CQ1451" s="189">
        <f t="shared" si="918"/>
        <v>0.36870000000000003</v>
      </c>
      <c r="CR1451" s="189">
        <f t="shared" si="932"/>
        <v>3.687E-2</v>
      </c>
      <c r="CS1451" s="189">
        <f t="shared" si="932"/>
        <v>3.687E-2</v>
      </c>
      <c r="CT1451" s="189">
        <f t="shared" si="919"/>
        <v>1.8599999999999998E-2</v>
      </c>
      <c r="CU1451" s="189">
        <f t="shared" si="933"/>
        <v>1.8600000000000001E-3</v>
      </c>
      <c r="CV1451" s="189">
        <f t="shared" si="933"/>
        <v>1.8600000000000001E-3</v>
      </c>
      <c r="CW1451" s="189">
        <f t="shared" si="920"/>
        <v>2.9999999999999997E-4</v>
      </c>
      <c r="CX1451" s="189">
        <f t="shared" si="934"/>
        <v>3.0000000000000001E-5</v>
      </c>
      <c r="CY1451" s="189">
        <f t="shared" si="934"/>
        <v>3.0000000000000001E-5</v>
      </c>
      <c r="CZ1451" s="195">
        <f t="shared" si="925"/>
        <v>8.6466383685238313</v>
      </c>
      <c r="DA1451" s="195">
        <f t="shared" si="926"/>
        <v>281.01441422620087</v>
      </c>
      <c r="DB1451" s="195">
        <f t="shared" si="927"/>
        <v>2.9601741126584744</v>
      </c>
      <c r="DC1451" s="195">
        <f t="shared" si="928"/>
        <v>201.23348501880787</v>
      </c>
      <c r="DD1451" s="195">
        <f t="shared" si="929"/>
        <v>3.2613002570393599</v>
      </c>
      <c r="DE1451" s="195">
        <f t="shared" si="930"/>
        <v>191.63488593094291</v>
      </c>
      <c r="DF1451" s="195">
        <f t="shared" si="931"/>
        <v>688.75089791417327</v>
      </c>
    </row>
    <row r="1452" spans="89:110" x14ac:dyDescent="0.2">
      <c r="CK1452" s="189">
        <v>1450</v>
      </c>
      <c r="CL1452" s="190">
        <f>'Litter calculation'!G$30+CK1452</f>
        <v>44125</v>
      </c>
      <c r="CM1452" s="193">
        <f t="shared" si="921"/>
        <v>10</v>
      </c>
      <c r="CN1452" s="189">
        <f t="shared" si="915"/>
        <v>0.4</v>
      </c>
      <c r="CO1452" s="194">
        <f t="shared" si="916"/>
        <v>0.02</v>
      </c>
      <c r="CP1452" s="194">
        <f t="shared" si="917"/>
        <v>0.17499999999999999</v>
      </c>
      <c r="CQ1452" s="189">
        <f t="shared" si="918"/>
        <v>0.36870000000000003</v>
      </c>
      <c r="CR1452" s="189">
        <f t="shared" si="932"/>
        <v>3.687E-2</v>
      </c>
      <c r="CS1452" s="189">
        <f t="shared" si="932"/>
        <v>3.687E-2</v>
      </c>
      <c r="CT1452" s="189">
        <f t="shared" si="919"/>
        <v>1.8599999999999998E-2</v>
      </c>
      <c r="CU1452" s="189">
        <f t="shared" si="933"/>
        <v>1.8600000000000001E-3</v>
      </c>
      <c r="CV1452" s="189">
        <f t="shared" si="933"/>
        <v>1.8600000000000001E-3</v>
      </c>
      <c r="CW1452" s="189">
        <f t="shared" si="920"/>
        <v>2.9999999999999997E-4</v>
      </c>
      <c r="CX1452" s="189">
        <f t="shared" si="934"/>
        <v>3.0000000000000001E-5</v>
      </c>
      <c r="CY1452" s="189">
        <f t="shared" si="934"/>
        <v>3.0000000000000001E-5</v>
      </c>
      <c r="CZ1452" s="195">
        <f t="shared" si="925"/>
        <v>8.634777360023131</v>
      </c>
      <c r="DA1452" s="195">
        <f t="shared" si="926"/>
        <v>281.1826425463172</v>
      </c>
      <c r="DB1452" s="195">
        <f t="shared" si="927"/>
        <v>2.9554107061448702</v>
      </c>
      <c r="DC1452" s="195">
        <f t="shared" si="928"/>
        <v>201.24671070481145</v>
      </c>
      <c r="DD1452" s="195">
        <f t="shared" si="929"/>
        <v>3.2616921264624112</v>
      </c>
      <c r="DE1452" s="195">
        <f t="shared" si="930"/>
        <v>191.79768472059982</v>
      </c>
      <c r="DF1452" s="195">
        <f t="shared" si="931"/>
        <v>689.07891816435881</v>
      </c>
    </row>
    <row r="1453" spans="89:110" x14ac:dyDescent="0.2">
      <c r="CK1453" s="189">
        <v>1451</v>
      </c>
      <c r="CL1453" s="190">
        <f>'Litter calculation'!G$30+CK1453</f>
        <v>44126</v>
      </c>
      <c r="CM1453" s="193">
        <f t="shared" si="921"/>
        <v>10</v>
      </c>
      <c r="CN1453" s="189">
        <f t="shared" si="915"/>
        <v>0.4</v>
      </c>
      <c r="CO1453" s="194">
        <f t="shared" si="916"/>
        <v>0.02</v>
      </c>
      <c r="CP1453" s="194">
        <f t="shared" si="917"/>
        <v>0.17499999999999999</v>
      </c>
      <c r="CQ1453" s="189">
        <f t="shared" si="918"/>
        <v>0.36870000000000003</v>
      </c>
      <c r="CR1453" s="189">
        <f t="shared" si="932"/>
        <v>3.687E-2</v>
      </c>
      <c r="CS1453" s="189">
        <f t="shared" si="932"/>
        <v>3.687E-2</v>
      </c>
      <c r="CT1453" s="189">
        <f t="shared" si="919"/>
        <v>1.8599999999999998E-2</v>
      </c>
      <c r="CU1453" s="189">
        <f t="shared" si="933"/>
        <v>1.8600000000000001E-3</v>
      </c>
      <c r="CV1453" s="189">
        <f t="shared" si="933"/>
        <v>1.8600000000000001E-3</v>
      </c>
      <c r="CW1453" s="189">
        <f t="shared" si="920"/>
        <v>2.9999999999999997E-4</v>
      </c>
      <c r="CX1453" s="189">
        <f t="shared" si="934"/>
        <v>3.0000000000000001E-5</v>
      </c>
      <c r="CY1453" s="189">
        <f t="shared" si="934"/>
        <v>3.0000000000000001E-5</v>
      </c>
      <c r="CZ1453" s="195">
        <f t="shared" si="925"/>
        <v>8.62313492722501</v>
      </c>
      <c r="DA1453" s="195">
        <f t="shared" si="926"/>
        <v>281.35082040550702</v>
      </c>
      <c r="DB1453" s="195">
        <f t="shared" si="927"/>
        <v>2.9506561513327467</v>
      </c>
      <c r="DC1453" s="195">
        <f t="shared" si="928"/>
        <v>201.25993599405041</v>
      </c>
      <c r="DD1453" s="195">
        <f t="shared" si="929"/>
        <v>3.2620832676857714</v>
      </c>
      <c r="DE1453" s="195">
        <f t="shared" si="930"/>
        <v>191.9604786263663</v>
      </c>
      <c r="DF1453" s="195">
        <f t="shared" si="931"/>
        <v>689.40710937216727</v>
      </c>
    </row>
    <row r="1454" spans="89:110" x14ac:dyDescent="0.2">
      <c r="CK1454" s="189">
        <v>1452</v>
      </c>
      <c r="CL1454" s="190">
        <f>'Litter calculation'!G$30+CK1454</f>
        <v>44127</v>
      </c>
      <c r="CM1454" s="193">
        <f t="shared" si="921"/>
        <v>10</v>
      </c>
      <c r="CN1454" s="189">
        <f t="shared" si="915"/>
        <v>0.4</v>
      </c>
      <c r="CO1454" s="194">
        <f t="shared" si="916"/>
        <v>0.02</v>
      </c>
      <c r="CP1454" s="194">
        <f t="shared" si="917"/>
        <v>0.17499999999999999</v>
      </c>
      <c r="CQ1454" s="189">
        <f t="shared" si="918"/>
        <v>0.36870000000000003</v>
      </c>
      <c r="CR1454" s="189">
        <f t="shared" si="932"/>
        <v>3.687E-2</v>
      </c>
      <c r="CS1454" s="189">
        <f t="shared" si="932"/>
        <v>3.687E-2</v>
      </c>
      <c r="CT1454" s="189">
        <f t="shared" si="919"/>
        <v>1.8599999999999998E-2</v>
      </c>
      <c r="CU1454" s="189">
        <f t="shared" si="933"/>
        <v>1.8600000000000001E-3</v>
      </c>
      <c r="CV1454" s="189">
        <f t="shared" si="933"/>
        <v>1.8600000000000001E-3</v>
      </c>
      <c r="CW1454" s="189">
        <f t="shared" si="920"/>
        <v>2.9999999999999997E-4</v>
      </c>
      <c r="CX1454" s="189">
        <f t="shared" si="934"/>
        <v>3.0000000000000001E-5</v>
      </c>
      <c r="CY1454" s="189">
        <f t="shared" si="934"/>
        <v>3.0000000000000001E-5</v>
      </c>
      <c r="CZ1454" s="195">
        <f t="shared" si="925"/>
        <v>8.6117070421972919</v>
      </c>
      <c r="DA1454" s="195">
        <f t="shared" si="926"/>
        <v>281.51894781890633</v>
      </c>
      <c r="DB1454" s="195">
        <f t="shared" si="927"/>
        <v>2.9459104317732416</v>
      </c>
      <c r="DC1454" s="195">
        <f t="shared" si="928"/>
        <v>201.27316088653666</v>
      </c>
      <c r="DD1454" s="195">
        <f t="shared" si="929"/>
        <v>3.2624736820626326</v>
      </c>
      <c r="DE1454" s="195">
        <f t="shared" si="930"/>
        <v>192.12326764838883</v>
      </c>
      <c r="DF1454" s="195">
        <f t="shared" si="931"/>
        <v>689.73546750986497</v>
      </c>
    </row>
    <row r="1455" spans="89:110" x14ac:dyDescent="0.2">
      <c r="CK1455" s="189">
        <v>1453</v>
      </c>
      <c r="CL1455" s="190">
        <f>'Litter calculation'!G$30+CK1455</f>
        <v>44128</v>
      </c>
      <c r="CM1455" s="193">
        <f t="shared" si="921"/>
        <v>10</v>
      </c>
      <c r="CN1455" s="189">
        <f t="shared" si="915"/>
        <v>0.4</v>
      </c>
      <c r="CO1455" s="194">
        <f t="shared" si="916"/>
        <v>0.02</v>
      </c>
      <c r="CP1455" s="194">
        <f t="shared" si="917"/>
        <v>0.17499999999999999</v>
      </c>
      <c r="CQ1455" s="189">
        <f t="shared" si="918"/>
        <v>0.36870000000000003</v>
      </c>
      <c r="CR1455" s="189">
        <f t="shared" si="932"/>
        <v>3.687E-2</v>
      </c>
      <c r="CS1455" s="189">
        <f t="shared" si="932"/>
        <v>3.687E-2</v>
      </c>
      <c r="CT1455" s="189">
        <f t="shared" si="919"/>
        <v>1.8599999999999998E-2</v>
      </c>
      <c r="CU1455" s="189">
        <f t="shared" si="933"/>
        <v>1.8600000000000001E-3</v>
      </c>
      <c r="CV1455" s="189">
        <f t="shared" si="933"/>
        <v>1.8600000000000001E-3</v>
      </c>
      <c r="CW1455" s="189">
        <f t="shared" si="920"/>
        <v>2.9999999999999997E-4</v>
      </c>
      <c r="CX1455" s="189">
        <f t="shared" si="934"/>
        <v>3.0000000000000001E-5</v>
      </c>
      <c r="CY1455" s="189">
        <f t="shared" si="934"/>
        <v>3.0000000000000001E-5</v>
      </c>
      <c r="CZ1455" s="195">
        <f t="shared" si="925"/>
        <v>8.6004897512348908</v>
      </c>
      <c r="DA1455" s="195">
        <f t="shared" si="926"/>
        <v>281.6870248016466</v>
      </c>
      <c r="DB1455" s="195">
        <f t="shared" si="927"/>
        <v>2.9411735310480589</v>
      </c>
      <c r="DC1455" s="195">
        <f t="shared" si="928"/>
        <v>201.28638538228208</v>
      </c>
      <c r="DD1455" s="195">
        <f t="shared" si="929"/>
        <v>3.2628633709436734</v>
      </c>
      <c r="DE1455" s="195">
        <f t="shared" si="930"/>
        <v>192.28605178681397</v>
      </c>
      <c r="DF1455" s="195">
        <f t="shared" si="931"/>
        <v>690.06398862396918</v>
      </c>
    </row>
    <row r="1456" spans="89:110" x14ac:dyDescent="0.2">
      <c r="CK1456" s="189">
        <v>1454</v>
      </c>
      <c r="CL1456" s="190">
        <f>'Litter calculation'!G$30+CK1456</f>
        <v>44129</v>
      </c>
      <c r="CM1456" s="193">
        <f t="shared" si="921"/>
        <v>10</v>
      </c>
      <c r="CN1456" s="189">
        <f t="shared" si="915"/>
        <v>0.4</v>
      </c>
      <c r="CO1456" s="194">
        <f t="shared" si="916"/>
        <v>0.02</v>
      </c>
      <c r="CP1456" s="194">
        <f t="shared" si="917"/>
        <v>0.17499999999999999</v>
      </c>
      <c r="CQ1456" s="189">
        <f t="shared" si="918"/>
        <v>0.36870000000000003</v>
      </c>
      <c r="CR1456" s="189">
        <f t="shared" si="932"/>
        <v>3.687E-2</v>
      </c>
      <c r="CS1456" s="189">
        <f t="shared" si="932"/>
        <v>3.687E-2</v>
      </c>
      <c r="CT1456" s="189">
        <f t="shared" si="919"/>
        <v>1.8599999999999998E-2</v>
      </c>
      <c r="CU1456" s="189">
        <f t="shared" si="933"/>
        <v>1.8600000000000001E-3</v>
      </c>
      <c r="CV1456" s="189">
        <f t="shared" si="933"/>
        <v>1.8600000000000001E-3</v>
      </c>
      <c r="CW1456" s="189">
        <f t="shared" si="920"/>
        <v>2.9999999999999997E-4</v>
      </c>
      <c r="CX1456" s="189">
        <f t="shared" si="934"/>
        <v>3.0000000000000001E-5</v>
      </c>
      <c r="CY1456" s="189">
        <f t="shared" si="934"/>
        <v>3.0000000000000001E-5</v>
      </c>
      <c r="CZ1456" s="195">
        <f t="shared" si="925"/>
        <v>8.5894791734919416</v>
      </c>
      <c r="DA1456" s="195">
        <f t="shared" si="926"/>
        <v>281.85505136885473</v>
      </c>
      <c r="DB1456" s="195">
        <f t="shared" si="927"/>
        <v>2.9364454327694118</v>
      </c>
      <c r="DC1456" s="195">
        <f t="shared" si="928"/>
        <v>201.29960948129857</v>
      </c>
      <c r="DD1456" s="195">
        <f t="shared" si="929"/>
        <v>3.2632523356770613</v>
      </c>
      <c r="DE1456" s="195">
        <f t="shared" si="930"/>
        <v>192.44883104178822</v>
      </c>
      <c r="DF1456" s="195">
        <f t="shared" si="931"/>
        <v>690.39266883387995</v>
      </c>
    </row>
    <row r="1457" spans="89:110" x14ac:dyDescent="0.2">
      <c r="CK1457" s="189">
        <v>1455</v>
      </c>
      <c r="CL1457" s="190">
        <f>'Litter calculation'!G$30+CK1457</f>
        <v>44130</v>
      </c>
      <c r="CM1457" s="193">
        <f t="shared" si="921"/>
        <v>10</v>
      </c>
      <c r="CN1457" s="189">
        <f t="shared" si="915"/>
        <v>0.4</v>
      </c>
      <c r="CO1457" s="194">
        <f t="shared" si="916"/>
        <v>0.02</v>
      </c>
      <c r="CP1457" s="194">
        <f t="shared" si="917"/>
        <v>0.17499999999999999</v>
      </c>
      <c r="CQ1457" s="189">
        <f t="shared" si="918"/>
        <v>0.36870000000000003</v>
      </c>
      <c r="CR1457" s="189">
        <f t="shared" si="932"/>
        <v>3.687E-2</v>
      </c>
      <c r="CS1457" s="189">
        <f t="shared" si="932"/>
        <v>3.687E-2</v>
      </c>
      <c r="CT1457" s="189">
        <f t="shared" si="919"/>
        <v>1.8599999999999998E-2</v>
      </c>
      <c r="CU1457" s="189">
        <f t="shared" si="933"/>
        <v>1.8600000000000001E-3</v>
      </c>
      <c r="CV1457" s="189">
        <f t="shared" si="933"/>
        <v>1.8600000000000001E-3</v>
      </c>
      <c r="CW1457" s="189">
        <f t="shared" si="920"/>
        <v>2.9999999999999997E-4</v>
      </c>
      <c r="CX1457" s="189">
        <f t="shared" si="934"/>
        <v>3.0000000000000001E-5</v>
      </c>
      <c r="CY1457" s="189">
        <f t="shared" si="934"/>
        <v>3.0000000000000001E-5</v>
      </c>
      <c r="CZ1457" s="195">
        <f t="shared" si="925"/>
        <v>8.5786714996391478</v>
      </c>
      <c r="DA1457" s="195">
        <f t="shared" si="926"/>
        <v>282.02302753565317</v>
      </c>
      <c r="DB1457" s="195">
        <f t="shared" si="927"/>
        <v>2.9317261205799672</v>
      </c>
      <c r="DC1457" s="195">
        <f t="shared" si="928"/>
        <v>201.31283318359806</v>
      </c>
      <c r="DD1457" s="195">
        <f t="shared" si="929"/>
        <v>3.2636405776084594</v>
      </c>
      <c r="DE1457" s="195">
        <f t="shared" si="930"/>
        <v>192.61160541345808</v>
      </c>
      <c r="DF1457" s="195">
        <f t="shared" si="931"/>
        <v>690.72150433053685</v>
      </c>
    </row>
    <row r="1458" spans="89:110" x14ac:dyDescent="0.2">
      <c r="CK1458" s="189">
        <v>1456</v>
      </c>
      <c r="CL1458" s="190">
        <f>'Litter calculation'!G$30+CK1458</f>
        <v>44131</v>
      </c>
      <c r="CM1458" s="193">
        <f t="shared" si="921"/>
        <v>10</v>
      </c>
      <c r="CN1458" s="189">
        <f t="shared" si="915"/>
        <v>0.4</v>
      </c>
      <c r="CO1458" s="194">
        <f t="shared" si="916"/>
        <v>0.02</v>
      </c>
      <c r="CP1458" s="194">
        <f t="shared" si="917"/>
        <v>0.17499999999999999</v>
      </c>
      <c r="CQ1458" s="189">
        <f t="shared" si="918"/>
        <v>0.36870000000000003</v>
      </c>
      <c r="CR1458" s="189">
        <f t="shared" si="932"/>
        <v>3.687E-2</v>
      </c>
      <c r="CS1458" s="189">
        <f t="shared" si="932"/>
        <v>3.687E-2</v>
      </c>
      <c r="CT1458" s="189">
        <f t="shared" si="919"/>
        <v>1.8599999999999998E-2</v>
      </c>
      <c r="CU1458" s="189">
        <f t="shared" si="933"/>
        <v>1.8600000000000001E-3</v>
      </c>
      <c r="CV1458" s="189">
        <f t="shared" si="933"/>
        <v>1.8600000000000001E-3</v>
      </c>
      <c r="CW1458" s="189">
        <f t="shared" si="920"/>
        <v>2.9999999999999997E-4</v>
      </c>
      <c r="CX1458" s="189">
        <f t="shared" si="934"/>
        <v>3.0000000000000001E-5</v>
      </c>
      <c r="CY1458" s="189">
        <f t="shared" si="934"/>
        <v>3.0000000000000001E-5</v>
      </c>
      <c r="CZ1458" s="195">
        <f t="shared" si="925"/>
        <v>8.5680629905458652</v>
      </c>
      <c r="DA1458" s="195">
        <f t="shared" si="926"/>
        <v>282.19095331715971</v>
      </c>
      <c r="DB1458" s="195">
        <f t="shared" si="927"/>
        <v>2.9270155781527878</v>
      </c>
      <c r="DC1458" s="195">
        <f t="shared" si="928"/>
        <v>201.32605648919241</v>
      </c>
      <c r="DD1458" s="195">
        <f t="shared" si="929"/>
        <v>3.2640280980810297</v>
      </c>
      <c r="DE1458" s="195">
        <f t="shared" si="930"/>
        <v>192.77437490197002</v>
      </c>
      <c r="DF1458" s="195">
        <f t="shared" si="931"/>
        <v>691.05049137510184</v>
      </c>
    </row>
    <row r="1459" spans="89:110" x14ac:dyDescent="0.2">
      <c r="CK1459" s="189">
        <v>1457</v>
      </c>
      <c r="CL1459" s="190">
        <f>'Litter calculation'!G$30+CK1459</f>
        <v>44132</v>
      </c>
      <c r="CM1459" s="193">
        <f t="shared" si="921"/>
        <v>10</v>
      </c>
      <c r="CN1459" s="189">
        <f t="shared" si="915"/>
        <v>0.4</v>
      </c>
      <c r="CO1459" s="194">
        <f t="shared" si="916"/>
        <v>0.02</v>
      </c>
      <c r="CP1459" s="194">
        <f t="shared" si="917"/>
        <v>0.17499999999999999</v>
      </c>
      <c r="CQ1459" s="189">
        <f t="shared" si="918"/>
        <v>0.36870000000000003</v>
      </c>
      <c r="CR1459" s="189">
        <f t="shared" si="932"/>
        <v>3.687E-2</v>
      </c>
      <c r="CS1459" s="189">
        <f t="shared" si="932"/>
        <v>3.687E-2</v>
      </c>
      <c r="CT1459" s="189">
        <f t="shared" si="919"/>
        <v>1.8599999999999998E-2</v>
      </c>
      <c r="CU1459" s="189">
        <f t="shared" si="933"/>
        <v>1.8600000000000001E-3</v>
      </c>
      <c r="CV1459" s="189">
        <f t="shared" si="933"/>
        <v>1.8600000000000001E-3</v>
      </c>
      <c r="CW1459" s="189">
        <f t="shared" si="920"/>
        <v>2.9999999999999997E-4</v>
      </c>
      <c r="CX1459" s="189">
        <f t="shared" si="934"/>
        <v>3.0000000000000001E-5</v>
      </c>
      <c r="CY1459" s="189">
        <f t="shared" si="934"/>
        <v>3.0000000000000001E-5</v>
      </c>
      <c r="CZ1459" s="195">
        <f t="shared" si="925"/>
        <v>8.557649975986477</v>
      </c>
      <c r="DA1459" s="195">
        <f t="shared" si="926"/>
        <v>282.35882872848771</v>
      </c>
      <c r="DB1459" s="195">
        <f t="shared" si="927"/>
        <v>2.9223137891912763</v>
      </c>
      <c r="DC1459" s="195">
        <f t="shared" si="928"/>
        <v>201.33927939809354</v>
      </c>
      <c r="DD1459" s="195">
        <f t="shared" si="929"/>
        <v>3.2644148984354384</v>
      </c>
      <c r="DE1459" s="195">
        <f t="shared" si="930"/>
        <v>192.93713950747056</v>
      </c>
      <c r="DF1459" s="195">
        <f t="shared" si="931"/>
        <v>691.37962629766503</v>
      </c>
    </row>
    <row r="1460" spans="89:110" x14ac:dyDescent="0.2">
      <c r="CK1460" s="189">
        <v>1458</v>
      </c>
      <c r="CL1460" s="190">
        <f>'Litter calculation'!G$30+CK1460</f>
        <v>44133</v>
      </c>
      <c r="CM1460" s="193">
        <f t="shared" si="921"/>
        <v>10</v>
      </c>
      <c r="CN1460" s="189">
        <f t="shared" si="915"/>
        <v>0.4</v>
      </c>
      <c r="CO1460" s="194">
        <f t="shared" si="916"/>
        <v>0.02</v>
      </c>
      <c r="CP1460" s="194">
        <f t="shared" si="917"/>
        <v>0.17499999999999999</v>
      </c>
      <c r="CQ1460" s="189">
        <f t="shared" si="918"/>
        <v>0.36870000000000003</v>
      </c>
      <c r="CR1460" s="189">
        <f t="shared" si="932"/>
        <v>3.687E-2</v>
      </c>
      <c r="CS1460" s="189">
        <f t="shared" si="932"/>
        <v>3.687E-2</v>
      </c>
      <c r="CT1460" s="189">
        <f t="shared" si="919"/>
        <v>1.8599999999999998E-2</v>
      </c>
      <c r="CU1460" s="189">
        <f t="shared" si="933"/>
        <v>1.8600000000000001E-3</v>
      </c>
      <c r="CV1460" s="189">
        <f t="shared" si="933"/>
        <v>1.8600000000000001E-3</v>
      </c>
      <c r="CW1460" s="189">
        <f t="shared" si="920"/>
        <v>2.9999999999999997E-4</v>
      </c>
      <c r="CX1460" s="189">
        <f t="shared" si="934"/>
        <v>3.0000000000000001E-5</v>
      </c>
      <c r="CY1460" s="189">
        <f t="shared" si="934"/>
        <v>3.0000000000000001E-5</v>
      </c>
      <c r="CZ1460" s="195">
        <f t="shared" si="925"/>
        <v>8.5474288533706062</v>
      </c>
      <c r="DA1460" s="195">
        <f t="shared" si="926"/>
        <v>282.52665378474592</v>
      </c>
      <c r="DB1460" s="195">
        <f t="shared" si="927"/>
        <v>2.9176207374291185</v>
      </c>
      <c r="DC1460" s="195">
        <f t="shared" si="928"/>
        <v>201.35250191031335</v>
      </c>
      <c r="DD1460" s="195">
        <f t="shared" si="929"/>
        <v>3.264800980009861</v>
      </c>
      <c r="DE1460" s="195">
        <f t="shared" si="930"/>
        <v>193.09989923010616</v>
      </c>
      <c r="DF1460" s="195">
        <f t="shared" si="931"/>
        <v>691.70890549597493</v>
      </c>
    </row>
    <row r="1461" spans="89:110" x14ac:dyDescent="0.2">
      <c r="CK1461" s="189">
        <v>1459</v>
      </c>
      <c r="CL1461" s="190">
        <f>'Litter calculation'!G$30+CK1461</f>
        <v>44134</v>
      </c>
      <c r="CM1461" s="193">
        <f t="shared" si="921"/>
        <v>10</v>
      </c>
      <c r="CN1461" s="189">
        <f t="shared" si="915"/>
        <v>0.4</v>
      </c>
      <c r="CO1461" s="194">
        <f t="shared" si="916"/>
        <v>0.02</v>
      </c>
      <c r="CP1461" s="194">
        <f t="shared" si="917"/>
        <v>0.17499999999999999</v>
      </c>
      <c r="CQ1461" s="189">
        <f t="shared" si="918"/>
        <v>0.36870000000000003</v>
      </c>
      <c r="CR1461" s="189">
        <f t="shared" si="932"/>
        <v>3.687E-2</v>
      </c>
      <c r="CS1461" s="189">
        <f t="shared" si="932"/>
        <v>3.687E-2</v>
      </c>
      <c r="CT1461" s="189">
        <f t="shared" si="919"/>
        <v>1.8599999999999998E-2</v>
      </c>
      <c r="CU1461" s="189">
        <f t="shared" si="933"/>
        <v>1.8600000000000001E-3</v>
      </c>
      <c r="CV1461" s="189">
        <f t="shared" si="933"/>
        <v>1.8600000000000001E-3</v>
      </c>
      <c r="CW1461" s="189">
        <f t="shared" si="920"/>
        <v>2.9999999999999997E-4</v>
      </c>
      <c r="CX1461" s="189">
        <f t="shared" si="934"/>
        <v>3.0000000000000001E-5</v>
      </c>
      <c r="CY1461" s="189">
        <f t="shared" si="934"/>
        <v>3.0000000000000001E-5</v>
      </c>
      <c r="CZ1461" s="195">
        <f t="shared" si="925"/>
        <v>8.5373960864967255</v>
      </c>
      <c r="DA1461" s="195">
        <f t="shared" si="926"/>
        <v>282.69442850103866</v>
      </c>
      <c r="DB1461" s="195">
        <f t="shared" si="927"/>
        <v>2.9129364066302283</v>
      </c>
      <c r="DC1461" s="195">
        <f t="shared" si="928"/>
        <v>201.36572402586376</v>
      </c>
      <c r="DD1461" s="195">
        <f t="shared" si="929"/>
        <v>3.2651863441399849</v>
      </c>
      <c r="DE1461" s="195">
        <f t="shared" si="930"/>
        <v>193.26265407002333</v>
      </c>
      <c r="DF1461" s="195">
        <f t="shared" si="931"/>
        <v>692.03832543419264</v>
      </c>
    </row>
    <row r="1462" spans="89:110" x14ac:dyDescent="0.2">
      <c r="CK1462" s="189">
        <v>1460</v>
      </c>
      <c r="CL1462" s="190">
        <f>'Litter calculation'!G$30+CK1462</f>
        <v>44135</v>
      </c>
      <c r="CM1462" s="193">
        <f t="shared" si="921"/>
        <v>10</v>
      </c>
      <c r="CN1462" s="189">
        <f t="shared" si="915"/>
        <v>0.4</v>
      </c>
      <c r="CO1462" s="194">
        <f t="shared" si="916"/>
        <v>0.02</v>
      </c>
      <c r="CP1462" s="194">
        <f t="shared" si="917"/>
        <v>0.17499999999999999</v>
      </c>
      <c r="CQ1462" s="189">
        <f t="shared" si="918"/>
        <v>0.36870000000000003</v>
      </c>
      <c r="CR1462" s="189">
        <f t="shared" si="932"/>
        <v>3.687E-2</v>
      </c>
      <c r="CS1462" s="189">
        <f t="shared" si="932"/>
        <v>3.687E-2</v>
      </c>
      <c r="CT1462" s="189">
        <f t="shared" si="919"/>
        <v>1.8599999999999998E-2</v>
      </c>
      <c r="CU1462" s="189">
        <f t="shared" si="933"/>
        <v>1.8600000000000001E-3</v>
      </c>
      <c r="CV1462" s="189">
        <f t="shared" si="933"/>
        <v>1.8600000000000001E-3</v>
      </c>
      <c r="CW1462" s="189">
        <f t="shared" si="920"/>
        <v>2.9999999999999997E-4</v>
      </c>
      <c r="CX1462" s="189">
        <f t="shared" si="934"/>
        <v>3.0000000000000001E-5</v>
      </c>
      <c r="CY1462" s="189">
        <f t="shared" si="934"/>
        <v>3.0000000000000001E-5</v>
      </c>
      <c r="CZ1462" s="195">
        <f t="shared" si="925"/>
        <v>8.5275482043287383</v>
      </c>
      <c r="DA1462" s="195">
        <f t="shared" si="926"/>
        <v>282.86215289246559</v>
      </c>
      <c r="DB1462" s="195">
        <f t="shared" si="927"/>
        <v>2.9082607805886904</v>
      </c>
      <c r="DC1462" s="195">
        <f t="shared" si="928"/>
        <v>201.37894574475663</v>
      </c>
      <c r="DD1462" s="195">
        <f t="shared" si="929"/>
        <v>3.2655709921590166</v>
      </c>
      <c r="DE1462" s="195">
        <f t="shared" si="930"/>
        <v>193.42540402736856</v>
      </c>
      <c r="DF1462" s="195">
        <f t="shared" si="931"/>
        <v>692.36788264166728</v>
      </c>
    </row>
    <row r="1463" spans="89:110" x14ac:dyDescent="0.2">
      <c r="CK1463" s="189">
        <v>1461</v>
      </c>
      <c r="CL1463" s="190">
        <f>'Litter calculation'!G$30+CK1463</f>
        <v>44136</v>
      </c>
      <c r="CM1463" s="193">
        <f t="shared" si="921"/>
        <v>11</v>
      </c>
      <c r="CN1463" s="189">
        <f t="shared" si="915"/>
        <v>0.4</v>
      </c>
      <c r="CO1463" s="194">
        <f t="shared" si="916"/>
        <v>0.02</v>
      </c>
      <c r="CP1463" s="194">
        <f t="shared" si="917"/>
        <v>0.17499999999999999</v>
      </c>
      <c r="CQ1463" s="189">
        <f t="shared" si="918"/>
        <v>0.36870000000000003</v>
      </c>
      <c r="CR1463" s="189">
        <f t="shared" si="932"/>
        <v>3.687E-2</v>
      </c>
      <c r="CS1463" s="189">
        <f t="shared" si="932"/>
        <v>3.687E-2</v>
      </c>
      <c r="CT1463" s="189">
        <f t="shared" si="919"/>
        <v>1.8599999999999998E-2</v>
      </c>
      <c r="CU1463" s="189">
        <f t="shared" si="933"/>
        <v>1.8600000000000001E-3</v>
      </c>
      <c r="CV1463" s="189">
        <f t="shared" si="933"/>
        <v>1.8600000000000001E-3</v>
      </c>
      <c r="CW1463" s="189">
        <f t="shared" si="920"/>
        <v>2.9999999999999997E-4</v>
      </c>
      <c r="CX1463" s="189">
        <f t="shared" si="934"/>
        <v>3.0000000000000001E-5</v>
      </c>
      <c r="CY1463" s="189">
        <f t="shared" si="934"/>
        <v>3.0000000000000001E-5</v>
      </c>
      <c r="CZ1463" s="195">
        <f t="shared" si="925"/>
        <v>8.5178817997951057</v>
      </c>
      <c r="DA1463" s="195">
        <f t="shared" si="926"/>
        <v>283.02982697412193</v>
      </c>
      <c r="DB1463" s="195">
        <f t="shared" si="927"/>
        <v>2.9035938431287041</v>
      </c>
      <c r="DC1463" s="195">
        <f t="shared" si="928"/>
        <v>201.3921670670039</v>
      </c>
      <c r="DD1463" s="195">
        <f t="shared" si="929"/>
        <v>3.2659549253976845</v>
      </c>
      <c r="DE1463" s="195">
        <f t="shared" si="930"/>
        <v>193.5881491022883</v>
      </c>
      <c r="DF1463" s="195">
        <f t="shared" si="931"/>
        <v>692.69757371173569</v>
      </c>
    </row>
    <row r="1464" spans="89:110" x14ac:dyDescent="0.2">
      <c r="CL1464" s="190"/>
      <c r="CM1464" s="193"/>
      <c r="CO1464" s="194"/>
      <c r="CP1464" s="194"/>
    </row>
    <row r="1465" spans="89:110" x14ac:dyDescent="0.2">
      <c r="CL1465" s="190"/>
      <c r="CM1465" s="193"/>
      <c r="CO1465" s="194"/>
      <c r="CP1465" s="194"/>
    </row>
    <row r="1466" spans="89:110" x14ac:dyDescent="0.2">
      <c r="CL1466" s="190"/>
      <c r="CM1466" s="193"/>
      <c r="CO1466" s="194"/>
      <c r="CP1466" s="194"/>
    </row>
    <row r="1467" spans="89:110" x14ac:dyDescent="0.2">
      <c r="CL1467" s="190"/>
      <c r="CM1467" s="193"/>
      <c r="CO1467" s="194"/>
      <c r="CP1467" s="194"/>
    </row>
    <row r="1468" spans="89:110" x14ac:dyDescent="0.2">
      <c r="CL1468" s="190"/>
      <c r="CM1468" s="193"/>
      <c r="CO1468" s="194"/>
      <c r="CP1468" s="194"/>
    </row>
    <row r="1469" spans="89:110" x14ac:dyDescent="0.2">
      <c r="CL1469" s="190"/>
      <c r="CM1469" s="193"/>
      <c r="CO1469" s="194"/>
      <c r="CP1469" s="194"/>
    </row>
    <row r="1470" spans="89:110" x14ac:dyDescent="0.2">
      <c r="CL1470" s="190"/>
      <c r="CM1470" s="193"/>
      <c r="CO1470" s="194"/>
      <c r="CP1470" s="194"/>
    </row>
    <row r="1471" spans="89:110" x14ac:dyDescent="0.2">
      <c r="CL1471" s="190"/>
      <c r="CM1471" s="193"/>
      <c r="CO1471" s="194"/>
      <c r="CP1471" s="194"/>
    </row>
    <row r="1472" spans="89:110" x14ac:dyDescent="0.2">
      <c r="CL1472" s="190"/>
      <c r="CM1472" s="193"/>
      <c r="CO1472" s="194"/>
      <c r="CP1472" s="194"/>
    </row>
    <row r="1473" spans="90:94" x14ac:dyDescent="0.2">
      <c r="CL1473" s="190"/>
      <c r="CM1473" s="193"/>
      <c r="CO1473" s="194"/>
      <c r="CP1473" s="194"/>
    </row>
    <row r="1474" spans="90:94" x14ac:dyDescent="0.2">
      <c r="CL1474" s="190"/>
      <c r="CM1474" s="193"/>
      <c r="CO1474" s="194"/>
      <c r="CP1474" s="194"/>
    </row>
    <row r="1475" spans="90:94" x14ac:dyDescent="0.2">
      <c r="CL1475" s="190"/>
      <c r="CM1475" s="193"/>
      <c r="CO1475" s="194"/>
      <c r="CP1475" s="194"/>
    </row>
    <row r="1476" spans="90:94" x14ac:dyDescent="0.2">
      <c r="CL1476" s="190"/>
      <c r="CM1476" s="193"/>
      <c r="CO1476" s="194"/>
      <c r="CP1476" s="194"/>
    </row>
    <row r="1477" spans="90:94" x14ac:dyDescent="0.2">
      <c r="CL1477" s="190"/>
      <c r="CM1477" s="193"/>
      <c r="CO1477" s="194"/>
      <c r="CP1477" s="194"/>
    </row>
    <row r="1478" spans="90:94" x14ac:dyDescent="0.2">
      <c r="CL1478" s="190"/>
      <c r="CM1478" s="193"/>
      <c r="CO1478" s="194"/>
      <c r="CP1478" s="194"/>
    </row>
    <row r="1479" spans="90:94" x14ac:dyDescent="0.2">
      <c r="CL1479" s="190"/>
      <c r="CM1479" s="193"/>
      <c r="CO1479" s="194"/>
      <c r="CP1479" s="194"/>
    </row>
    <row r="1480" spans="90:94" x14ac:dyDescent="0.2">
      <c r="CL1480" s="190"/>
      <c r="CM1480" s="193"/>
      <c r="CO1480" s="194"/>
      <c r="CP1480" s="194"/>
    </row>
    <row r="1481" spans="90:94" x14ac:dyDescent="0.2">
      <c r="CL1481" s="190"/>
      <c r="CM1481" s="193"/>
      <c r="CO1481" s="194"/>
      <c r="CP1481" s="194"/>
    </row>
    <row r="1482" spans="90:94" x14ac:dyDescent="0.2">
      <c r="CL1482" s="190"/>
      <c r="CM1482" s="193"/>
      <c r="CO1482" s="194"/>
      <c r="CP1482" s="194"/>
    </row>
    <row r="1483" spans="90:94" x14ac:dyDescent="0.2">
      <c r="CL1483" s="190"/>
      <c r="CM1483" s="193"/>
      <c r="CO1483" s="194"/>
      <c r="CP1483" s="194"/>
    </row>
  </sheetData>
  <mergeCells count="14">
    <mergeCell ref="CG1:CI1"/>
    <mergeCell ref="CK1:DF1"/>
    <mergeCell ref="J1:O1"/>
    <mergeCell ref="P1:AB1"/>
    <mergeCell ref="A1:H2"/>
    <mergeCell ref="AC1:AP1"/>
    <mergeCell ref="BQ1:BR1"/>
    <mergeCell ref="BJ1:BP1"/>
    <mergeCell ref="BS1:CE1"/>
    <mergeCell ref="AT1:AW1"/>
    <mergeCell ref="AQ1:AS1"/>
    <mergeCell ref="AX1:BA1"/>
    <mergeCell ref="BB1:BE1"/>
    <mergeCell ref="BF1:BI1"/>
  </mergeCells>
  <dataValidations disablePrompts="1" count="1">
    <dataValidation type="list" allowBlank="1" showInputMessage="1" showErrorMessage="1" sqref="D18:D19 G20 D25" xr:uid="{00000000-0002-0000-0500-000000000000}">
      <formula1>"litter, grassy"</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Disclaimer</vt:lpstr>
      <vt:lpstr>Hypoxia risk assessment</vt:lpstr>
      <vt:lpstr>Litter calculation</vt:lpstr>
      <vt:lpstr>References</vt:lpstr>
      <vt:lpstr>Worksheet</vt:lpstr>
    </vt:vector>
  </TitlesOfParts>
  <Company>La Trobe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Kerry Whitworth</dc:creator>
  <cp:lastModifiedBy>Darren Baldwin</cp:lastModifiedBy>
  <cp:lastPrinted>2014-10-13T02:44:49Z</cp:lastPrinted>
  <dcterms:created xsi:type="dcterms:W3CDTF">2013-05-12T23:11:09Z</dcterms:created>
  <dcterms:modified xsi:type="dcterms:W3CDTF">2021-01-11T23:14:07Z</dcterms:modified>
</cp:coreProperties>
</file>